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codeName="DieseArbeitsmappe"/>
  <mc:AlternateContent xmlns:mc="http://schemas.openxmlformats.org/markup-compatibility/2006">
    <mc:Choice Requires="x15">
      <x15ac:absPath xmlns:x15ac="http://schemas.microsoft.com/office/spreadsheetml/2010/11/ac" url="G:\Projekte laufend\631 Ökobilanzen Holzbauten\DatenErgebnisse\Webversion\"/>
    </mc:Choice>
  </mc:AlternateContent>
  <xr:revisionPtr revIDLastSave="0" documentId="13_ncr:1_{4F4520AE-7073-4579-8014-5BA70FBF2480}" xr6:coauthVersionLast="45" xr6:coauthVersionMax="45" xr10:uidLastSave="{00000000-0000-0000-0000-000000000000}"/>
  <workbookProtection workbookAlgorithmName="SHA-512" workbookHashValue="/CvngEz5e8YLsoVWzDxoHM5aKAKidKDp3+Vi3uGM9cEAvFb+wSnK+/YxvM7lXbxoLiSp9ve88C3rGDF9uE80MQ==" workbookSaltValue="Zkvm4PwGYpASxHYJEfqGPg==" workbookSpinCount="100000" lockStructure="1"/>
  <bookViews>
    <workbookView xWindow="-120" yWindow="-120" windowWidth="29040" windowHeight="15840" tabRatio="852" xr2:uid="{00000000-000D-0000-FFFF-FFFF00000000}"/>
  </bookViews>
  <sheets>
    <sheet name="Start" sheetId="25" r:id="rId1"/>
    <sheet name="Kurzanleitung" sheetId="53" r:id="rId2"/>
    <sheet name="Schnittholz" sheetId="45" r:id="rId3"/>
    <sheet name="Weichfaser- und Spanplatten" sheetId="46" r:id="rId4"/>
    <sheet name="Brettschichtholz" sheetId="47" r:id="rId5"/>
    <sheet name="Dreischichtplatten" sheetId="52" r:id="rId6"/>
    <sheet name="Brettsperrholz" sheetId="49" r:id="rId7"/>
    <sheet name="Holzrechner" sheetId="29" state="hidden" r:id="rId8"/>
    <sheet name="Transport" sheetId="28" state="hidden" r:id="rId9"/>
    <sheet name="s2.Transport" sheetId="39" state="hidden" r:id="rId10"/>
    <sheet name="s3.Transport" sheetId="41" state="hidden" r:id="rId11"/>
    <sheet name="s4.Transport" sheetId="48" state="hidden" r:id="rId12"/>
    <sheet name="s5.Transport" sheetId="50" state="hidden" r:id="rId13"/>
    <sheet name="LCIA" sheetId="27" state="hidden" r:id="rId14"/>
    <sheet name="s2.LCIA" sheetId="38" state="hidden" r:id="rId15"/>
    <sheet name="s3.LCIA" sheetId="40" state="hidden" r:id="rId16"/>
    <sheet name="s4.LCIA" sheetId="43" state="hidden" r:id="rId17"/>
    <sheet name="s5.LCIA" sheetId="51" state="hidden" r:id="rId18"/>
    <sheet name="_SSC" sheetId="32" state="veryHidden" r:id="rId19"/>
    <sheet name="Dichten_Ber" sheetId="35" state="hidden" r:id="rId20"/>
    <sheet name="Ressourcenkorrektur" sheetId="33" state="hidden" r:id="rId21"/>
    <sheet name="Roundwood_transp._input" sheetId="34" state="hidden" r:id="rId22"/>
    <sheet name="Dichten" sheetId="36" state="hidden" r:id="rId23"/>
  </sheets>
  <definedNames>
    <definedName name="_xlnm._FilterDatabase" localSheetId="4" hidden="1">#REF!</definedName>
    <definedName name="_xlnm._FilterDatabase" localSheetId="6" hidden="1">#REF!</definedName>
    <definedName name="_xlnm._FilterDatabase" localSheetId="5" hidden="1">#REF!</definedName>
    <definedName name="_xlnm._FilterDatabase" localSheetId="7" hidden="1">#REF!</definedName>
    <definedName name="_xlnm._FilterDatabase" localSheetId="1" hidden="1">#REF!</definedName>
    <definedName name="_xlnm._FilterDatabase" localSheetId="14" hidden="1">#REF!</definedName>
    <definedName name="_xlnm._FilterDatabase" localSheetId="9" hidden="1">#REF!</definedName>
    <definedName name="_xlnm._FilterDatabase" localSheetId="15" hidden="1">#REF!</definedName>
    <definedName name="_xlnm._FilterDatabase" localSheetId="10" hidden="1">#REF!</definedName>
    <definedName name="_xlnm._FilterDatabase" localSheetId="16" hidden="1">#REF!</definedName>
    <definedName name="_xlnm._FilterDatabase" localSheetId="11" hidden="1">#REF!</definedName>
    <definedName name="_xlnm._FilterDatabase" localSheetId="17" hidden="1">#REF!</definedName>
    <definedName name="_xlnm._FilterDatabase" localSheetId="12" hidden="1">#REF!</definedName>
    <definedName name="_xlnm._FilterDatabase" localSheetId="2" hidden="1">#REF!</definedName>
    <definedName name="_xlnm._FilterDatabase" localSheetId="3" hidden="1">#REF!</definedName>
    <definedName name="_xlnm._FilterDatabase"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1" i="48" l="1"/>
  <c r="K189" i="48"/>
  <c r="J188" i="48"/>
  <c r="I187" i="48"/>
  <c r="H186" i="48"/>
  <c r="G185" i="48"/>
  <c r="F184" i="48"/>
  <c r="E183" i="48"/>
  <c r="D182" i="48"/>
  <c r="K189" i="50" l="1"/>
  <c r="J188" i="50"/>
  <c r="I187" i="50"/>
  <c r="H186" i="50"/>
  <c r="G185" i="50"/>
  <c r="F184" i="50"/>
  <c r="E183" i="50"/>
  <c r="D182" i="50"/>
  <c r="C181" i="50"/>
  <c r="K189" i="41"/>
  <c r="J188" i="41"/>
  <c r="I187" i="41"/>
  <c r="H186" i="41"/>
  <c r="G185" i="41"/>
  <c r="F184" i="41"/>
  <c r="E183" i="41"/>
  <c r="D182" i="41"/>
  <c r="C181" i="41"/>
  <c r="CA9" i="40" l="1"/>
  <c r="BZ10" i="40"/>
  <c r="CA10" i="40"/>
  <c r="CH10" i="40"/>
  <c r="CI10" i="40"/>
  <c r="BT8" i="40"/>
  <c r="BU8" i="40"/>
  <c r="BV8" i="40"/>
  <c r="BW8" i="40"/>
  <c r="BX8" i="40"/>
  <c r="BY8" i="40"/>
  <c r="BZ8" i="40"/>
  <c r="CA8" i="40"/>
  <c r="CB8" i="40"/>
  <c r="CC8" i="40"/>
  <c r="CD8" i="40"/>
  <c r="CE8" i="40"/>
  <c r="CF8" i="40"/>
  <c r="CG8" i="40"/>
  <c r="CH8" i="40"/>
  <c r="CI8" i="40"/>
  <c r="CJ8" i="40"/>
  <c r="CJ9" i="40" s="1"/>
  <c r="BS8" i="40"/>
  <c r="BS10" i="40" s="1"/>
  <c r="BT10" i="51"/>
  <c r="BU10" i="51"/>
  <c r="CB10" i="51"/>
  <c r="CC10" i="51"/>
  <c r="CJ10" i="51"/>
  <c r="BS10" i="51"/>
  <c r="BT8" i="51"/>
  <c r="BU8" i="51"/>
  <c r="BV8" i="51"/>
  <c r="BV10" i="51" s="1"/>
  <c r="BW8" i="51"/>
  <c r="BX8" i="51"/>
  <c r="BY8" i="51"/>
  <c r="BZ8" i="51"/>
  <c r="CA8" i="51"/>
  <c r="CA9" i="51" s="1"/>
  <c r="CB8" i="51"/>
  <c r="CC8" i="51"/>
  <c r="CD8" i="51"/>
  <c r="CD10" i="51" s="1"/>
  <c r="CE8" i="51"/>
  <c r="CF8" i="51"/>
  <c r="CG8" i="51"/>
  <c r="CH8" i="51"/>
  <c r="CI8" i="51"/>
  <c r="CJ8" i="51"/>
  <c r="CJ9" i="51" s="1"/>
  <c r="BS8" i="51"/>
  <c r="BT10" i="43"/>
  <c r="BU10" i="43"/>
  <c r="BS10" i="43"/>
  <c r="BT7" i="43"/>
  <c r="BU7" i="43"/>
  <c r="BV7" i="43"/>
  <c r="BV10" i="43" s="1"/>
  <c r="BW7" i="43"/>
  <c r="BW10" i="43" s="1"/>
  <c r="BX7" i="43"/>
  <c r="BX10" i="43" s="1"/>
  <c r="BY7" i="43"/>
  <c r="BY10" i="43" s="1"/>
  <c r="BZ7" i="43"/>
  <c r="BZ10" i="43" s="1"/>
  <c r="CA7" i="43"/>
  <c r="BS7" i="43"/>
  <c r="BS5" i="43"/>
  <c r="CA5" i="43"/>
  <c r="BZ5" i="43"/>
  <c r="BY5" i="43"/>
  <c r="BX5" i="43"/>
  <c r="BW5" i="43"/>
  <c r="BV5" i="43"/>
  <c r="BU5" i="43"/>
  <c r="BT5" i="43"/>
  <c r="CA10" i="43" l="1"/>
  <c r="CI10" i="51"/>
  <c r="CA10" i="51"/>
  <c r="CG10" i="40"/>
  <c r="BY10" i="40"/>
  <c r="CH10" i="51"/>
  <c r="BZ10" i="51"/>
  <c r="CF10" i="40"/>
  <c r="BX10" i="40"/>
  <c r="CG10" i="51"/>
  <c r="BY10" i="51"/>
  <c r="CE10" i="40"/>
  <c r="BW10" i="40"/>
  <c r="CF10" i="51"/>
  <c r="BX10" i="51"/>
  <c r="CD10" i="40"/>
  <c r="BV10" i="40"/>
  <c r="CE10" i="51"/>
  <c r="BW10" i="51"/>
  <c r="CC10" i="40"/>
  <c r="BU10" i="40"/>
  <c r="CJ10" i="40"/>
  <c r="CB10" i="40"/>
  <c r="BT10" i="40"/>
  <c r="AX15" i="43" l="1"/>
  <c r="O10" i="43" l="1"/>
  <c r="P10" i="43"/>
  <c r="Q10" i="43"/>
  <c r="R10" i="43"/>
  <c r="S10" i="43"/>
  <c r="T10" i="43"/>
  <c r="U10" i="43"/>
  <c r="V10" i="43"/>
  <c r="N10" i="43"/>
  <c r="W35" i="45" l="1"/>
  <c r="AH18" i="49" l="1"/>
  <c r="AH19" i="49"/>
  <c r="AH20" i="49"/>
  <c r="AH21" i="49"/>
  <c r="AH22" i="49"/>
  <c r="AH23" i="49"/>
  <c r="AH24" i="49"/>
  <c r="AH25" i="49"/>
  <c r="AH17" i="49"/>
  <c r="AH25" i="52"/>
  <c r="AH18" i="52"/>
  <c r="AH19" i="52"/>
  <c r="AH20" i="52"/>
  <c r="AH21" i="52"/>
  <c r="AH22" i="52"/>
  <c r="AH23" i="52"/>
  <c r="AH24" i="52"/>
  <c r="AH17" i="52"/>
  <c r="AH18" i="47"/>
  <c r="AH19" i="47"/>
  <c r="AH20" i="47"/>
  <c r="AH21" i="47"/>
  <c r="AH22" i="47"/>
  <c r="AH23" i="47"/>
  <c r="AH24" i="47"/>
  <c r="AH25" i="47"/>
  <c r="AH17" i="47"/>
  <c r="AH17" i="45"/>
  <c r="AH18" i="45"/>
  <c r="AH19" i="45"/>
  <c r="AH21" i="45"/>
  <c r="AH22" i="45"/>
  <c r="AH23" i="45"/>
  <c r="AH24" i="45"/>
  <c r="AH25" i="45"/>
  <c r="AH20" i="45"/>
  <c r="M101" i="34"/>
  <c r="K100" i="34"/>
  <c r="H101" i="34"/>
  <c r="CA9" i="43" s="1"/>
  <c r="H100" i="34"/>
  <c r="BY9" i="43" l="1"/>
  <c r="BS9" i="43"/>
  <c r="BT9" i="43"/>
  <c r="BV9" i="43"/>
  <c r="BW9" i="43"/>
  <c r="BU9" i="43"/>
  <c r="BZ9" i="43"/>
  <c r="BX9" i="43"/>
  <c r="AH26" i="52"/>
  <c r="AH26" i="49"/>
  <c r="AH26" i="47"/>
  <c r="AH26" i="45"/>
  <c r="D27" i="48"/>
  <c r="D26" i="48"/>
  <c r="D25" i="48"/>
  <c r="D24" i="48"/>
  <c r="D23" i="48"/>
  <c r="D22" i="48"/>
  <c r="D21" i="48"/>
  <c r="D20" i="48"/>
  <c r="D19" i="48"/>
  <c r="F15" i="48"/>
  <c r="E15" i="48"/>
  <c r="D15" i="48"/>
  <c r="F14" i="48"/>
  <c r="E14" i="48"/>
  <c r="D14" i="48"/>
  <c r="F13" i="48"/>
  <c r="E13" i="48"/>
  <c r="D13" i="48"/>
  <c r="F12" i="48"/>
  <c r="E12" i="48"/>
  <c r="D12" i="48"/>
  <c r="F11" i="48"/>
  <c r="E11" i="48"/>
  <c r="D11" i="48"/>
  <c r="F10" i="48"/>
  <c r="E10" i="48"/>
  <c r="D10" i="48"/>
  <c r="F9" i="48"/>
  <c r="E9" i="48"/>
  <c r="D9" i="48"/>
  <c r="F8" i="48"/>
  <c r="E8" i="48"/>
  <c r="D8" i="48"/>
  <c r="F7" i="48"/>
  <c r="E7" i="48"/>
  <c r="D7" i="48"/>
  <c r="C55" i="29"/>
  <c r="C56" i="29"/>
  <c r="C57" i="29"/>
  <c r="C58" i="29"/>
  <c r="C59" i="29"/>
  <c r="C60" i="29"/>
  <c r="C61" i="29"/>
  <c r="C62" i="29"/>
  <c r="C54" i="29"/>
  <c r="C36" i="52"/>
  <c r="W35" i="52"/>
  <c r="C27" i="52"/>
  <c r="E26" i="52"/>
  <c r="D26" i="52"/>
  <c r="AB25" i="52"/>
  <c r="AC12" i="52"/>
  <c r="AB12" i="52"/>
  <c r="W9" i="52"/>
  <c r="B17" i="29" s="1"/>
  <c r="E24" i="48" l="1"/>
  <c r="E23" i="48"/>
  <c r="E20" i="48"/>
  <c r="E22" i="48"/>
  <c r="E26" i="48"/>
  <c r="G20" i="48"/>
  <c r="G18" i="52" s="1"/>
  <c r="F42" i="52"/>
  <c r="E21" i="48"/>
  <c r="G22" i="48"/>
  <c r="G20" i="52" s="1"/>
  <c r="G24" i="48"/>
  <c r="G22" i="52" s="1"/>
  <c r="G26" i="48"/>
  <c r="G24" i="52" s="1"/>
  <c r="G21" i="48"/>
  <c r="G19" i="52" s="1"/>
  <c r="E25" i="48"/>
  <c r="E27" i="48"/>
  <c r="G23" i="48"/>
  <c r="G21" i="52" s="1"/>
  <c r="G25" i="48"/>
  <c r="G23" i="52" s="1"/>
  <c r="G27" i="48"/>
  <c r="G25" i="52" s="1"/>
  <c r="E19" i="48"/>
  <c r="AB13" i="52"/>
  <c r="I7" i="43" s="1"/>
  <c r="D140" i="48"/>
  <c r="F33" i="52"/>
  <c r="AH4" i="43"/>
  <c r="E17" i="29"/>
  <c r="C17" i="29"/>
  <c r="F59" i="48"/>
  <c r="F60" i="48"/>
  <c r="F61" i="48"/>
  <c r="F62" i="48"/>
  <c r="F63" i="48"/>
  <c r="F64" i="48"/>
  <c r="F66" i="48"/>
  <c r="D153" i="48"/>
  <c r="C155" i="48"/>
  <c r="C157" i="48"/>
  <c r="C159" i="48"/>
  <c r="C161" i="48"/>
  <c r="G59" i="48"/>
  <c r="G60" i="48"/>
  <c r="G61" i="48"/>
  <c r="G62" i="48"/>
  <c r="G63" i="48"/>
  <c r="G64" i="48"/>
  <c r="G66" i="48"/>
  <c r="C154" i="48" a="1"/>
  <c r="C154" i="48" s="1"/>
  <c r="D155" i="48"/>
  <c r="D157" i="48"/>
  <c r="D159" i="48"/>
  <c r="D161" i="48"/>
  <c r="C153" i="48"/>
  <c r="D154" i="48"/>
  <c r="D156" i="48"/>
  <c r="D158" i="48"/>
  <c r="D160" i="48"/>
  <c r="AC13" i="52"/>
  <c r="C156" i="48"/>
  <c r="C158" i="48"/>
  <c r="C160" i="48"/>
  <c r="E43" i="52"/>
  <c r="E42" i="52"/>
  <c r="E44" i="52"/>
  <c r="E41" i="52"/>
  <c r="F20" i="48" l="1"/>
  <c r="F25" i="48"/>
  <c r="F27" i="48"/>
  <c r="F23" i="48"/>
  <c r="F26" i="48"/>
  <c r="F24" i="48"/>
  <c r="F22" i="48"/>
  <c r="G7" i="43"/>
  <c r="F21" i="48"/>
  <c r="C7" i="43"/>
  <c r="J7" i="43"/>
  <c r="H7" i="43"/>
  <c r="F7" i="43"/>
  <c r="D7" i="43"/>
  <c r="K7" i="43"/>
  <c r="E7" i="43"/>
  <c r="C66" i="29"/>
  <c r="C67" i="29"/>
  <c r="C68" i="29"/>
  <c r="C69" i="29"/>
  <c r="C70" i="29"/>
  <c r="C71" i="29"/>
  <c r="C72" i="29"/>
  <c r="C73" i="29"/>
  <c r="C65" i="29"/>
  <c r="D27" i="50"/>
  <c r="D26" i="50"/>
  <c r="D29" i="50" s="1"/>
  <c r="D25" i="50"/>
  <c r="D24" i="50"/>
  <c r="D23" i="50"/>
  <c r="D22" i="50"/>
  <c r="D21" i="50"/>
  <c r="D20" i="50"/>
  <c r="D19" i="50"/>
  <c r="F15" i="50"/>
  <c r="E15" i="50"/>
  <c r="D15" i="50"/>
  <c r="F14" i="50"/>
  <c r="E14" i="50"/>
  <c r="D14" i="50"/>
  <c r="F13" i="50"/>
  <c r="E13" i="50"/>
  <c r="D13" i="50"/>
  <c r="F12" i="50"/>
  <c r="E12" i="50"/>
  <c r="D12" i="50"/>
  <c r="F11" i="50"/>
  <c r="E11" i="50"/>
  <c r="D11" i="50"/>
  <c r="F10" i="50"/>
  <c r="E10" i="50"/>
  <c r="D10" i="50"/>
  <c r="F9" i="50"/>
  <c r="E9" i="50"/>
  <c r="D9" i="50"/>
  <c r="F8" i="50"/>
  <c r="E8" i="50"/>
  <c r="D8" i="50"/>
  <c r="F7" i="50"/>
  <c r="E7" i="50"/>
  <c r="D7" i="50"/>
  <c r="BO19" i="51"/>
  <c r="BN19" i="51"/>
  <c r="BM19" i="51"/>
  <c r="BL19" i="51"/>
  <c r="BK19" i="51"/>
  <c r="BJ19" i="51"/>
  <c r="BI19" i="51"/>
  <c r="BH19" i="51"/>
  <c r="BG19" i="51" a="1"/>
  <c r="BG19" i="51" s="1"/>
  <c r="BF19" i="51"/>
  <c r="BE19" i="51"/>
  <c r="BD19" i="51"/>
  <c r="BC19" i="51"/>
  <c r="BB19" i="51"/>
  <c r="BA19" i="51"/>
  <c r="AZ19" i="51"/>
  <c r="AY19" i="51"/>
  <c r="AX19" i="51"/>
  <c r="AW19" i="51"/>
  <c r="AV19" i="51"/>
  <c r="AU19" i="51"/>
  <c r="AT19" i="51"/>
  <c r="AS19" i="51"/>
  <c r="AR19" i="51"/>
  <c r="M19" i="51" a="1"/>
  <c r="M19" i="51" s="1"/>
  <c r="L19" i="51" a="1"/>
  <c r="L19" i="51" s="1"/>
  <c r="K19" i="51"/>
  <c r="J19" i="51"/>
  <c r="I19" i="51"/>
  <c r="H19" i="51"/>
  <c r="G19" i="51"/>
  <c r="F19" i="51"/>
  <c r="E19" i="51"/>
  <c r="D19" i="51"/>
  <c r="C19" i="51"/>
  <c r="BO18" i="51"/>
  <c r="BN18" i="51"/>
  <c r="BM18" i="51"/>
  <c r="BL18" i="51"/>
  <c r="BK18" i="51"/>
  <c r="BJ18" i="51"/>
  <c r="BI18" i="51"/>
  <c r="BH18" i="51"/>
  <c r="BG18" i="51"/>
  <c r="BF18" i="51"/>
  <c r="BE18" i="51"/>
  <c r="BD18" i="51"/>
  <c r="BC18" i="51"/>
  <c r="BB18" i="51"/>
  <c r="BA18" i="51"/>
  <c r="AZ18" i="51"/>
  <c r="AY18" i="51"/>
  <c r="AX18" i="51"/>
  <c r="AW18" i="51"/>
  <c r="AV18" i="51"/>
  <c r="AU18" i="51"/>
  <c r="AT18" i="51"/>
  <c r="AS18" i="51"/>
  <c r="AR18" i="51"/>
  <c r="M18" i="51" a="1"/>
  <c r="M18" i="51" s="1"/>
  <c r="L18" i="51" a="1"/>
  <c r="L18" i="51" s="1"/>
  <c r="K18" i="51"/>
  <c r="J18" i="51"/>
  <c r="I18" i="51"/>
  <c r="H18" i="51"/>
  <c r="G18" i="51"/>
  <c r="F18" i="51"/>
  <c r="E18" i="51"/>
  <c r="D18" i="51"/>
  <c r="C18" i="51"/>
  <c r="BO17" i="51"/>
  <c r="BN17" i="51"/>
  <c r="BM17" i="51"/>
  <c r="BL17" i="51"/>
  <c r="BK17" i="51"/>
  <c r="BJ17" i="51"/>
  <c r="BI17" i="51"/>
  <c r="BH17" i="51"/>
  <c r="BG17" i="51"/>
  <c r="BF17" i="51"/>
  <c r="BE17" i="51"/>
  <c r="BD17" i="51"/>
  <c r="BC17" i="51"/>
  <c r="BB17" i="51"/>
  <c r="BA17" i="51"/>
  <c r="AZ17" i="51"/>
  <c r="AY17" i="51"/>
  <c r="AX17" i="51"/>
  <c r="AW17" i="51"/>
  <c r="AV17" i="51"/>
  <c r="AU17" i="51"/>
  <c r="AT17" i="51"/>
  <c r="AS17" i="51"/>
  <c r="AR17" i="51"/>
  <c r="M17" i="51" a="1"/>
  <c r="M17" i="51" s="1"/>
  <c r="L17" i="51" a="1"/>
  <c r="L17" i="51" s="1"/>
  <c r="K17" i="51"/>
  <c r="J17" i="51"/>
  <c r="I17" i="51"/>
  <c r="H17" i="51"/>
  <c r="G17" i="51"/>
  <c r="F17" i="51"/>
  <c r="E17" i="51"/>
  <c r="D17" i="51"/>
  <c r="C17" i="51"/>
  <c r="BO16" i="51"/>
  <c r="BN16" i="51"/>
  <c r="BM16" i="51"/>
  <c r="BL16" i="51"/>
  <c r="BK16" i="51"/>
  <c r="BJ16" i="51"/>
  <c r="BI16" i="51"/>
  <c r="BH16" i="51"/>
  <c r="BG16" i="51"/>
  <c r="BF16" i="51"/>
  <c r="BE16" i="51"/>
  <c r="BD16" i="51"/>
  <c r="BC16" i="51"/>
  <c r="BB16" i="51"/>
  <c r="BA16" i="51"/>
  <c r="AZ16" i="51"/>
  <c r="AY16" i="51"/>
  <c r="AX16" i="51"/>
  <c r="AW16" i="51"/>
  <c r="AV16" i="51"/>
  <c r="AU16" i="51"/>
  <c r="AT16" i="51"/>
  <c r="AS16" i="51"/>
  <c r="AR16" i="51"/>
  <c r="M16" i="51" a="1"/>
  <c r="M16" i="51" s="1"/>
  <c r="L16" i="51" a="1"/>
  <c r="L16" i="51" s="1"/>
  <c r="K16" i="51"/>
  <c r="J16" i="51"/>
  <c r="I16" i="51"/>
  <c r="H16" i="51"/>
  <c r="G16" i="51"/>
  <c r="F16" i="51"/>
  <c r="E16" i="51"/>
  <c r="D16" i="51"/>
  <c r="C16" i="51"/>
  <c r="BO15" i="51"/>
  <c r="BN15" i="51"/>
  <c r="BM15" i="51"/>
  <c r="BL15" i="51"/>
  <c r="BK15" i="51"/>
  <c r="BJ15" i="51" a="1"/>
  <c r="BJ15" i="51" s="1"/>
  <c r="BI15" i="51"/>
  <c r="BH15" i="51"/>
  <c r="BG15" i="51" a="1"/>
  <c r="BG15" i="51" s="1"/>
  <c r="BF15" i="51"/>
  <c r="BE15" i="51"/>
  <c r="BD15" i="51"/>
  <c r="BC15" i="51"/>
  <c r="BB15" i="51"/>
  <c r="BA15" i="51"/>
  <c r="AZ15" i="51"/>
  <c r="AY15" i="51"/>
  <c r="AX15" i="51"/>
  <c r="AW15" i="51"/>
  <c r="AV15" i="51"/>
  <c r="AU15" i="51"/>
  <c r="AT15" i="51"/>
  <c r="AS15" i="51"/>
  <c r="AR15" i="51"/>
  <c r="M15" i="51" a="1"/>
  <c r="M15" i="51" s="1"/>
  <c r="L15" i="51" a="1"/>
  <c r="L15" i="51" s="1"/>
  <c r="K15" i="51"/>
  <c r="J15" i="51"/>
  <c r="I15" i="51"/>
  <c r="H15" i="51"/>
  <c r="G15" i="51"/>
  <c r="F15" i="51"/>
  <c r="E15" i="51"/>
  <c r="D15" i="51"/>
  <c r="C15" i="51"/>
  <c r="BK9" i="51"/>
  <c r="BE8" i="51"/>
  <c r="BE9" i="51" s="1"/>
  <c r="BK5" i="51"/>
  <c r="BH5" i="51"/>
  <c r="AA5" i="51"/>
  <c r="F5" i="51"/>
  <c r="AO3" i="51"/>
  <c r="AL3" i="51"/>
  <c r="K3" i="51"/>
  <c r="C3" i="51"/>
  <c r="BC2" i="51"/>
  <c r="BC14" i="51" s="1" a="1"/>
  <c r="BC14" i="51" s="1"/>
  <c r="BA2" i="51"/>
  <c r="BA10" i="51" s="1" a="1"/>
  <c r="BA10" i="51" s="1"/>
  <c r="AS2" i="51"/>
  <c r="AM2" i="51"/>
  <c r="AK2" i="51"/>
  <c r="I2" i="51"/>
  <c r="BO1" i="51"/>
  <c r="BO8" i="51" s="1"/>
  <c r="BN1" i="51"/>
  <c r="BM1" i="51"/>
  <c r="BM3" i="51" s="1"/>
  <c r="BL1" i="51"/>
  <c r="BK1" i="51"/>
  <c r="BK8" i="51" s="1"/>
  <c r="BJ1" i="51"/>
  <c r="BI1" i="51"/>
  <c r="BI8" i="51" s="1"/>
  <c r="BH1" i="51"/>
  <c r="BG1" i="51"/>
  <c r="BG8" i="51" s="1"/>
  <c r="BG9" i="51" s="1"/>
  <c r="BF1" i="51"/>
  <c r="BE1" i="51"/>
  <c r="BE3" i="51" s="1"/>
  <c r="BD1" i="51"/>
  <c r="BD3" i="51" s="1"/>
  <c r="BC1" i="51"/>
  <c r="BC8" i="51" s="1"/>
  <c r="BB1" i="51"/>
  <c r="BA1" i="51"/>
  <c r="AZ1" i="51"/>
  <c r="AZ3" i="51" s="1"/>
  <c r="AY1" i="51"/>
  <c r="AY8" i="51" s="1"/>
  <c r="AX1" i="51"/>
  <c r="AW1" i="51"/>
  <c r="AW3" i="51" s="1"/>
  <c r="AV1" i="51"/>
  <c r="AU1" i="51"/>
  <c r="AU8" i="51" s="1"/>
  <c r="AT1" i="51"/>
  <c r="AS1" i="51"/>
  <c r="AS5" i="51" s="1"/>
  <c r="AR1" i="51"/>
  <c r="AR5" i="51" s="1"/>
  <c r="AQ1" i="51"/>
  <c r="AQ3" i="51" s="1"/>
  <c r="AP1" i="51"/>
  <c r="AP2" i="51" s="1"/>
  <c r="AN1" i="51"/>
  <c r="AN3" i="51" s="1"/>
  <c r="AM1" i="51"/>
  <c r="AM3" i="51" s="1"/>
  <c r="AK1" i="51"/>
  <c r="AK3" i="51" s="1"/>
  <c r="AJ1" i="51"/>
  <c r="AI1" i="51"/>
  <c r="AI3" i="51" s="1"/>
  <c r="AH1" i="51"/>
  <c r="AH3" i="51" s="1"/>
  <c r="AE1" i="51"/>
  <c r="AE8" i="51" s="1"/>
  <c r="AE12" i="51" s="1"/>
  <c r="AD1" i="51"/>
  <c r="AC1" i="51"/>
  <c r="AB1" i="51"/>
  <c r="AB5" i="51" s="1"/>
  <c r="AA1" i="51"/>
  <c r="AA8" i="51" s="1"/>
  <c r="Z1" i="51"/>
  <c r="Y1" i="51"/>
  <c r="X1" i="51"/>
  <c r="X5" i="51" s="1"/>
  <c r="W1" i="51"/>
  <c r="W8" i="51" s="1"/>
  <c r="V1" i="51"/>
  <c r="U1" i="51"/>
  <c r="T1" i="51"/>
  <c r="T8" i="51" s="1"/>
  <c r="S1" i="51"/>
  <c r="S8" i="51" s="1"/>
  <c r="R1" i="51"/>
  <c r="Q1" i="51"/>
  <c r="Q8" i="51" s="1"/>
  <c r="P1" i="51"/>
  <c r="P8" i="51" s="1"/>
  <c r="O1" i="51"/>
  <c r="O8" i="51" s="1"/>
  <c r="N1" i="51"/>
  <c r="K1" i="51"/>
  <c r="K5" i="51" s="1"/>
  <c r="J1" i="51"/>
  <c r="J8" i="51" s="1"/>
  <c r="I1" i="51"/>
  <c r="I8" i="51" s="1"/>
  <c r="H1" i="51"/>
  <c r="G1" i="51"/>
  <c r="G2" i="51" s="1"/>
  <c r="F1" i="51"/>
  <c r="E1" i="51"/>
  <c r="E8" i="51" s="1"/>
  <c r="D1" i="51"/>
  <c r="D5" i="51" s="1"/>
  <c r="C1" i="51"/>
  <c r="C2" i="51" s="1"/>
  <c r="H188" i="50"/>
  <c r="C188" i="50"/>
  <c r="K187" i="50"/>
  <c r="H187" i="50"/>
  <c r="D184" i="50"/>
  <c r="C184" i="50"/>
  <c r="K183" i="50"/>
  <c r="I183" i="50"/>
  <c r="C183" i="50"/>
  <c r="I182" i="50"/>
  <c r="H182" i="50"/>
  <c r="I181" i="50"/>
  <c r="J176" i="50"/>
  <c r="J189" i="50" s="1"/>
  <c r="I176" i="50"/>
  <c r="I189" i="50" s="1"/>
  <c r="H176" i="50"/>
  <c r="H189" i="50" s="1"/>
  <c r="G176" i="50"/>
  <c r="G189" i="50" s="1"/>
  <c r="F176" i="50"/>
  <c r="F189" i="50" s="1"/>
  <c r="E176" i="50"/>
  <c r="E189" i="50" s="1"/>
  <c r="D176" i="50"/>
  <c r="D189" i="50" s="1"/>
  <c r="C176" i="50"/>
  <c r="C189" i="50" s="1"/>
  <c r="K175" i="50"/>
  <c r="K188" i="50" s="1"/>
  <c r="I175" i="50"/>
  <c r="I188" i="50" s="1"/>
  <c r="H175" i="50"/>
  <c r="G175" i="50"/>
  <c r="G188" i="50" s="1"/>
  <c r="F175" i="50"/>
  <c r="F188" i="50" s="1"/>
  <c r="E175" i="50"/>
  <c r="E188" i="50" s="1"/>
  <c r="D175" i="50"/>
  <c r="D188" i="50" s="1"/>
  <c r="C175" i="50"/>
  <c r="K174" i="50"/>
  <c r="J174" i="50"/>
  <c r="J187" i="50" s="1"/>
  <c r="H174" i="50"/>
  <c r="G174" i="50"/>
  <c r="G187" i="50" s="1"/>
  <c r="F174" i="50"/>
  <c r="F187" i="50" s="1"/>
  <c r="E174" i="50"/>
  <c r="E187" i="50" s="1"/>
  <c r="D174" i="50"/>
  <c r="D187" i="50" s="1"/>
  <c r="C174" i="50"/>
  <c r="C187" i="50" s="1"/>
  <c r="K173" i="50"/>
  <c r="K186" i="50" s="1"/>
  <c r="J173" i="50"/>
  <c r="J186" i="50" s="1"/>
  <c r="I173" i="50"/>
  <c r="I186" i="50" s="1"/>
  <c r="G173" i="50"/>
  <c r="G186" i="50" s="1"/>
  <c r="F173" i="50"/>
  <c r="F186" i="50" s="1"/>
  <c r="E173" i="50"/>
  <c r="E186" i="50" s="1"/>
  <c r="D173" i="50"/>
  <c r="D186" i="50" s="1"/>
  <c r="C173" i="50"/>
  <c r="C186" i="50" s="1"/>
  <c r="K172" i="50"/>
  <c r="K185" i="50" s="1"/>
  <c r="J172" i="50"/>
  <c r="J185" i="50" s="1"/>
  <c r="I172" i="50"/>
  <c r="I185" i="50" s="1"/>
  <c r="H172" i="50"/>
  <c r="H185" i="50" s="1"/>
  <c r="F172" i="50"/>
  <c r="F185" i="50" s="1"/>
  <c r="E172" i="50"/>
  <c r="E185" i="50" s="1"/>
  <c r="D172" i="50"/>
  <c r="D185" i="50" s="1"/>
  <c r="C172" i="50"/>
  <c r="C185" i="50" s="1"/>
  <c r="K171" i="50"/>
  <c r="K184" i="50" s="1"/>
  <c r="J171" i="50"/>
  <c r="J184" i="50" s="1"/>
  <c r="I171" i="50"/>
  <c r="I184" i="50" s="1"/>
  <c r="H171" i="50"/>
  <c r="H184" i="50" s="1"/>
  <c r="G171" i="50"/>
  <c r="G184" i="50" s="1"/>
  <c r="E171" i="50"/>
  <c r="E184" i="50" s="1"/>
  <c r="D171" i="50"/>
  <c r="C171" i="50"/>
  <c r="K170" i="50"/>
  <c r="J170" i="50"/>
  <c r="J183" i="50" s="1"/>
  <c r="I170" i="50"/>
  <c r="H170" i="50"/>
  <c r="H183" i="50" s="1"/>
  <c r="G170" i="50"/>
  <c r="G183" i="50" s="1"/>
  <c r="F170" i="50"/>
  <c r="F183" i="50" s="1"/>
  <c r="D170" i="50"/>
  <c r="D183" i="50" s="1"/>
  <c r="C170" i="50"/>
  <c r="K169" i="50"/>
  <c r="K182" i="50" s="1"/>
  <c r="J169" i="50"/>
  <c r="J182" i="50" s="1"/>
  <c r="I169" i="50"/>
  <c r="H169" i="50"/>
  <c r="G169" i="50"/>
  <c r="G182" i="50" s="1"/>
  <c r="F169" i="50"/>
  <c r="F182" i="50" s="1"/>
  <c r="E169" i="50"/>
  <c r="E182" i="50" s="1"/>
  <c r="C169" i="50"/>
  <c r="C182" i="50" s="1"/>
  <c r="K168" i="50"/>
  <c r="K181" i="50" s="1"/>
  <c r="J168" i="50"/>
  <c r="J181" i="50" s="1"/>
  <c r="I168" i="50"/>
  <c r="H168" i="50"/>
  <c r="H181" i="50" s="1"/>
  <c r="G168" i="50"/>
  <c r="G181" i="50" s="1"/>
  <c r="F168" i="50"/>
  <c r="F181" i="50" s="1"/>
  <c r="E168" i="50"/>
  <c r="E181" i="50" s="1"/>
  <c r="D168" i="50"/>
  <c r="D181" i="50" s="1"/>
  <c r="E113" i="50"/>
  <c r="E112" i="50"/>
  <c r="F95" i="50"/>
  <c r="B95" i="50"/>
  <c r="F94" i="50"/>
  <c r="B94" i="50"/>
  <c r="F93" i="50"/>
  <c r="B93" i="50"/>
  <c r="F92" i="50"/>
  <c r="B92" i="50"/>
  <c r="F91" i="50"/>
  <c r="B91" i="50"/>
  <c r="F90" i="50"/>
  <c r="B90" i="50"/>
  <c r="F89" i="50"/>
  <c r="B89" i="50"/>
  <c r="F88" i="50"/>
  <c r="B88" i="50"/>
  <c r="F87" i="50"/>
  <c r="B87" i="50"/>
  <c r="F86" i="50"/>
  <c r="B86" i="50"/>
  <c r="F85" i="50"/>
  <c r="B85" i="50"/>
  <c r="F84" i="50"/>
  <c r="B84" i="50"/>
  <c r="F83" i="50"/>
  <c r="B83" i="50"/>
  <c r="F82" i="50"/>
  <c r="B82" i="50"/>
  <c r="P78" i="50"/>
  <c r="O78" i="50"/>
  <c r="N78" i="50"/>
  <c r="M78" i="50"/>
  <c r="L78" i="50"/>
  <c r="K78" i="50"/>
  <c r="I78" i="50"/>
  <c r="A78" i="50"/>
  <c r="P77" i="50"/>
  <c r="O77" i="50"/>
  <c r="N77" i="50"/>
  <c r="M77" i="50"/>
  <c r="I77" i="50"/>
  <c r="A77" i="50"/>
  <c r="P75" i="50"/>
  <c r="O75" i="50"/>
  <c r="N75" i="50"/>
  <c r="M75" i="50"/>
  <c r="L75" i="50"/>
  <c r="K75" i="50"/>
  <c r="K54" i="50"/>
  <c r="G54" i="50"/>
  <c r="C54" i="50"/>
  <c r="J53" i="50"/>
  <c r="I52" i="50"/>
  <c r="E52" i="50"/>
  <c r="C52" i="50"/>
  <c r="K51" i="50"/>
  <c r="J51" i="50"/>
  <c r="H51" i="50"/>
  <c r="G51" i="50"/>
  <c r="C51" i="50"/>
  <c r="G50" i="50"/>
  <c r="D50" i="50"/>
  <c r="C50" i="50"/>
  <c r="F49" i="50"/>
  <c r="E48" i="50"/>
  <c r="D48" i="50"/>
  <c r="C48" i="50"/>
  <c r="K47" i="50"/>
  <c r="E47" i="50"/>
  <c r="D47" i="50"/>
  <c r="C47" i="50"/>
  <c r="H46" i="50"/>
  <c r="D46" i="50"/>
  <c r="C46" i="50"/>
  <c r="J41" i="50"/>
  <c r="J54" i="50" s="1"/>
  <c r="I41" i="50"/>
  <c r="I54" i="50" s="1"/>
  <c r="H41" i="50"/>
  <c r="H54" i="50" s="1"/>
  <c r="G41" i="50"/>
  <c r="F41" i="50"/>
  <c r="F54" i="50" s="1"/>
  <c r="E41" i="50"/>
  <c r="E54" i="50" s="1"/>
  <c r="D41" i="50"/>
  <c r="D54" i="50" s="1"/>
  <c r="C41" i="50"/>
  <c r="K40" i="50"/>
  <c r="K53" i="50" s="1"/>
  <c r="I40" i="50"/>
  <c r="I53" i="50" s="1"/>
  <c r="H40" i="50"/>
  <c r="H53" i="50" s="1"/>
  <c r="G40" i="50"/>
  <c r="G53" i="50" s="1"/>
  <c r="F40" i="50"/>
  <c r="F53" i="50" s="1"/>
  <c r="E40" i="50"/>
  <c r="E53" i="50" s="1"/>
  <c r="D40" i="50"/>
  <c r="D53" i="50" s="1"/>
  <c r="C40" i="50"/>
  <c r="C53" i="50" s="1"/>
  <c r="K39" i="50"/>
  <c r="K52" i="50" s="1"/>
  <c r="J39" i="50"/>
  <c r="J52" i="50" s="1"/>
  <c r="H39" i="50"/>
  <c r="H52" i="50" s="1"/>
  <c r="G39" i="50"/>
  <c r="G52" i="50" s="1"/>
  <c r="F39" i="50"/>
  <c r="F52" i="50" s="1"/>
  <c r="E39" i="50"/>
  <c r="D39" i="50"/>
  <c r="D52" i="50" s="1"/>
  <c r="C39" i="50"/>
  <c r="K38" i="50"/>
  <c r="J38" i="50"/>
  <c r="I38" i="50"/>
  <c r="I51" i="50" s="1"/>
  <c r="G38" i="50"/>
  <c r="F38" i="50"/>
  <c r="F51" i="50" s="1"/>
  <c r="E38" i="50"/>
  <c r="E51" i="50" s="1"/>
  <c r="D38" i="50"/>
  <c r="D51" i="50" s="1"/>
  <c r="C38" i="50"/>
  <c r="K37" i="50"/>
  <c r="K50" i="50" s="1"/>
  <c r="J37" i="50"/>
  <c r="J50" i="50" s="1"/>
  <c r="I37" i="50"/>
  <c r="I50" i="50" s="1"/>
  <c r="H37" i="50"/>
  <c r="H50" i="50" s="1"/>
  <c r="F37" i="50" a="1"/>
  <c r="F37" i="50" s="1"/>
  <c r="F50" i="50" s="1"/>
  <c r="E37" i="50"/>
  <c r="E50" i="50" s="1"/>
  <c r="D37" i="50"/>
  <c r="C37" i="50"/>
  <c r="K36" i="50"/>
  <c r="K49" i="50" s="1"/>
  <c r="J36" i="50"/>
  <c r="J49" i="50" s="1"/>
  <c r="I36" i="50"/>
  <c r="I49" i="50" s="1"/>
  <c r="H36" i="50"/>
  <c r="H49" i="50" s="1"/>
  <c r="G36" i="50"/>
  <c r="G49" i="50" s="1"/>
  <c r="E36" i="50"/>
  <c r="E49" i="50" s="1"/>
  <c r="D36" i="50"/>
  <c r="D49" i="50" s="1"/>
  <c r="C36" i="50"/>
  <c r="C49" i="50" s="1"/>
  <c r="K35" i="50"/>
  <c r="K48" i="50" s="1"/>
  <c r="J35" i="50"/>
  <c r="I35" i="50"/>
  <c r="I48" i="50" s="1"/>
  <c r="H35" i="50"/>
  <c r="H48" i="50" s="1"/>
  <c r="G35" i="50"/>
  <c r="G48" i="50" s="1"/>
  <c r="F35" i="50"/>
  <c r="F48" i="50" s="1" a="1"/>
  <c r="F48" i="50" s="1"/>
  <c r="D35" i="50"/>
  <c r="C35" i="50"/>
  <c r="K34" i="50"/>
  <c r="J34" i="50"/>
  <c r="J47" i="50" s="1"/>
  <c r="I34" i="50"/>
  <c r="I47" i="50" s="1"/>
  <c r="H34" i="50"/>
  <c r="H47" i="50" s="1"/>
  <c r="G34" i="50"/>
  <c r="G47" i="50" s="1"/>
  <c r="F34" i="50"/>
  <c r="F47" i="50" s="1"/>
  <c r="E34" i="50"/>
  <c r="C34" i="50"/>
  <c r="K33" i="50"/>
  <c r="K46" i="50" s="1"/>
  <c r="J33" i="50"/>
  <c r="J46" i="50" s="1"/>
  <c r="I33" i="50"/>
  <c r="I46" i="50" s="1"/>
  <c r="H33" i="50"/>
  <c r="G33" i="50"/>
  <c r="G46" i="50" s="1"/>
  <c r="F33" i="50"/>
  <c r="F46" i="50" s="1"/>
  <c r="E33" i="50"/>
  <c r="E46" i="50" s="1"/>
  <c r="D33" i="50"/>
  <c r="C36" i="49"/>
  <c r="W35" i="49"/>
  <c r="E44" i="49" s="1"/>
  <c r="C27" i="49"/>
  <c r="E26" i="49"/>
  <c r="F42" i="49" s="1"/>
  <c r="D26" i="49"/>
  <c r="AB25" i="49"/>
  <c r="AC12" i="49"/>
  <c r="F33" i="49" s="1"/>
  <c r="AB12" i="49"/>
  <c r="W9" i="49"/>
  <c r="B18" i="29" s="1"/>
  <c r="AN4" i="51" s="1"/>
  <c r="G188" i="48"/>
  <c r="C188" i="48"/>
  <c r="D187" i="48"/>
  <c r="C187" i="48"/>
  <c r="D186" i="48"/>
  <c r="D183" i="48"/>
  <c r="C183" i="48"/>
  <c r="H182" i="48"/>
  <c r="J176" i="48"/>
  <c r="J189" i="48" s="1"/>
  <c r="I176" i="48"/>
  <c r="I189" i="48" s="1"/>
  <c r="H176" i="48"/>
  <c r="H189" i="48" s="1"/>
  <c r="G176" i="48"/>
  <c r="G189" i="48" s="1"/>
  <c r="F176" i="48"/>
  <c r="F189" i="48" s="1"/>
  <c r="E176" i="48"/>
  <c r="E189" i="48" s="1"/>
  <c r="D176" i="48"/>
  <c r="D189" i="48" s="1"/>
  <c r="C176" i="48"/>
  <c r="C189" i="48" s="1"/>
  <c r="K175" i="48"/>
  <c r="K188" i="48" s="1"/>
  <c r="I175" i="48"/>
  <c r="I188" i="48" s="1"/>
  <c r="H175" i="48"/>
  <c r="H188" i="48" s="1"/>
  <c r="G175" i="48"/>
  <c r="F175" i="48"/>
  <c r="F188" i="48" s="1"/>
  <c r="E175" i="48"/>
  <c r="E188" i="48" s="1"/>
  <c r="D175" i="48"/>
  <c r="D188" i="48" s="1"/>
  <c r="C175" i="48"/>
  <c r="K174" i="48"/>
  <c r="K187" i="48" s="1"/>
  <c r="J174" i="48"/>
  <c r="J187" i="48" s="1"/>
  <c r="H174" i="48"/>
  <c r="H187" i="48" s="1"/>
  <c r="G174" i="48"/>
  <c r="G187" i="48" s="1"/>
  <c r="F174" i="48"/>
  <c r="F187" i="48" s="1"/>
  <c r="E174" i="48"/>
  <c r="E187" i="48" s="1"/>
  <c r="D174" i="48"/>
  <c r="C174" i="48"/>
  <c r="K173" i="48"/>
  <c r="K186" i="48" s="1"/>
  <c r="J173" i="48"/>
  <c r="J186" i="48" s="1"/>
  <c r="I173" i="48"/>
  <c r="I186" i="48" s="1"/>
  <c r="G173" i="48"/>
  <c r="G186" i="48" s="1"/>
  <c r="F173" i="48"/>
  <c r="F186" i="48" s="1"/>
  <c r="E173" i="48"/>
  <c r="E186" i="48" s="1"/>
  <c r="D173" i="48"/>
  <c r="C173" i="48"/>
  <c r="C186" i="48" s="1"/>
  <c r="K172" i="48"/>
  <c r="K185" i="48" s="1"/>
  <c r="J172" i="48"/>
  <c r="J185" i="48" s="1"/>
  <c r="I172" i="48"/>
  <c r="I185" i="48" s="1"/>
  <c r="H172" i="48"/>
  <c r="H185" i="48" s="1"/>
  <c r="F172" i="48"/>
  <c r="F185" i="48" s="1"/>
  <c r="E172" i="48"/>
  <c r="E185" i="48" s="1"/>
  <c r="D172" i="48"/>
  <c r="D185" i="48" s="1"/>
  <c r="C172" i="48"/>
  <c r="C185" i="48" s="1"/>
  <c r="K171" i="48"/>
  <c r="K184" i="48" s="1"/>
  <c r="J171" i="48"/>
  <c r="J184" i="48" s="1"/>
  <c r="I171" i="48"/>
  <c r="I184" i="48" s="1"/>
  <c r="H171" i="48"/>
  <c r="H184" i="48" s="1"/>
  <c r="G171" i="48"/>
  <c r="G184" i="48" s="1"/>
  <c r="E171" i="48"/>
  <c r="E184" i="48" s="1"/>
  <c r="D171" i="48"/>
  <c r="D184" i="48" s="1"/>
  <c r="C171" i="48"/>
  <c r="C184" i="48" s="1"/>
  <c r="K170" i="48"/>
  <c r="K183" i="48" s="1"/>
  <c r="J170" i="48"/>
  <c r="J183" i="48" s="1"/>
  <c r="I170" i="48"/>
  <c r="I183" i="48" s="1"/>
  <c r="H170" i="48"/>
  <c r="H183" i="48" s="1"/>
  <c r="G170" i="48"/>
  <c r="G183" i="48" s="1"/>
  <c r="F170" i="48"/>
  <c r="F183" i="48" s="1"/>
  <c r="D170" i="48"/>
  <c r="C170" i="48"/>
  <c r="K169" i="48"/>
  <c r="K182" i="48" s="1"/>
  <c r="J169" i="48"/>
  <c r="J182" i="48" s="1"/>
  <c r="I169" i="48"/>
  <c r="I182" i="48" s="1"/>
  <c r="H169" i="48"/>
  <c r="G169" i="48"/>
  <c r="G182" i="48" s="1"/>
  <c r="F169" i="48"/>
  <c r="F182" i="48" s="1"/>
  <c r="E169" i="48"/>
  <c r="E182" i="48" s="1"/>
  <c r="C169" i="48"/>
  <c r="C182" i="48" s="1"/>
  <c r="K168" i="48"/>
  <c r="K181" i="48" s="1"/>
  <c r="J168" i="48"/>
  <c r="J181" i="48" s="1"/>
  <c r="I168" i="48"/>
  <c r="I181" i="48" s="1"/>
  <c r="H168" i="48"/>
  <c r="H181" i="48" s="1"/>
  <c r="G168" i="48"/>
  <c r="G181" i="48" s="1"/>
  <c r="F168" i="48"/>
  <c r="F181" i="48" s="1"/>
  <c r="E168" i="48"/>
  <c r="E181" i="48" s="1"/>
  <c r="D168" i="48"/>
  <c r="D181" i="48" s="1"/>
  <c r="E113" i="48"/>
  <c r="E112" i="48"/>
  <c r="C117" i="48" s="1"/>
  <c r="F95" i="48"/>
  <c r="B95" i="48"/>
  <c r="F94" i="48"/>
  <c r="B94" i="48"/>
  <c r="F93" i="48"/>
  <c r="B93" i="48"/>
  <c r="F92" i="48"/>
  <c r="B92" i="48"/>
  <c r="F91" i="48"/>
  <c r="B91" i="48"/>
  <c r="F90" i="48"/>
  <c r="B90" i="48"/>
  <c r="F89" i="48"/>
  <c r="B89" i="48"/>
  <c r="F88" i="48"/>
  <c r="B88" i="48"/>
  <c r="F87" i="48"/>
  <c r="B87" i="48"/>
  <c r="F86" i="48"/>
  <c r="B86" i="48"/>
  <c r="F85" i="48"/>
  <c r="B85" i="48"/>
  <c r="F84" i="48"/>
  <c r="B84" i="48"/>
  <c r="F83" i="48"/>
  <c r="B83" i="48"/>
  <c r="F82" i="48"/>
  <c r="B82" i="48"/>
  <c r="P78" i="48"/>
  <c r="O78" i="48"/>
  <c r="N78" i="48"/>
  <c r="M78" i="48"/>
  <c r="L78" i="48"/>
  <c r="K78" i="48"/>
  <c r="I78" i="48"/>
  <c r="A78" i="48"/>
  <c r="P77" i="48"/>
  <c r="O77" i="48"/>
  <c r="N77" i="48"/>
  <c r="M77" i="48"/>
  <c r="I77" i="48"/>
  <c r="A77" i="48"/>
  <c r="P75" i="48"/>
  <c r="O75" i="48"/>
  <c r="N75" i="48"/>
  <c r="M75" i="48"/>
  <c r="L75" i="48"/>
  <c r="K75" i="48"/>
  <c r="K54" i="48"/>
  <c r="G54" i="48"/>
  <c r="J53" i="48"/>
  <c r="I52" i="48"/>
  <c r="G52" i="48"/>
  <c r="F52" i="48"/>
  <c r="E52" i="48"/>
  <c r="C52" i="48"/>
  <c r="J51" i="48"/>
  <c r="H51" i="48"/>
  <c r="G51" i="48"/>
  <c r="H50" i="48"/>
  <c r="G50" i="48"/>
  <c r="D50" i="48"/>
  <c r="H49" i="48"/>
  <c r="F49" i="48"/>
  <c r="D49" i="48"/>
  <c r="I48" i="48"/>
  <c r="E48" i="48"/>
  <c r="D48" i="48"/>
  <c r="H47" i="48"/>
  <c r="G47" i="48"/>
  <c r="E47" i="48"/>
  <c r="D47" i="48"/>
  <c r="H46" i="48"/>
  <c r="C46" i="48"/>
  <c r="G19" i="48" s="1"/>
  <c r="F19" i="48" s="1"/>
  <c r="J41" i="48"/>
  <c r="J54" i="48" s="1"/>
  <c r="I41" i="48"/>
  <c r="I54" i="48" s="1"/>
  <c r="H41" i="48"/>
  <c r="H54" i="48" s="1"/>
  <c r="G41" i="48"/>
  <c r="F41" i="48"/>
  <c r="F54" i="48" s="1"/>
  <c r="E41" i="48"/>
  <c r="E54" i="48" s="1"/>
  <c r="D41" i="48"/>
  <c r="D54" i="48" s="1"/>
  <c r="C41" i="48"/>
  <c r="C54" i="48" s="1"/>
  <c r="K40" i="48"/>
  <c r="K53" i="48" s="1"/>
  <c r="I40" i="48"/>
  <c r="I53" i="48" s="1"/>
  <c r="H40" i="48"/>
  <c r="H53" i="48" s="1"/>
  <c r="G40" i="48"/>
  <c r="G53" i="48" s="1"/>
  <c r="F40" i="48"/>
  <c r="F53" i="48" s="1"/>
  <c r="E40" i="48"/>
  <c r="E53" i="48" s="1"/>
  <c r="D40" i="48"/>
  <c r="D53" i="48" s="1"/>
  <c r="C40" i="48"/>
  <c r="C53" i="48" s="1"/>
  <c r="K39" i="48"/>
  <c r="K52" i="48" s="1"/>
  <c r="J39" i="48"/>
  <c r="J52" i="48" s="1"/>
  <c r="H39" i="48"/>
  <c r="H52" i="48" s="1"/>
  <c r="G39" i="48"/>
  <c r="F39" i="48"/>
  <c r="E39" i="48"/>
  <c r="D39" i="48"/>
  <c r="D52" i="48" s="1"/>
  <c r="C39" i="48"/>
  <c r="K38" i="48"/>
  <c r="K51" i="48" s="1"/>
  <c r="J38" i="48"/>
  <c r="I38" i="48"/>
  <c r="I51" i="48" s="1"/>
  <c r="G38" i="48"/>
  <c r="F38" i="48"/>
  <c r="F51" i="48" s="1"/>
  <c r="E38" i="48"/>
  <c r="E51" i="48" s="1"/>
  <c r="D38" i="48"/>
  <c r="D51" i="48" s="1"/>
  <c r="C38" i="48"/>
  <c r="C51" i="48" s="1"/>
  <c r="K37" i="48"/>
  <c r="K50" i="48" s="1"/>
  <c r="J37" i="48"/>
  <c r="J50" i="48" s="1"/>
  <c r="I37" i="48"/>
  <c r="I50" i="48" s="1"/>
  <c r="H37" i="48"/>
  <c r="F37" i="48" a="1"/>
  <c r="F37" i="48" s="1"/>
  <c r="F50" i="48" s="1"/>
  <c r="E37" i="48"/>
  <c r="E50" i="48" s="1"/>
  <c r="D37" i="48"/>
  <c r="C37" i="48"/>
  <c r="C50" i="48" s="1"/>
  <c r="K36" i="48"/>
  <c r="K49" i="48" s="1"/>
  <c r="J36" i="48"/>
  <c r="J49" i="48" s="1"/>
  <c r="I36" i="48"/>
  <c r="I49" i="48" s="1"/>
  <c r="H36" i="48"/>
  <c r="G36" i="48"/>
  <c r="G49" i="48" s="1"/>
  <c r="E36" i="48"/>
  <c r="E49" i="48" s="1"/>
  <c r="D36" i="48"/>
  <c r="C36" i="48"/>
  <c r="C49" i="48" s="1"/>
  <c r="K35" i="48"/>
  <c r="K48" i="48" s="1"/>
  <c r="J35" i="48"/>
  <c r="J48" i="48" s="1"/>
  <c r="I35" i="48"/>
  <c r="H35" i="48"/>
  <c r="H48" i="48" s="1"/>
  <c r="G35" i="48"/>
  <c r="G48" i="48" s="1"/>
  <c r="F35" i="48"/>
  <c r="F48" i="48" s="1" a="1"/>
  <c r="F48" i="48" s="1"/>
  <c r="D35" i="48"/>
  <c r="C35" i="48"/>
  <c r="C48" i="48" s="1"/>
  <c r="K34" i="48"/>
  <c r="K47" i="48" s="1"/>
  <c r="J34" i="48"/>
  <c r="J47" i="48" s="1"/>
  <c r="I34" i="48"/>
  <c r="I47" i="48" s="1"/>
  <c r="H34" i="48"/>
  <c r="G34" i="48"/>
  <c r="F34" i="48"/>
  <c r="F47" i="48" s="1"/>
  <c r="E34" i="48"/>
  <c r="C34" i="48"/>
  <c r="C47" i="48" s="1"/>
  <c r="K33" i="48"/>
  <c r="K46" i="48" s="1"/>
  <c r="J33" i="48"/>
  <c r="J46" i="48" s="1"/>
  <c r="I33" i="48"/>
  <c r="I46" i="48" s="1"/>
  <c r="H33" i="48"/>
  <c r="G33" i="48"/>
  <c r="G46" i="48" s="1"/>
  <c r="F33" i="48"/>
  <c r="F46" i="48" s="1"/>
  <c r="E33" i="48"/>
  <c r="E46" i="48" s="1"/>
  <c r="D33" i="48"/>
  <c r="D46" i="48" s="1"/>
  <c r="D29" i="48"/>
  <c r="D28" i="48" s="1"/>
  <c r="E29" i="48" a="1"/>
  <c r="E29" i="48" s="1"/>
  <c r="E2" i="51" l="1"/>
  <c r="AN2" i="51"/>
  <c r="BD2" i="51"/>
  <c r="I5" i="51"/>
  <c r="BO5" i="51"/>
  <c r="G17" i="52"/>
  <c r="AE5" i="51"/>
  <c r="E34" i="49"/>
  <c r="E32" i="49"/>
  <c r="C117" i="50"/>
  <c r="AQ2" i="51"/>
  <c r="BE2" i="51"/>
  <c r="O5" i="51"/>
  <c r="AU5" i="51"/>
  <c r="D148" i="50"/>
  <c r="BG2" i="51"/>
  <c r="P5" i="51"/>
  <c r="AY5" i="51"/>
  <c r="K8" i="51"/>
  <c r="K2" i="51"/>
  <c r="AU2" i="51"/>
  <c r="BI2" i="51"/>
  <c r="S5" i="51"/>
  <c r="AZ5" i="51"/>
  <c r="X8" i="51"/>
  <c r="E34" i="52"/>
  <c r="E32" i="52"/>
  <c r="D61" i="48"/>
  <c r="F58" i="48"/>
  <c r="C63" i="48"/>
  <c r="D60" i="48"/>
  <c r="C64" i="48"/>
  <c r="C140" i="48"/>
  <c r="C61" i="48"/>
  <c r="C148" i="48"/>
  <c r="C145" i="48"/>
  <c r="C142" i="48"/>
  <c r="D58" i="48"/>
  <c r="D63" i="48"/>
  <c r="C66" i="48"/>
  <c r="C144" i="48"/>
  <c r="C59" i="48"/>
  <c r="D59" i="48"/>
  <c r="C143" i="48" a="1"/>
  <c r="C143" i="48" s="1"/>
  <c r="D62" i="48"/>
  <c r="D64" i="48"/>
  <c r="C58" i="48"/>
  <c r="C141" i="48"/>
  <c r="D66" i="48"/>
  <c r="C60" i="48"/>
  <c r="C62" i="48"/>
  <c r="AH2" i="51"/>
  <c r="AY2" i="51"/>
  <c r="BK2" i="51"/>
  <c r="BK11" i="51" s="1" a="1"/>
  <c r="BK11" i="51" s="1"/>
  <c r="W5" i="51"/>
  <c r="BC5" i="51"/>
  <c r="AS8" i="51"/>
  <c r="C163" i="48"/>
  <c r="C162" i="48" s="1"/>
  <c r="AR11" i="43" s="1"/>
  <c r="D142" i="48"/>
  <c r="D144" i="48"/>
  <c r="D148" i="48"/>
  <c r="D141" i="48"/>
  <c r="D145" i="48"/>
  <c r="G58" i="48"/>
  <c r="D143" i="48"/>
  <c r="AI2" i="51"/>
  <c r="AZ2" i="51"/>
  <c r="BO2" i="51"/>
  <c r="BG5" i="51"/>
  <c r="BD8" i="51"/>
  <c r="E5" i="51"/>
  <c r="D163" i="48"/>
  <c r="D146" i="48"/>
  <c r="C146" i="48"/>
  <c r="G19" i="50"/>
  <c r="G17" i="49" s="1"/>
  <c r="E27" i="50"/>
  <c r="E20" i="50"/>
  <c r="G22" i="50"/>
  <c r="G20" i="49" s="1"/>
  <c r="E25" i="50"/>
  <c r="G27" i="50"/>
  <c r="G25" i="49" s="1"/>
  <c r="E19" i="50"/>
  <c r="G20" i="50"/>
  <c r="G18" i="49" s="1"/>
  <c r="G25" i="50"/>
  <c r="G23" i="49" s="1"/>
  <c r="D146" i="50"/>
  <c r="E28" i="48"/>
  <c r="AR10" i="43" s="1"/>
  <c r="AT10" i="43"/>
  <c r="E22" i="50"/>
  <c r="G24" i="50"/>
  <c r="G22" i="49" s="1"/>
  <c r="D140" i="50"/>
  <c r="E24" i="50"/>
  <c r="D28" i="50"/>
  <c r="E21" i="50"/>
  <c r="C18" i="29"/>
  <c r="AM4" i="51" a="1"/>
  <c r="AM4" i="51" s="1"/>
  <c r="AK4" i="51"/>
  <c r="AP4" i="51"/>
  <c r="AQ4" i="51"/>
  <c r="E18" i="29"/>
  <c r="AH4" i="51" a="1"/>
  <c r="AH4" i="51" s="1"/>
  <c r="AJ4" i="51" a="1"/>
  <c r="AJ4" i="51" s="1"/>
  <c r="D144" i="50"/>
  <c r="D142" i="50"/>
  <c r="E23" i="50"/>
  <c r="C141" i="50"/>
  <c r="C143" i="50" a="1"/>
  <c r="C143" i="50" s="1"/>
  <c r="C148" i="50"/>
  <c r="AB13" i="49"/>
  <c r="G23" i="50"/>
  <c r="G26" i="50"/>
  <c r="C140" i="50"/>
  <c r="C142" i="50"/>
  <c r="C144" i="50"/>
  <c r="C146" i="50"/>
  <c r="C145" i="50"/>
  <c r="G21" i="50"/>
  <c r="D141" i="50"/>
  <c r="D143" i="50"/>
  <c r="D145" i="50"/>
  <c r="F59" i="50"/>
  <c r="F60" i="50"/>
  <c r="F62" i="50"/>
  <c r="F66" i="50"/>
  <c r="D153" i="50"/>
  <c r="C157" i="50"/>
  <c r="C161" i="50"/>
  <c r="G58" i="50"/>
  <c r="G60" i="50"/>
  <c r="G62" i="50"/>
  <c r="G63" i="50"/>
  <c r="G66" i="50"/>
  <c r="D155" i="50"/>
  <c r="D159" i="50"/>
  <c r="AC13" i="49"/>
  <c r="C58" i="50"/>
  <c r="C59" i="50"/>
  <c r="C60" i="50"/>
  <c r="C61" i="50"/>
  <c r="C62" i="50"/>
  <c r="C63" i="50"/>
  <c r="C64" i="50"/>
  <c r="C66" i="50"/>
  <c r="C156" i="50"/>
  <c r="C158" i="50"/>
  <c r="C160" i="50"/>
  <c r="D163" i="50" s="1"/>
  <c r="AU11" i="51" s="1"/>
  <c r="F58" i="50"/>
  <c r="F61" i="50"/>
  <c r="F63" i="50"/>
  <c r="F64" i="50"/>
  <c r="C155" i="50"/>
  <c r="C159" i="50"/>
  <c r="G59" i="50"/>
  <c r="G61" i="50"/>
  <c r="G64" i="50"/>
  <c r="C154" i="50" a="1"/>
  <c r="C154" i="50" s="1"/>
  <c r="D157" i="50"/>
  <c r="D161" i="50"/>
  <c r="D58" i="50"/>
  <c r="D59" i="50"/>
  <c r="D60" i="50"/>
  <c r="D61" i="50"/>
  <c r="D62" i="50"/>
  <c r="D63" i="50"/>
  <c r="D64" i="50"/>
  <c r="D66" i="50"/>
  <c r="C153" i="50"/>
  <c r="D154" i="50"/>
  <c r="D156" i="50"/>
  <c r="D158" i="50"/>
  <c r="D160" i="50"/>
  <c r="E26" i="50"/>
  <c r="Q11" i="51"/>
  <c r="BI9" i="51"/>
  <c r="BI12" i="51"/>
  <c r="BI13" i="51"/>
  <c r="H8" i="51"/>
  <c r="H5" i="51"/>
  <c r="N5" i="51"/>
  <c r="N8" i="51"/>
  <c r="R5" i="51"/>
  <c r="V5" i="51"/>
  <c r="Z8" i="51"/>
  <c r="Z5" i="51"/>
  <c r="AD5" i="51"/>
  <c r="AD8" i="51"/>
  <c r="AJ3" i="51"/>
  <c r="AJ2" i="51"/>
  <c r="AT5" i="51"/>
  <c r="AT2" i="51"/>
  <c r="AX5" i="51"/>
  <c r="AX2" i="51"/>
  <c r="BB8" i="51"/>
  <c r="BB5" i="51"/>
  <c r="BB2" i="51"/>
  <c r="BF5" i="51"/>
  <c r="BF8" i="51"/>
  <c r="BF2" i="51"/>
  <c r="BJ5" i="51"/>
  <c r="BJ2" i="51"/>
  <c r="BN5" i="51"/>
  <c r="BN2" i="51"/>
  <c r="BD14" i="51" a="1"/>
  <c r="BD14" i="51" s="1"/>
  <c r="BD11" i="51" a="1"/>
  <c r="BD11" i="51" s="1"/>
  <c r="BD10" i="51" a="1"/>
  <c r="BD10" i="51" s="1"/>
  <c r="AZ10" i="51" a="1"/>
  <c r="AZ10" i="51" s="1"/>
  <c r="AZ14" i="51" a="1"/>
  <c r="AZ14" i="51" s="1"/>
  <c r="AZ11" i="51" a="1"/>
  <c r="AZ11" i="51" s="1"/>
  <c r="K9" i="51"/>
  <c r="K11" i="51"/>
  <c r="K13" i="51"/>
  <c r="K12" i="51"/>
  <c r="J3" i="51"/>
  <c r="J2" i="51"/>
  <c r="T11" i="51"/>
  <c r="AR8" i="51"/>
  <c r="AR3" i="51"/>
  <c r="AV3" i="51"/>
  <c r="AV8" i="51"/>
  <c r="BH8" i="51"/>
  <c r="BH3" i="51"/>
  <c r="BL3" i="51"/>
  <c r="BL8" i="51"/>
  <c r="H2" i="51"/>
  <c r="AV2" i="51"/>
  <c r="BA14" i="51" a="1"/>
  <c r="BA14" i="51" s="1"/>
  <c r="BA11" i="51" a="1"/>
  <c r="BA11" i="51" s="1"/>
  <c r="BG14" i="51" a="1"/>
  <c r="BG14" i="51" s="1"/>
  <c r="BG11" i="51" a="1"/>
  <c r="BG11" i="51" s="1"/>
  <c r="BG10" i="51" a="1"/>
  <c r="BG10" i="51" s="1"/>
  <c r="BL2" i="51"/>
  <c r="D3" i="51"/>
  <c r="AP3" i="51"/>
  <c r="AX3" i="51"/>
  <c r="BF3" i="51"/>
  <c r="BN3" i="51"/>
  <c r="D8" i="51"/>
  <c r="AB8" i="51"/>
  <c r="AX8" i="51"/>
  <c r="BE12" i="51"/>
  <c r="AY14" i="51" a="1"/>
  <c r="AY14" i="51" s="1"/>
  <c r="AY11" i="51" a="1"/>
  <c r="AY11" i="51" s="1"/>
  <c r="BI14" i="51" a="1"/>
  <c r="BI14" i="51" s="1"/>
  <c r="BI11" i="51" a="1"/>
  <c r="BI11" i="51" s="1"/>
  <c r="H3" i="51"/>
  <c r="AT3" i="51"/>
  <c r="BB3" i="51"/>
  <c r="BJ3" i="51"/>
  <c r="J11" i="51"/>
  <c r="V8" i="51"/>
  <c r="BD13" i="51"/>
  <c r="BD12" i="51"/>
  <c r="BD9" i="51"/>
  <c r="BN8" i="51"/>
  <c r="BE11" i="51" a="1"/>
  <c r="BE11" i="51" s="1"/>
  <c r="BE10" i="51" a="1"/>
  <c r="BE10" i="51" s="1"/>
  <c r="BE14" i="51" a="1"/>
  <c r="BE14" i="51" s="1"/>
  <c r="X11" i="51"/>
  <c r="AT8" i="51"/>
  <c r="F3" i="51"/>
  <c r="F2" i="51"/>
  <c r="P11" i="51"/>
  <c r="C8" i="51"/>
  <c r="C5" i="51"/>
  <c r="G8" i="51"/>
  <c r="G5" i="51"/>
  <c r="Q5" i="51"/>
  <c r="U8" i="51"/>
  <c r="U5" i="51"/>
  <c r="Y8" i="51"/>
  <c r="Y5" i="51"/>
  <c r="AC5" i="51"/>
  <c r="AW8" i="51"/>
  <c r="AW5" i="51"/>
  <c r="BA8" i="51"/>
  <c r="BA5" i="51"/>
  <c r="BE5" i="51"/>
  <c r="BI5" i="51"/>
  <c r="BM8" i="51"/>
  <c r="BM5" i="51"/>
  <c r="D2" i="51"/>
  <c r="AR2" i="51"/>
  <c r="AW2" i="51"/>
  <c r="BC11" i="51" a="1"/>
  <c r="BC11" i="51" s="1"/>
  <c r="BC10" i="51" a="1"/>
  <c r="BC10" i="51" s="1"/>
  <c r="BH2" i="51"/>
  <c r="BM2" i="51"/>
  <c r="G3" i="51"/>
  <c r="AS3" i="51"/>
  <c r="BA3" i="51"/>
  <c r="BI3" i="51"/>
  <c r="J5" i="51"/>
  <c r="T5" i="51"/>
  <c r="AV5" i="51"/>
  <c r="BD5" i="51"/>
  <c r="BL5" i="51"/>
  <c r="F8" i="51"/>
  <c r="R8" i="51"/>
  <c r="AC8" i="51"/>
  <c r="AZ8" i="51"/>
  <c r="BJ8" i="51"/>
  <c r="AY10" i="51" a="1"/>
  <c r="AY10" i="51" s="1"/>
  <c r="BI10" i="51" a="1"/>
  <c r="BI10" i="51" s="1"/>
  <c r="BE13" i="51"/>
  <c r="E11" i="51"/>
  <c r="I11" i="51"/>
  <c r="O11" i="51"/>
  <c r="S11" i="51"/>
  <c r="W11" i="51"/>
  <c r="AA11" i="51"/>
  <c r="AE13" i="51"/>
  <c r="AE11" i="51"/>
  <c r="AE9" i="51"/>
  <c r="AY13" i="51"/>
  <c r="AY12" i="51"/>
  <c r="BC13" i="51"/>
  <c r="BC12" i="51"/>
  <c r="BG13" i="51"/>
  <c r="BG12" i="51"/>
  <c r="BK13" i="51"/>
  <c r="BK12" i="51"/>
  <c r="BO13" i="51"/>
  <c r="BO12" i="51"/>
  <c r="E3" i="51"/>
  <c r="I3" i="51"/>
  <c r="AU3" i="51"/>
  <c r="AY3" i="51"/>
  <c r="BC3" i="51"/>
  <c r="BG3" i="51"/>
  <c r="BK3" i="51"/>
  <c r="BO3" i="51"/>
  <c r="BC9" i="51"/>
  <c r="BK14" i="51" a="1"/>
  <c r="BK14" i="51" s="1"/>
  <c r="BO14" i="51" a="1"/>
  <c r="BO14" i="51" s="1"/>
  <c r="BO10" i="51" a="1"/>
  <c r="BO10" i="51" s="1"/>
  <c r="BO11" i="51" a="1"/>
  <c r="BO11" i="51" s="1"/>
  <c r="AY9" i="51"/>
  <c r="BO9" i="51"/>
  <c r="BK10" i="51" a="1"/>
  <c r="BK10" i="51" s="1"/>
  <c r="J48" i="50"/>
  <c r="E43" i="49"/>
  <c r="E42" i="49"/>
  <c r="E41" i="49"/>
  <c r="E162" i="48"/>
  <c r="E31" i="52" s="1"/>
  <c r="F29" i="48"/>
  <c r="F22" i="50" l="1"/>
  <c r="AT11" i="43"/>
  <c r="D149" i="48"/>
  <c r="D67" i="48"/>
  <c r="AS12" i="43" s="1"/>
  <c r="E29" i="50"/>
  <c r="AT10" i="51" s="1"/>
  <c r="E29" i="50" a="1"/>
  <c r="F67" i="48"/>
  <c r="E33" i="52" s="1"/>
  <c r="C149" i="48"/>
  <c r="C67" i="48"/>
  <c r="AR12" i="43" s="1"/>
  <c r="D162" i="48"/>
  <c r="AS11" i="43" s="1"/>
  <c r="AU11" i="43"/>
  <c r="F19" i="50"/>
  <c r="F20" i="50"/>
  <c r="F24" i="50"/>
  <c r="F23" i="50"/>
  <c r="G21" i="49"/>
  <c r="F21" i="50"/>
  <c r="G19" i="49"/>
  <c r="F25" i="50"/>
  <c r="F27" i="50"/>
  <c r="F26" i="50"/>
  <c r="F29" i="50" s="1"/>
  <c r="AU10" i="51" s="1"/>
  <c r="G24" i="49"/>
  <c r="F28" i="48"/>
  <c r="AS10" i="43" s="1"/>
  <c r="AU10" i="43"/>
  <c r="BJ4" i="51"/>
  <c r="BJ7" i="51" s="1" a="1"/>
  <c r="BJ7" i="51" s="1"/>
  <c r="BN4" i="51"/>
  <c r="BN7" i="51" s="1" a="1"/>
  <c r="BN7" i="51" s="1"/>
  <c r="AZ4" i="51"/>
  <c r="AZ7" i="51" s="1"/>
  <c r="BD4" i="51"/>
  <c r="BD7" i="51" s="1"/>
  <c r="BK4" i="51"/>
  <c r="BK7" i="51" s="1" a="1"/>
  <c r="BK7" i="51" s="1"/>
  <c r="BA4" i="51"/>
  <c r="BA7" i="51" s="1"/>
  <c r="BE4" i="51"/>
  <c r="BE7" i="51" s="1"/>
  <c r="BH4" i="51"/>
  <c r="BH7" i="51" s="1" a="1"/>
  <c r="BH7" i="51" s="1"/>
  <c r="BG4" i="51"/>
  <c r="BG7" i="51" s="1" a="1"/>
  <c r="BG7" i="51" s="1"/>
  <c r="BF4" i="51"/>
  <c r="BF7" i="51" s="1"/>
  <c r="BI4" i="51"/>
  <c r="BI7" i="51" s="1" a="1"/>
  <c r="BI7" i="51" s="1"/>
  <c r="BM4" i="51"/>
  <c r="BM7" i="51" s="1" a="1"/>
  <c r="BM7" i="51" s="1"/>
  <c r="AY4" i="51"/>
  <c r="AY7" i="51" s="1"/>
  <c r="BC4" i="51"/>
  <c r="BC7" i="51" s="1"/>
  <c r="AX4" i="51"/>
  <c r="AX7" i="51" s="1"/>
  <c r="BO4" i="51"/>
  <c r="BO7" i="51" s="1" a="1"/>
  <c r="BO7" i="51" s="1"/>
  <c r="BL4" i="51"/>
  <c r="BL7" i="51" s="1" a="1"/>
  <c r="BL7" i="51" s="1"/>
  <c r="BB4" i="51"/>
  <c r="BB7" i="51" s="1"/>
  <c r="AW4" i="51"/>
  <c r="AW7" i="51" s="1"/>
  <c r="AS4" i="51"/>
  <c r="Y4" i="51"/>
  <c r="AC4" i="51"/>
  <c r="Q4" i="51"/>
  <c r="U4" i="51"/>
  <c r="AR4" i="51"/>
  <c r="AI4" i="51" a="1"/>
  <c r="AI4" i="51" s="1"/>
  <c r="AD4" i="51"/>
  <c r="V4" i="51"/>
  <c r="W4" i="51"/>
  <c r="S4" i="51"/>
  <c r="AT4" i="51"/>
  <c r="AE4" i="51"/>
  <c r="X4" i="51"/>
  <c r="AB4" i="51"/>
  <c r="P4" i="51"/>
  <c r="T4" i="51"/>
  <c r="AV4" i="51"/>
  <c r="AV7" i="51" s="1"/>
  <c r="Z4" i="51"/>
  <c r="R4" i="51"/>
  <c r="AU4" i="51"/>
  <c r="AA4" i="51"/>
  <c r="O4" i="51"/>
  <c r="N4" i="51"/>
  <c r="D149" i="50"/>
  <c r="E28" i="50"/>
  <c r="AR10" i="51" s="1"/>
  <c r="C149" i="50"/>
  <c r="C163" i="50"/>
  <c r="J7" i="51"/>
  <c r="F7" i="51"/>
  <c r="E7" i="51"/>
  <c r="H7" i="51"/>
  <c r="D7" i="51"/>
  <c r="K7" i="51"/>
  <c r="G7" i="51"/>
  <c r="C7" i="51"/>
  <c r="I7" i="51"/>
  <c r="E162" i="50"/>
  <c r="E31" i="49" s="1"/>
  <c r="F67" i="50"/>
  <c r="E33" i="49" s="1"/>
  <c r="D162" i="50"/>
  <c r="AS11" i="51" s="1"/>
  <c r="C67" i="50"/>
  <c r="AR12" i="51" s="1"/>
  <c r="D67" i="50"/>
  <c r="AS12" i="51" s="1"/>
  <c r="R11" i="51"/>
  <c r="H11" i="51"/>
  <c r="BJ12" i="51"/>
  <c r="BJ9" i="51"/>
  <c r="BJ13" i="51"/>
  <c r="F11" i="51"/>
  <c r="BH14" i="51" a="1"/>
  <c r="BH14" i="51" s="1"/>
  <c r="BH10" i="51" a="1"/>
  <c r="BH10" i="51" s="1"/>
  <c r="BH11" i="51" a="1"/>
  <c r="BH11" i="51" s="1"/>
  <c r="BN12" i="51"/>
  <c r="BN13" i="51"/>
  <c r="BN9" i="51"/>
  <c r="V12" i="51"/>
  <c r="V11" i="51"/>
  <c r="V9" i="51"/>
  <c r="V13" i="51"/>
  <c r="BB13" i="51"/>
  <c r="BB12" i="51"/>
  <c r="BB9" i="51"/>
  <c r="AZ13" i="51"/>
  <c r="AZ12" i="51"/>
  <c r="AZ9" i="51"/>
  <c r="U11" i="51"/>
  <c r="G11" i="51"/>
  <c r="AB11" i="51"/>
  <c r="BL14" i="51" a="1"/>
  <c r="BL14" i="51" s="1"/>
  <c r="BL11" i="51" a="1"/>
  <c r="BL11" i="51" s="1"/>
  <c r="BL10" i="51" a="1"/>
  <c r="BL10" i="51" s="1"/>
  <c r="BN11" i="51" a="1"/>
  <c r="BN11" i="51" s="1"/>
  <c r="BN14" i="51" a="1"/>
  <c r="BN14" i="51" s="1"/>
  <c r="BN10" i="51" a="1"/>
  <c r="BN10" i="51" s="1"/>
  <c r="BF11" i="51" a="1"/>
  <c r="BF11" i="51" s="1"/>
  <c r="BF14" i="51" a="1"/>
  <c r="BF14" i="51" s="1"/>
  <c r="BF10" i="51" a="1"/>
  <c r="BF10" i="51" s="1"/>
  <c r="BB14" i="51" a="1"/>
  <c r="BB14" i="51" s="1"/>
  <c r="BB11" i="51" a="1"/>
  <c r="BB11" i="51" s="1"/>
  <c r="BB10" i="51" a="1"/>
  <c r="BB10" i="51" s="1"/>
  <c r="AX11" i="51" a="1"/>
  <c r="AX11" i="51" s="1"/>
  <c r="AX10" i="51" a="1"/>
  <c r="AX10" i="51" s="1"/>
  <c r="AX14" i="51" a="1"/>
  <c r="AX14" i="51" s="1"/>
  <c r="AD11" i="51"/>
  <c r="BM11" i="51" a="1"/>
  <c r="BM11" i="51" s="1"/>
  <c r="BM14" i="51" a="1"/>
  <c r="BM14" i="51" s="1"/>
  <c r="BM10" i="51" a="1"/>
  <c r="BM10" i="51" s="1"/>
  <c r="BA13" i="51"/>
  <c r="BA9" i="51"/>
  <c r="BA12" i="51"/>
  <c r="C11" i="51"/>
  <c r="BJ14" i="51" a="1"/>
  <c r="BJ14" i="51" s="1"/>
  <c r="BJ11" i="51" a="1"/>
  <c r="BJ11" i="51" s="1"/>
  <c r="BJ10" i="51" a="1"/>
  <c r="BJ10" i="51" s="1"/>
  <c r="N11" i="51"/>
  <c r="BM13" i="51"/>
  <c r="BM9" i="51"/>
  <c r="BM12" i="51"/>
  <c r="AX12" i="51"/>
  <c r="AX9" i="51"/>
  <c r="AX13" i="51"/>
  <c r="AC11" i="51"/>
  <c r="Y11" i="51"/>
  <c r="D11" i="51"/>
  <c r="BL13" i="51"/>
  <c r="BL12" i="51"/>
  <c r="BL9" i="51"/>
  <c r="BH13" i="51"/>
  <c r="BH9" i="51"/>
  <c r="BH12" i="51"/>
  <c r="BF13" i="51"/>
  <c r="BF12" i="51"/>
  <c r="BF9" i="51"/>
  <c r="Z11" i="51"/>
  <c r="F28" i="50" l="1"/>
  <c r="AS10" i="51" s="1"/>
  <c r="C162" i="50"/>
  <c r="AR11" i="51" s="1"/>
  <c r="AT11" i="51"/>
  <c r="K175" i="41"/>
  <c r="K174" i="41"/>
  <c r="K173" i="41"/>
  <c r="K172" i="41"/>
  <c r="K171" i="41"/>
  <c r="K170" i="41"/>
  <c r="K169" i="41"/>
  <c r="K168" i="41"/>
  <c r="J176" i="41"/>
  <c r="J174" i="41"/>
  <c r="J173" i="41"/>
  <c r="J172" i="41"/>
  <c r="J171" i="41"/>
  <c r="J170" i="41"/>
  <c r="J169" i="41"/>
  <c r="J168" i="41"/>
  <c r="I176" i="41"/>
  <c r="I175" i="41"/>
  <c r="I173" i="41"/>
  <c r="I172" i="41"/>
  <c r="I171" i="41"/>
  <c r="I170" i="41"/>
  <c r="I169" i="41"/>
  <c r="I168" i="41"/>
  <c r="H176" i="41"/>
  <c r="H175" i="41"/>
  <c r="H174" i="41"/>
  <c r="H172" i="41"/>
  <c r="H171" i="41"/>
  <c r="H170" i="41"/>
  <c r="H169" i="41"/>
  <c r="H168" i="41"/>
  <c r="G176" i="41"/>
  <c r="G175" i="41"/>
  <c r="G174" i="41"/>
  <c r="G173" i="41"/>
  <c r="G171" i="41"/>
  <c r="G170" i="41"/>
  <c r="G169" i="41"/>
  <c r="G168" i="41"/>
  <c r="F175" i="41"/>
  <c r="F174" i="41"/>
  <c r="F173" i="41"/>
  <c r="F172" i="41"/>
  <c r="F170" i="41"/>
  <c r="F169" i="41"/>
  <c r="F168" i="41"/>
  <c r="F176" i="41"/>
  <c r="E176" i="41"/>
  <c r="E175" i="41"/>
  <c r="E174" i="41"/>
  <c r="E173" i="41"/>
  <c r="E172" i="41"/>
  <c r="E171" i="41"/>
  <c r="E169" i="41"/>
  <c r="E168" i="41"/>
  <c r="D170" i="41"/>
  <c r="D175" i="41"/>
  <c r="D174" i="41"/>
  <c r="D173" i="41"/>
  <c r="D172" i="41"/>
  <c r="D171" i="41"/>
  <c r="D168" i="41"/>
  <c r="D176" i="41"/>
  <c r="C176" i="41"/>
  <c r="C175" i="41"/>
  <c r="C174" i="41"/>
  <c r="C173" i="41"/>
  <c r="C172" i="41"/>
  <c r="C171" i="41"/>
  <c r="C170" i="41"/>
  <c r="C169" i="41"/>
  <c r="J181" i="41" l="1"/>
  <c r="E7" i="41" l="1"/>
  <c r="E11" i="41"/>
  <c r="ME15" i="27" l="1"/>
  <c r="F7" i="41"/>
  <c r="C46" i="28"/>
  <c r="C35" i="28"/>
  <c r="E7" i="28"/>
  <c r="F8" i="41" l="1"/>
  <c r="F9" i="41"/>
  <c r="F10" i="41"/>
  <c r="F11" i="41"/>
  <c r="F12" i="41"/>
  <c r="F13" i="41"/>
  <c r="F14" i="41"/>
  <c r="F15" i="41"/>
  <c r="E8" i="41"/>
  <c r="E9" i="41"/>
  <c r="E10" i="41"/>
  <c r="E12" i="41"/>
  <c r="E13" i="41"/>
  <c r="E14" i="41"/>
  <c r="E15" i="41"/>
  <c r="F32" i="46" l="1"/>
  <c r="E8" i="28"/>
  <c r="F8" i="28"/>
  <c r="E9" i="28"/>
  <c r="F9" i="28"/>
  <c r="E10" i="28"/>
  <c r="F10" i="28"/>
  <c r="E11" i="28"/>
  <c r="F11" i="28"/>
  <c r="E12" i="28"/>
  <c r="F12" i="28"/>
  <c r="E13" i="28"/>
  <c r="F13" i="28"/>
  <c r="E14" i="28"/>
  <c r="F14" i="28"/>
  <c r="E15" i="28"/>
  <c r="F15" i="28"/>
  <c r="F7" i="28" l="1"/>
  <c r="E26" i="45" l="1"/>
  <c r="F42" i="45" s="1"/>
  <c r="W35" i="47" l="1"/>
  <c r="E42" i="47" s="1"/>
  <c r="E43" i="47" l="1"/>
  <c r="E44" i="47"/>
  <c r="E41" i="47"/>
  <c r="W9" i="47" l="1"/>
  <c r="C27" i="47"/>
  <c r="C51" i="29"/>
  <c r="C50" i="29"/>
  <c r="C49" i="29"/>
  <c r="C48" i="29"/>
  <c r="C47" i="29"/>
  <c r="C46" i="29"/>
  <c r="C45" i="29"/>
  <c r="C44" i="29"/>
  <c r="C43" i="29"/>
  <c r="F16" i="29"/>
  <c r="D16" i="29"/>
  <c r="D27" i="41"/>
  <c r="D26" i="41"/>
  <c r="D25" i="41"/>
  <c r="D24" i="41"/>
  <c r="D23" i="41"/>
  <c r="D22" i="41"/>
  <c r="D21" i="41"/>
  <c r="D20" i="41"/>
  <c r="D19" i="41"/>
  <c r="D15" i="41"/>
  <c r="D14" i="41"/>
  <c r="D13" i="41"/>
  <c r="D12" i="41"/>
  <c r="D11" i="41"/>
  <c r="D10" i="41"/>
  <c r="D9" i="41"/>
  <c r="D8" i="41"/>
  <c r="D7" i="41"/>
  <c r="F15" i="29" l="1"/>
  <c r="G15" i="29" s="1"/>
  <c r="D15" i="29"/>
  <c r="X25" i="46"/>
  <c r="E33" i="46" s="1"/>
  <c r="C26" i="46"/>
  <c r="E34" i="46" l="1"/>
  <c r="E31" i="46"/>
  <c r="E32" i="46"/>
  <c r="AB10" i="46" l="1"/>
  <c r="F23" i="46" l="1"/>
  <c r="AB11" i="46"/>
  <c r="G60" i="39"/>
  <c r="G64" i="39"/>
  <c r="G66" i="39"/>
  <c r="G61" i="39"/>
  <c r="G58" i="39"/>
  <c r="G62" i="39"/>
  <c r="G63" i="39"/>
  <c r="F58" i="39"/>
  <c r="F60" i="39"/>
  <c r="F61" i="39"/>
  <c r="F62" i="39"/>
  <c r="F63" i="39"/>
  <c r="F64" i="39"/>
  <c r="F66" i="39"/>
  <c r="X11" i="46"/>
  <c r="B15" i="29" s="1"/>
  <c r="C15" i="29" l="1"/>
  <c r="E15" i="29"/>
  <c r="W25" i="45"/>
  <c r="E44" i="45" l="1"/>
  <c r="E41" i="45"/>
  <c r="E42" i="45"/>
  <c r="E43" i="45"/>
  <c r="D27" i="28"/>
  <c r="D26" i="28"/>
  <c r="D25" i="28"/>
  <c r="D24" i="28"/>
  <c r="D23" i="28"/>
  <c r="D22" i="28"/>
  <c r="D21" i="28"/>
  <c r="D20" i="28"/>
  <c r="D19" i="28"/>
  <c r="D15" i="28"/>
  <c r="D14" i="28"/>
  <c r="D13" i="28"/>
  <c r="D12" i="28"/>
  <c r="D11" i="28"/>
  <c r="D10" i="28"/>
  <c r="D9" i="28"/>
  <c r="D8" i="28"/>
  <c r="D7" i="28"/>
  <c r="C29" i="29"/>
  <c r="C28" i="29"/>
  <c r="C27" i="29"/>
  <c r="C26" i="29"/>
  <c r="C25" i="29"/>
  <c r="C24" i="29"/>
  <c r="C23" i="29"/>
  <c r="C22" i="29"/>
  <c r="C21" i="29"/>
  <c r="C36" i="47" l="1"/>
  <c r="E26" i="47"/>
  <c r="F42" i="47" s="1"/>
  <c r="D26" i="47"/>
  <c r="AB25" i="47"/>
  <c r="B16" i="29"/>
  <c r="C16" i="29" s="1"/>
  <c r="AC12" i="47"/>
  <c r="AB12" i="47"/>
  <c r="P26" i="46"/>
  <c r="AB25" i="46"/>
  <c r="C36" i="45"/>
  <c r="C27" i="45"/>
  <c r="D26" i="45"/>
  <c r="AB26" i="45"/>
  <c r="B14" i="29"/>
  <c r="C14" i="29" s="1"/>
  <c r="W17" i="45"/>
  <c r="F14" i="29" s="1"/>
  <c r="AB12" i="45"/>
  <c r="E23" i="28" s="1"/>
  <c r="W11" i="45"/>
  <c r="D14" i="29" s="1"/>
  <c r="D154" i="41" l="1"/>
  <c r="D158" i="41"/>
  <c r="D155" i="41"/>
  <c r="D159" i="41"/>
  <c r="D156" i="41"/>
  <c r="D160" i="41"/>
  <c r="D153" i="41"/>
  <c r="D157" i="41"/>
  <c r="D161" i="41"/>
  <c r="G25" i="41"/>
  <c r="G27" i="41"/>
  <c r="E25" i="41"/>
  <c r="E22" i="41"/>
  <c r="E20" i="41"/>
  <c r="E19" i="41"/>
  <c r="E27" i="41"/>
  <c r="E24" i="41"/>
  <c r="E24" i="28"/>
  <c r="E26" i="28"/>
  <c r="E25" i="28"/>
  <c r="E21" i="28"/>
  <c r="D62" i="28"/>
  <c r="D58" i="28"/>
  <c r="C62" i="28"/>
  <c r="C58" i="28"/>
  <c r="D66" i="28"/>
  <c r="D61" i="28"/>
  <c r="C66" i="28"/>
  <c r="C61" i="28"/>
  <c r="D64" i="28"/>
  <c r="D60" i="28"/>
  <c r="C64" i="28"/>
  <c r="C60" i="28"/>
  <c r="D63" i="28"/>
  <c r="D59" i="28"/>
  <c r="C63" i="28"/>
  <c r="C59" i="28"/>
  <c r="G23" i="28"/>
  <c r="G24" i="28"/>
  <c r="G21" i="28"/>
  <c r="E22" i="28"/>
  <c r="E19" i="28"/>
  <c r="G26" i="41"/>
  <c r="E21" i="41"/>
  <c r="E26" i="41"/>
  <c r="E23" i="41"/>
  <c r="C160" i="41"/>
  <c r="F33" i="47"/>
  <c r="C153" i="41"/>
  <c r="G58" i="28"/>
  <c r="F58" i="28"/>
  <c r="F59" i="28"/>
  <c r="E20" i="28"/>
  <c r="E27" i="28"/>
  <c r="G20" i="28"/>
  <c r="F20" i="28" s="1"/>
  <c r="F33" i="45"/>
  <c r="G27" i="28"/>
  <c r="F27" i="28" s="1"/>
  <c r="AC13" i="47"/>
  <c r="G66" i="41"/>
  <c r="G61" i="41"/>
  <c r="F66" i="41"/>
  <c r="F61" i="41"/>
  <c r="C158" i="41"/>
  <c r="C156" i="41"/>
  <c r="G64" i="41"/>
  <c r="G60" i="41"/>
  <c r="F64" i="41"/>
  <c r="F60" i="41"/>
  <c r="G63" i="41"/>
  <c r="G59" i="41"/>
  <c r="F63" i="41"/>
  <c r="F59" i="41"/>
  <c r="C161" i="41"/>
  <c r="C159" i="41"/>
  <c r="C157" i="41"/>
  <c r="C155" i="41"/>
  <c r="G62" i="41"/>
  <c r="F62" i="41"/>
  <c r="C154" i="41" a="1"/>
  <c r="C154" i="41" s="1"/>
  <c r="G22" i="41"/>
  <c r="G21" i="41"/>
  <c r="G23" i="41"/>
  <c r="G20" i="41"/>
  <c r="G24" i="41"/>
  <c r="AB13" i="47"/>
  <c r="G19" i="41"/>
  <c r="G26" i="28"/>
  <c r="F26" i="28" s="1"/>
  <c r="AB13" i="45"/>
  <c r="F66" i="28"/>
  <c r="F64" i="28"/>
  <c r="F63" i="28"/>
  <c r="F62" i="28"/>
  <c r="F61" i="28"/>
  <c r="F60" i="28"/>
  <c r="G59" i="28"/>
  <c r="G25" i="28"/>
  <c r="F25" i="28" s="1"/>
  <c r="G64" i="28"/>
  <c r="G62" i="28"/>
  <c r="G60" i="28"/>
  <c r="G22" i="28"/>
  <c r="F22" i="28" s="1"/>
  <c r="G66" i="28"/>
  <c r="G63" i="28"/>
  <c r="G61" i="28"/>
  <c r="C15" i="43"/>
  <c r="BO19" i="43"/>
  <c r="BN19" i="43"/>
  <c r="BM19" i="43"/>
  <c r="BL19" i="43"/>
  <c r="BK19" i="43"/>
  <c r="BJ19" i="43"/>
  <c r="BI19" i="43"/>
  <c r="BH19" i="43"/>
  <c r="BG19" i="43" a="1"/>
  <c r="BG19" i="43" s="1"/>
  <c r="BF19" i="43"/>
  <c r="BE19" i="43"/>
  <c r="BD19" i="43"/>
  <c r="BC19" i="43"/>
  <c r="BB19" i="43"/>
  <c r="BA19" i="43"/>
  <c r="AZ19" i="43"/>
  <c r="AY19" i="43"/>
  <c r="AX19" i="43"/>
  <c r="AW19" i="43"/>
  <c r="AV19" i="43"/>
  <c r="AU19" i="43"/>
  <c r="AT19" i="43"/>
  <c r="AS19" i="43"/>
  <c r="AR19" i="43"/>
  <c r="M19" i="43" a="1"/>
  <c r="M19" i="43" s="1"/>
  <c r="L19" i="43" a="1"/>
  <c r="L19" i="43" s="1"/>
  <c r="K19" i="43"/>
  <c r="J19" i="43"/>
  <c r="I19" i="43"/>
  <c r="H19" i="43"/>
  <c r="G19" i="43"/>
  <c r="F19" i="43"/>
  <c r="E19" i="43"/>
  <c r="D19" i="43"/>
  <c r="C19" i="43"/>
  <c r="BO18" i="43"/>
  <c r="BN18" i="43"/>
  <c r="BM18" i="43"/>
  <c r="BL18" i="43"/>
  <c r="BK18" i="43"/>
  <c r="BJ18" i="43"/>
  <c r="BI18" i="43"/>
  <c r="BH18" i="43"/>
  <c r="BG18" i="43"/>
  <c r="BF18" i="43"/>
  <c r="BE18" i="43"/>
  <c r="BD18" i="43"/>
  <c r="BC18" i="43"/>
  <c r="BB18" i="43"/>
  <c r="BA18" i="43"/>
  <c r="AZ18" i="43"/>
  <c r="AY18" i="43"/>
  <c r="AX18" i="43"/>
  <c r="AW18" i="43"/>
  <c r="AV18" i="43"/>
  <c r="AU18" i="43"/>
  <c r="AT18" i="43"/>
  <c r="AS18" i="43"/>
  <c r="AR18" i="43"/>
  <c r="M18" i="43" a="1"/>
  <c r="M18" i="43" s="1"/>
  <c r="L18" i="43" a="1"/>
  <c r="L18" i="43" s="1"/>
  <c r="K18" i="43"/>
  <c r="J18" i="43"/>
  <c r="I18" i="43"/>
  <c r="H18" i="43"/>
  <c r="G18" i="43"/>
  <c r="F18" i="43"/>
  <c r="E18" i="43"/>
  <c r="D18" i="43"/>
  <c r="C18" i="43"/>
  <c r="BO17" i="43"/>
  <c r="BN17" i="43"/>
  <c r="BM17" i="43"/>
  <c r="BL17" i="43"/>
  <c r="BK17" i="43"/>
  <c r="BJ17" i="43"/>
  <c r="BI17" i="43"/>
  <c r="BH17" i="43"/>
  <c r="BG17" i="43"/>
  <c r="BF17" i="43"/>
  <c r="BE17" i="43"/>
  <c r="BD17" i="43"/>
  <c r="BC17" i="43"/>
  <c r="BB17" i="43"/>
  <c r="BA17" i="43"/>
  <c r="AZ17" i="43"/>
  <c r="AY17" i="43"/>
  <c r="AX17" i="43"/>
  <c r="AW17" i="43"/>
  <c r="AV17" i="43"/>
  <c r="AU17" i="43"/>
  <c r="AT17" i="43"/>
  <c r="AS17" i="43"/>
  <c r="AR17" i="43"/>
  <c r="M17" i="43" a="1"/>
  <c r="M17" i="43" s="1"/>
  <c r="L17" i="43" a="1"/>
  <c r="L17" i="43" s="1"/>
  <c r="K17" i="43"/>
  <c r="J17" i="43"/>
  <c r="I17" i="43"/>
  <c r="H17" i="43"/>
  <c r="G17" i="43"/>
  <c r="F17" i="43"/>
  <c r="E17" i="43"/>
  <c r="D17" i="43"/>
  <c r="C17" i="43"/>
  <c r="BO16" i="43"/>
  <c r="BN16" i="43"/>
  <c r="BM16" i="43"/>
  <c r="BL16" i="43"/>
  <c r="BK16" i="43"/>
  <c r="BJ16" i="43"/>
  <c r="BI16" i="43"/>
  <c r="BH16" i="43"/>
  <c r="BG16" i="43"/>
  <c r="BF16" i="43"/>
  <c r="BE16" i="43"/>
  <c r="BD16" i="43"/>
  <c r="BC16" i="43"/>
  <c r="BB16" i="43"/>
  <c r="BA16" i="43"/>
  <c r="AZ16" i="43"/>
  <c r="AY16" i="43"/>
  <c r="AX16" i="43"/>
  <c r="AW16" i="43"/>
  <c r="AV16" i="43"/>
  <c r="AU16" i="43"/>
  <c r="AT16" i="43"/>
  <c r="AS16" i="43"/>
  <c r="AR16" i="43"/>
  <c r="M16" i="43" a="1"/>
  <c r="M16" i="43" s="1"/>
  <c r="L16" i="43" a="1"/>
  <c r="L16" i="43" s="1"/>
  <c r="K16" i="43"/>
  <c r="J16" i="43"/>
  <c r="I16" i="43"/>
  <c r="H16" i="43"/>
  <c r="G16" i="43"/>
  <c r="F16" i="43"/>
  <c r="E16" i="43"/>
  <c r="D16" i="43"/>
  <c r="C16" i="43"/>
  <c r="BO15" i="43"/>
  <c r="BN15" i="43"/>
  <c r="BM15" i="43"/>
  <c r="BL15" i="43"/>
  <c r="BK15" i="43"/>
  <c r="BJ15" i="43" a="1"/>
  <c r="BJ15" i="43" s="1"/>
  <c r="BI15" i="43"/>
  <c r="BH15" i="43"/>
  <c r="BG15" i="43" a="1"/>
  <c r="BG15" i="43" s="1"/>
  <c r="BF15" i="43"/>
  <c r="BE15" i="43"/>
  <c r="BD15" i="43"/>
  <c r="BC15" i="43"/>
  <c r="BB15" i="43"/>
  <c r="BA15" i="43"/>
  <c r="AZ15" i="43"/>
  <c r="AY15" i="43"/>
  <c r="AW15" i="43"/>
  <c r="AV15" i="43"/>
  <c r="AU15" i="43"/>
  <c r="AT15" i="43"/>
  <c r="AS15" i="43"/>
  <c r="AR15" i="43"/>
  <c r="M15" i="43" a="1"/>
  <c r="M15" i="43" s="1"/>
  <c r="L15" i="43" a="1"/>
  <c r="L15" i="43" s="1"/>
  <c r="K15" i="43"/>
  <c r="J15" i="43"/>
  <c r="I15" i="43"/>
  <c r="H15" i="43"/>
  <c r="G15" i="43"/>
  <c r="F15" i="43"/>
  <c r="E15" i="43"/>
  <c r="D15" i="43"/>
  <c r="K8" i="43"/>
  <c r="K9" i="43" s="1"/>
  <c r="AS5" i="43"/>
  <c r="AX2" i="43"/>
  <c r="AX14" i="43" s="1" a="1"/>
  <c r="AX14" i="43" s="1"/>
  <c r="BO1" i="43"/>
  <c r="BO4" i="43" s="1"/>
  <c r="BN1" i="43"/>
  <c r="BM1" i="43"/>
  <c r="BL1" i="43"/>
  <c r="BL4" i="43" s="1"/>
  <c r="BK1" i="43"/>
  <c r="BK3" i="43" s="1"/>
  <c r="BJ1" i="43"/>
  <c r="BJ8" i="43" s="1"/>
  <c r="BI1" i="43"/>
  <c r="BI8" i="43" s="1"/>
  <c r="BI12" i="43" s="1"/>
  <c r="BH1" i="43"/>
  <c r="BH4" i="43" s="1"/>
  <c r="BG1" i="43"/>
  <c r="BG4" i="43" s="1"/>
  <c r="BF1" i="43"/>
  <c r="BF2" i="43" s="1"/>
  <c r="BF14" i="43" s="1" a="1"/>
  <c r="BF14" i="43" s="1"/>
  <c r="BE1" i="43"/>
  <c r="BD1" i="43"/>
  <c r="BD4" i="43" s="1"/>
  <c r="BC1" i="43"/>
  <c r="BC3" i="43" s="1"/>
  <c r="BB1" i="43"/>
  <c r="BB8" i="43" s="1"/>
  <c r="BB13" i="43" s="1"/>
  <c r="BA1" i="43"/>
  <c r="BA8" i="43" s="1"/>
  <c r="BA12" i="43" s="1"/>
  <c r="AZ1" i="43"/>
  <c r="AZ4" i="43" s="1"/>
  <c r="AY1" i="43"/>
  <c r="AY4" i="43" s="1"/>
  <c r="AX1" i="43"/>
  <c r="AW1" i="43"/>
  <c r="AW4" i="43" s="1"/>
  <c r="AV1" i="43"/>
  <c r="AV4" i="43" s="1"/>
  <c r="AU1" i="43"/>
  <c r="AT1" i="43"/>
  <c r="AT8" i="43" s="1"/>
  <c r="AS1" i="43"/>
  <c r="AS4" i="43" s="1"/>
  <c r="AR1" i="43"/>
  <c r="AR4" i="43" s="1"/>
  <c r="AH1" i="43"/>
  <c r="V1" i="43"/>
  <c r="U1" i="43"/>
  <c r="U4" i="43" s="1"/>
  <c r="U7" i="43" s="1"/>
  <c r="T1" i="43"/>
  <c r="T4" i="43" s="1"/>
  <c r="T7" i="43" s="1"/>
  <c r="S1" i="43"/>
  <c r="S4" i="43" s="1"/>
  <c r="S7" i="43" s="1"/>
  <c r="R1" i="43"/>
  <c r="R5" i="43" s="1"/>
  <c r="Q1" i="43"/>
  <c r="P1" i="43"/>
  <c r="P4" i="43" s="1"/>
  <c r="P7" i="43" s="1"/>
  <c r="O1" i="43"/>
  <c r="O4" i="43" s="1"/>
  <c r="O7" i="43" s="1"/>
  <c r="N1" i="43"/>
  <c r="N8" i="43" s="1"/>
  <c r="K1" i="43"/>
  <c r="K3" i="43" s="1"/>
  <c r="J1" i="43"/>
  <c r="I1" i="43"/>
  <c r="H1" i="43"/>
  <c r="H3" i="43" s="1"/>
  <c r="G1" i="43"/>
  <c r="G3" i="43" s="1"/>
  <c r="F1" i="43"/>
  <c r="E1" i="43"/>
  <c r="E3" i="43" s="1"/>
  <c r="D1" i="43"/>
  <c r="D3" i="43" s="1"/>
  <c r="C1" i="43"/>
  <c r="C3" i="43" s="1"/>
  <c r="AT2" i="43" l="1"/>
  <c r="AT5" i="43"/>
  <c r="BA5" i="43"/>
  <c r="AS8" i="43"/>
  <c r="BB5" i="43"/>
  <c r="BJ2" i="43"/>
  <c r="BI5" i="43"/>
  <c r="D5" i="43"/>
  <c r="BJ5" i="43"/>
  <c r="H5" i="43"/>
  <c r="C8" i="43"/>
  <c r="D8" i="43"/>
  <c r="D11" i="43" s="1"/>
  <c r="E162" i="41"/>
  <c r="P25" i="43" a="1"/>
  <c r="P25" i="43" s="1"/>
  <c r="P22" i="43" a="1"/>
  <c r="P22" i="43" s="1"/>
  <c r="P24" i="43" a="1"/>
  <c r="P24" i="43" s="1"/>
  <c r="P23" i="43" a="1"/>
  <c r="P23" i="43" s="1"/>
  <c r="P21" i="43" a="1"/>
  <c r="P21" i="43" s="1"/>
  <c r="U22" i="43" a="1"/>
  <c r="U22" i="43" s="1"/>
  <c r="U25" i="43" a="1"/>
  <c r="U25" i="43" s="1"/>
  <c r="U24" i="43" a="1"/>
  <c r="U24" i="43" s="1"/>
  <c r="U23" i="43" a="1"/>
  <c r="U23" i="43" s="1"/>
  <c r="U21" i="43" a="1"/>
  <c r="U21" i="43" s="1"/>
  <c r="S22" i="43" a="1"/>
  <c r="S22" i="43" s="1"/>
  <c r="S25" i="43" a="1"/>
  <c r="S25" i="43" s="1"/>
  <c r="S24" i="43" a="1"/>
  <c r="S24" i="43" s="1"/>
  <c r="S23" i="43" a="1"/>
  <c r="S23" i="43" s="1"/>
  <c r="S21" i="43" a="1"/>
  <c r="S21" i="43" s="1"/>
  <c r="T24" i="43" a="1"/>
  <c r="T24" i="43" s="1"/>
  <c r="T23" i="43" a="1"/>
  <c r="T23" i="43" s="1"/>
  <c r="T21" i="43" a="1"/>
  <c r="T21" i="43" s="1"/>
  <c r="T25" i="43" a="1"/>
  <c r="T25" i="43" s="1"/>
  <c r="T22" i="43" a="1"/>
  <c r="T22" i="43" s="1"/>
  <c r="S19" i="43" a="1"/>
  <c r="S19" i="43" s="1"/>
  <c r="S18" i="43" a="1"/>
  <c r="S18" i="43" s="1"/>
  <c r="S16" i="43" a="1"/>
  <c r="S16" i="43" s="1"/>
  <c r="S17" i="43" a="1"/>
  <c r="S17" i="43" s="1"/>
  <c r="S15" i="43" a="1"/>
  <c r="S15" i="43" s="1"/>
  <c r="AU2" i="43"/>
  <c r="AU4" i="43"/>
  <c r="BO2" i="43"/>
  <c r="BO14" i="43" s="1" a="1"/>
  <c r="BO14" i="43" s="1"/>
  <c r="P16" i="43" a="1"/>
  <c r="P16" i="43" s="1"/>
  <c r="P15" i="43" a="1"/>
  <c r="P15" i="43" s="1"/>
  <c r="P17" i="43" a="1"/>
  <c r="P17" i="43" s="1"/>
  <c r="P18" i="43" a="1"/>
  <c r="P18" i="43" s="1"/>
  <c r="P19" i="43" a="1"/>
  <c r="P19" i="43" s="1"/>
  <c r="Q8" i="43"/>
  <c r="Q4" i="43"/>
  <c r="Q7" i="43" s="1"/>
  <c r="U17" i="43" a="1"/>
  <c r="U17" i="43" s="1"/>
  <c r="U15" i="43" a="1"/>
  <c r="U15" i="43" s="1"/>
  <c r="U18" i="43" a="1"/>
  <c r="U18" i="43" s="1"/>
  <c r="U19" i="43" a="1"/>
  <c r="U19" i="43" s="1"/>
  <c r="U16" i="43" a="1"/>
  <c r="U16" i="43" s="1"/>
  <c r="BA2" i="43"/>
  <c r="BA4" i="43"/>
  <c r="BA7" i="43" s="1"/>
  <c r="BE2" i="43"/>
  <c r="BE14" i="43" s="1" a="1"/>
  <c r="BE14" i="43" s="1"/>
  <c r="BE4" i="43"/>
  <c r="BI2" i="43"/>
  <c r="BI14" i="43" s="1" a="1"/>
  <c r="BI14" i="43" s="1"/>
  <c r="BI4" i="43"/>
  <c r="BI7" i="43" s="1"/>
  <c r="BM2" i="43"/>
  <c r="BM10" i="43" s="1" a="1"/>
  <c r="BM10" i="43" s="1"/>
  <c r="BM4" i="43"/>
  <c r="G2" i="43"/>
  <c r="AY2" i="43"/>
  <c r="AY14" i="43" s="1" a="1"/>
  <c r="AY14" i="43" s="1"/>
  <c r="AU3" i="43"/>
  <c r="AW5" i="43"/>
  <c r="AW7" i="43" s="1"/>
  <c r="BE5" i="43"/>
  <c r="BM5" i="43"/>
  <c r="G8" i="43"/>
  <c r="U8" i="43"/>
  <c r="AW8" i="43"/>
  <c r="BE8" i="43"/>
  <c r="BM8" i="43"/>
  <c r="BM13" i="43" s="1"/>
  <c r="BF10" i="43" a="1"/>
  <c r="BF10" i="43" s="1"/>
  <c r="R8" i="43"/>
  <c r="R4" i="43"/>
  <c r="R7" i="43" s="1"/>
  <c r="V5" i="43"/>
  <c r="V4" i="43"/>
  <c r="V7" i="43" s="1"/>
  <c r="AT3" i="43"/>
  <c r="AT4" i="43"/>
  <c r="AX3" i="43"/>
  <c r="AX4" i="43"/>
  <c r="BB3" i="43"/>
  <c r="BB4" i="43"/>
  <c r="BB7" i="43" s="1"/>
  <c r="BF3" i="43"/>
  <c r="BF4" i="43"/>
  <c r="BJ3" i="43"/>
  <c r="BJ4" i="43"/>
  <c r="BJ7" i="43" s="1"/>
  <c r="BN3" i="43"/>
  <c r="BN4" i="43"/>
  <c r="K2" i="43"/>
  <c r="BB2" i="43"/>
  <c r="BN2" i="43"/>
  <c r="G5" i="43"/>
  <c r="U5" i="43"/>
  <c r="AX5" i="43"/>
  <c r="BF5" i="43"/>
  <c r="BN5" i="43"/>
  <c r="H8" i="43"/>
  <c r="V8" i="43"/>
  <c r="AX8" i="43"/>
  <c r="AX13" i="43" s="1"/>
  <c r="BF8" i="43"/>
  <c r="BN8" i="43"/>
  <c r="BF11" i="43" a="1"/>
  <c r="BF11" i="43" s="1"/>
  <c r="BC2" i="43"/>
  <c r="BC4" i="43"/>
  <c r="BK2" i="43"/>
  <c r="BK10" i="43" s="1" a="1"/>
  <c r="BK10" i="43" s="1"/>
  <c r="BK4" i="43"/>
  <c r="C2" i="43"/>
  <c r="BG2" i="43"/>
  <c r="BG10" i="43" s="1" a="1"/>
  <c r="BG10" i="43" s="1"/>
  <c r="C5" i="43"/>
  <c r="K5" i="43"/>
  <c r="N13" i="43"/>
  <c r="N12" i="43" a="1"/>
  <c r="N12" i="43" s="1"/>
  <c r="N9" i="43"/>
  <c r="N11" i="43"/>
  <c r="AX10" i="43" a="1"/>
  <c r="AX10" i="43" s="1"/>
  <c r="AX11" i="43" a="1"/>
  <c r="AX11" i="43" s="1"/>
  <c r="C67" i="28"/>
  <c r="G25" i="47"/>
  <c r="F27" i="41"/>
  <c r="F25" i="41"/>
  <c r="G23" i="47"/>
  <c r="N5" i="43"/>
  <c r="N4" i="43"/>
  <c r="N7" i="43" s="1"/>
  <c r="AP15" i="51" a="1"/>
  <c r="AP15" i="51" s="1"/>
  <c r="AP19" i="51" a="1"/>
  <c r="AP19" i="51" s="1"/>
  <c r="AP18" i="51" a="1"/>
  <c r="AP18" i="51" s="1"/>
  <c r="AP17" i="51" a="1"/>
  <c r="AP17" i="51" s="1"/>
  <c r="AP16" i="51" a="1"/>
  <c r="AP16" i="51" s="1"/>
  <c r="AQ16" i="51" a="1"/>
  <c r="AQ16" i="51" s="1"/>
  <c r="AQ15" i="51" a="1"/>
  <c r="AQ15" i="51" s="1"/>
  <c r="AQ18" i="51" a="1"/>
  <c r="AQ18" i="51" s="1"/>
  <c r="AQ19" i="51" a="1"/>
  <c r="AQ19" i="51" s="1"/>
  <c r="AQ17" i="51" a="1"/>
  <c r="AQ17" i="51" s="1"/>
  <c r="F24" i="28"/>
  <c r="G22" i="45"/>
  <c r="F21" i="28"/>
  <c r="G19" i="45"/>
  <c r="F23" i="28"/>
  <c r="G21" i="45"/>
  <c r="G24" i="47"/>
  <c r="F26" i="41"/>
  <c r="G21" i="47"/>
  <c r="F23" i="41"/>
  <c r="G22" i="47"/>
  <c r="F24" i="41"/>
  <c r="G20" i="47"/>
  <c r="F22" i="41"/>
  <c r="G17" i="47"/>
  <c r="F19" i="41"/>
  <c r="G19" i="47"/>
  <c r="F21" i="41"/>
  <c r="G18" i="47"/>
  <c r="F20" i="41"/>
  <c r="F67" i="28"/>
  <c r="G23" i="45"/>
  <c r="G24" i="45"/>
  <c r="G18" i="45"/>
  <c r="G25" i="45"/>
  <c r="G20" i="45"/>
  <c r="D7" i="40"/>
  <c r="G7" i="40"/>
  <c r="J7" i="40"/>
  <c r="F7" i="40"/>
  <c r="I7" i="40"/>
  <c r="E7" i="40"/>
  <c r="H7" i="40"/>
  <c r="K7" i="40"/>
  <c r="C7" i="40"/>
  <c r="D67" i="28"/>
  <c r="Q5" i="43"/>
  <c r="BC10" i="43" a="1"/>
  <c r="BC10" i="43" s="1"/>
  <c r="BC11" i="43" a="1"/>
  <c r="BC11" i="43" s="1"/>
  <c r="BC14" i="43" a="1"/>
  <c r="BC14" i="43" s="1"/>
  <c r="BK14" i="43" a="1"/>
  <c r="BK14" i="43" s="1"/>
  <c r="F8" i="43"/>
  <c r="F5" i="43"/>
  <c r="J8" i="43"/>
  <c r="J5" i="43"/>
  <c r="P8" i="43"/>
  <c r="P5" i="43"/>
  <c r="T8" i="43"/>
  <c r="T5" i="43"/>
  <c r="AH3" i="43"/>
  <c r="AH2" i="43"/>
  <c r="AR8" i="43"/>
  <c r="AR5" i="43"/>
  <c r="AR2" i="43"/>
  <c r="AV8" i="43"/>
  <c r="AV5" i="43"/>
  <c r="AV7" i="43" s="1"/>
  <c r="AV2" i="43"/>
  <c r="AZ8" i="43"/>
  <c r="AZ5" i="43"/>
  <c r="AZ7" i="43" s="1"/>
  <c r="AZ2" i="43"/>
  <c r="BD8" i="43"/>
  <c r="BD5" i="43"/>
  <c r="BD7" i="43" s="1"/>
  <c r="BD2" i="43"/>
  <c r="BH8" i="43"/>
  <c r="BH5" i="43"/>
  <c r="BH7" i="43" s="1"/>
  <c r="BH2" i="43"/>
  <c r="BL8" i="43"/>
  <c r="BL5" i="43"/>
  <c r="BL7" i="43" s="1"/>
  <c r="BL2" i="43"/>
  <c r="BE13" i="43"/>
  <c r="BE9" i="43"/>
  <c r="BA14" i="43" a="1"/>
  <c r="BA14" i="43" s="1"/>
  <c r="BA10" i="43" a="1"/>
  <c r="BA10" i="43" s="1"/>
  <c r="BA11" i="43" a="1"/>
  <c r="BA11" i="43" s="1"/>
  <c r="BM11" i="43" a="1"/>
  <c r="BM11" i="43" s="1"/>
  <c r="F2" i="43"/>
  <c r="BN13" i="43"/>
  <c r="BN9" i="43"/>
  <c r="BN12" i="43"/>
  <c r="BJ10" i="43" a="1"/>
  <c r="BJ10" i="43" s="1"/>
  <c r="F3" i="43"/>
  <c r="AV3" i="43"/>
  <c r="BD3" i="43"/>
  <c r="BL3" i="43"/>
  <c r="BA13" i="43"/>
  <c r="BA9" i="43"/>
  <c r="BI13" i="43"/>
  <c r="BI9" i="43"/>
  <c r="K12" i="43"/>
  <c r="K13" i="43"/>
  <c r="AY11" i="43" a="1"/>
  <c r="AY11" i="43" s="1"/>
  <c r="BO10" i="43" a="1"/>
  <c r="BO10" i="43" s="1"/>
  <c r="J3" i="43"/>
  <c r="AR3" i="43"/>
  <c r="AZ3" i="43"/>
  <c r="BH3" i="43"/>
  <c r="BE11" i="43" a="1"/>
  <c r="BE11" i="43" s="1"/>
  <c r="BF13" i="43"/>
  <c r="BF9" i="43"/>
  <c r="BF12" i="43"/>
  <c r="BB10" i="43" a="1"/>
  <c r="BB10" i="43" s="1"/>
  <c r="BE12" i="43"/>
  <c r="E2" i="43"/>
  <c r="E8" i="43"/>
  <c r="E5" i="43"/>
  <c r="I2" i="43"/>
  <c r="I8" i="43"/>
  <c r="I5" i="43"/>
  <c r="O8" i="43"/>
  <c r="O5" i="43"/>
  <c r="S8" i="43"/>
  <c r="S5" i="43"/>
  <c r="AU8" i="43"/>
  <c r="AU5" i="43"/>
  <c r="AY8" i="43"/>
  <c r="AY5" i="43"/>
  <c r="AY7" i="43" s="1"/>
  <c r="BC8" i="43"/>
  <c r="BC5" i="43"/>
  <c r="BG8" i="43"/>
  <c r="BG5" i="43"/>
  <c r="BG7" i="43" s="1"/>
  <c r="BK8" i="43"/>
  <c r="BK5" i="43"/>
  <c r="BO8" i="43"/>
  <c r="BO5" i="43"/>
  <c r="BO7" i="43" s="1"/>
  <c r="J2" i="43"/>
  <c r="I3" i="43"/>
  <c r="AY3" i="43"/>
  <c r="BG3" i="43"/>
  <c r="BO3" i="43"/>
  <c r="BB9" i="43"/>
  <c r="BB12" i="43"/>
  <c r="BJ9" i="43"/>
  <c r="BJ12" i="43"/>
  <c r="C11" i="43"/>
  <c r="K11" i="43"/>
  <c r="BJ13" i="43"/>
  <c r="D2" i="43"/>
  <c r="H2" i="43"/>
  <c r="AS3" i="43"/>
  <c r="AW3" i="43"/>
  <c r="BA3" i="43"/>
  <c r="BE3" i="43"/>
  <c r="BI3" i="43"/>
  <c r="BM3" i="43"/>
  <c r="AS2" i="43"/>
  <c r="AW2" i="43"/>
  <c r="BG19" i="40" a="1"/>
  <c r="BG19" i="40" s="1"/>
  <c r="D19" i="40"/>
  <c r="BG14" i="43" l="1" a="1"/>
  <c r="BG14" i="43" s="1"/>
  <c r="BI11" i="43" a="1"/>
  <c r="BI11" i="43" s="1"/>
  <c r="BJ14" i="43" a="1"/>
  <c r="BJ14" i="43" s="1"/>
  <c r="BJ11" i="43" a="1"/>
  <c r="BJ11" i="43" s="1"/>
  <c r="BI10" i="43" a="1"/>
  <c r="BI10" i="43" s="1"/>
  <c r="N24" i="43" a="1"/>
  <c r="N24" i="43" s="1"/>
  <c r="N23" i="43" a="1"/>
  <c r="N23" i="43" s="1"/>
  <c r="N21" i="43" a="1"/>
  <c r="N21" i="43" s="1"/>
  <c r="N25" i="43" a="1"/>
  <c r="N25" i="43" s="1"/>
  <c r="N22" i="43" a="1"/>
  <c r="N22" i="43" s="1"/>
  <c r="R25" i="43" a="1"/>
  <c r="R25" i="43" s="1"/>
  <c r="R22" i="43" a="1"/>
  <c r="R22" i="43" s="1"/>
  <c r="R24" i="43" a="1"/>
  <c r="R24" i="43" s="1"/>
  <c r="R23" i="43" a="1"/>
  <c r="R23" i="43" s="1"/>
  <c r="R21" i="43" a="1"/>
  <c r="R21" i="43" s="1"/>
  <c r="V23" i="43" a="1"/>
  <c r="V23" i="43" s="1"/>
  <c r="V21" i="43" a="1"/>
  <c r="V21" i="43" s="1"/>
  <c r="V25" i="43" a="1"/>
  <c r="V25" i="43" s="1"/>
  <c r="V22" i="43" a="1"/>
  <c r="V22" i="43" s="1"/>
  <c r="V24" i="43" a="1"/>
  <c r="V24" i="43" s="1"/>
  <c r="G11" i="43"/>
  <c r="BE10" i="43" a="1"/>
  <c r="BE10" i="43" s="1"/>
  <c r="T12" i="43" a="1"/>
  <c r="T12" i="43" s="1"/>
  <c r="T13" i="43"/>
  <c r="T11" i="43"/>
  <c r="T9" i="43"/>
  <c r="BK11" i="43" a="1"/>
  <c r="BK11" i="43" s="1"/>
  <c r="BB14" i="43" a="1"/>
  <c r="BB14" i="43" s="1"/>
  <c r="BB11" i="43" a="1"/>
  <c r="BB11" i="43" s="1"/>
  <c r="R19" i="43" a="1"/>
  <c r="R19" i="43" s="1"/>
  <c r="R18" i="43" a="1"/>
  <c r="R18" i="43" s="1"/>
  <c r="R17" i="43" a="1"/>
  <c r="R17" i="43" s="1"/>
  <c r="R16" i="43" a="1"/>
  <c r="R16" i="43" s="1"/>
  <c r="R15" i="43" a="1"/>
  <c r="R15" i="43" s="1"/>
  <c r="S12" i="43" a="1"/>
  <c r="S12" i="43" s="1"/>
  <c r="S13" i="43"/>
  <c r="S11" i="43"/>
  <c r="S9" i="43"/>
  <c r="AY10" i="43" a="1"/>
  <c r="AY10" i="43" s="1"/>
  <c r="AX9" i="43"/>
  <c r="BM14" i="43" a="1"/>
  <c r="BM14" i="43" s="1"/>
  <c r="BM9" i="43"/>
  <c r="BG11" i="43" a="1"/>
  <c r="BG11" i="43" s="1"/>
  <c r="BC7" i="43"/>
  <c r="H11" i="43"/>
  <c r="R13" i="43"/>
  <c r="R12" i="43" a="1"/>
  <c r="R12" i="43" s="1"/>
  <c r="R11" i="43"/>
  <c r="R9" i="43"/>
  <c r="O13" i="43"/>
  <c r="O12" i="43" a="1"/>
  <c r="O12" i="43" s="1"/>
  <c r="O9" i="43"/>
  <c r="O11" i="43"/>
  <c r="BN14" i="43" a="1"/>
  <c r="BN14" i="43" s="1"/>
  <c r="BN11" i="43" a="1"/>
  <c r="BN11" i="43" s="1"/>
  <c r="BN10" i="43" a="1"/>
  <c r="BN10" i="43" s="1"/>
  <c r="AX12" i="43"/>
  <c r="V13" i="43"/>
  <c r="V12" i="43" a="1"/>
  <c r="V12" i="43" s="1"/>
  <c r="V11" i="43"/>
  <c r="V9" i="43"/>
  <c r="BM12" i="43"/>
  <c r="BO11" i="43" a="1"/>
  <c r="BO11" i="43" s="1"/>
  <c r="Y10" i="43" s="1"/>
  <c r="P12" i="43" a="1"/>
  <c r="P12" i="43" s="1"/>
  <c r="P13" i="43"/>
  <c r="P11" i="43"/>
  <c r="P9" i="43"/>
  <c r="BK7" i="43"/>
  <c r="BN7" i="43"/>
  <c r="BF7" i="43"/>
  <c r="AX7" i="43"/>
  <c r="V18" i="43" a="1"/>
  <c r="V18" i="43" s="1"/>
  <c r="V17" i="43" a="1"/>
  <c r="V17" i="43" s="1"/>
  <c r="V19" i="43" a="1"/>
  <c r="V19" i="43" s="1"/>
  <c r="V16" i="43" a="1"/>
  <c r="V16" i="43" s="1"/>
  <c r="V15" i="43" a="1"/>
  <c r="V15" i="43" s="1"/>
  <c r="U12" i="43" a="1"/>
  <c r="U12" i="43" s="1"/>
  <c r="U13" i="43"/>
  <c r="U9" i="43"/>
  <c r="U11" i="43"/>
  <c r="BM7" i="43"/>
  <c r="BE7" i="43"/>
  <c r="Q12" i="43" a="1"/>
  <c r="Q12" i="43" s="1"/>
  <c r="Q13" i="43"/>
  <c r="Q11" i="43"/>
  <c r="Q9" i="43"/>
  <c r="N15" i="43" a="1"/>
  <c r="N15" i="43" s="1"/>
  <c r="N19" i="43" a="1"/>
  <c r="N19" i="43" s="1"/>
  <c r="N17" i="43" a="1"/>
  <c r="N17" i="43" s="1"/>
  <c r="N16" i="43" a="1"/>
  <c r="N16" i="43" s="1"/>
  <c r="N18" i="43" a="1"/>
  <c r="N18" i="43" s="1"/>
  <c r="BC12" i="43"/>
  <c r="BC9" i="43"/>
  <c r="BC13" i="43"/>
  <c r="E11" i="43"/>
  <c r="BH14" i="43" a="1"/>
  <c r="BH14" i="43" s="1"/>
  <c r="BH10" i="43" a="1"/>
  <c r="BH10" i="43" s="1"/>
  <c r="BH11" i="43" a="1"/>
  <c r="BH11" i="43" s="1"/>
  <c r="F11" i="43"/>
  <c r="BL13" i="43"/>
  <c r="BL9" i="43"/>
  <c r="BL12" i="43"/>
  <c r="BD14" i="43" a="1"/>
  <c r="BD14" i="43" s="1"/>
  <c r="BD10" i="43" a="1"/>
  <c r="BD10" i="43" s="1"/>
  <c r="BD11" i="43" a="1"/>
  <c r="BD11" i="43" s="1"/>
  <c r="AZ14" i="43" a="1"/>
  <c r="AZ14" i="43" s="1"/>
  <c r="AZ10" i="43" a="1"/>
  <c r="AZ10" i="43" s="1"/>
  <c r="AZ11" i="43" a="1"/>
  <c r="AZ11" i="43" s="1"/>
  <c r="BK12" i="43"/>
  <c r="BK13" i="43"/>
  <c r="BK9" i="43"/>
  <c r="BG12" i="43"/>
  <c r="BG9" i="43"/>
  <c r="BG13" i="43"/>
  <c r="I11" i="43"/>
  <c r="BL14" i="43" a="1"/>
  <c r="BL14" i="43" s="1"/>
  <c r="BL10" i="43" a="1"/>
  <c r="BL10" i="43" s="1"/>
  <c r="BL11" i="43" a="1"/>
  <c r="BL11" i="43" s="1"/>
  <c r="BO12" i="43"/>
  <c r="BO9" i="43"/>
  <c r="BO13" i="43"/>
  <c r="AY12" i="43"/>
  <c r="AY13" i="43"/>
  <c r="AY9" i="43"/>
  <c r="BH13" i="43"/>
  <c r="BH12" i="43"/>
  <c r="BH9" i="43"/>
  <c r="BD13" i="43"/>
  <c r="BD9" i="43"/>
  <c r="BD12" i="43"/>
  <c r="AZ13" i="43"/>
  <c r="AZ12" i="43"/>
  <c r="AZ9" i="43"/>
  <c r="J11" i="43"/>
  <c r="O88" i="34"/>
  <c r="V27" i="43" l="1" a="1"/>
  <c r="W26" i="43" a="1"/>
  <c r="Y9" i="43"/>
  <c r="V26" i="43" a="1"/>
  <c r="O21" i="43" a="1"/>
  <c r="O21" i="43" s="1"/>
  <c r="O22" i="43" a="1"/>
  <c r="O22" i="43" s="1"/>
  <c r="O23" i="43" a="1"/>
  <c r="O23" i="43" s="1"/>
  <c r="O25" i="43" a="1"/>
  <c r="O25" i="43" s="1"/>
  <c r="O24" i="43" a="1"/>
  <c r="O24" i="43" s="1"/>
  <c r="Q25" i="43" a="1"/>
  <c r="Q25" i="43" s="1"/>
  <c r="Q21" i="43" a="1"/>
  <c r="Q21" i="43" s="1"/>
  <c r="Q22" i="43" a="1"/>
  <c r="Q22" i="43" s="1"/>
  <c r="Q24" i="43" a="1"/>
  <c r="Q24" i="43" s="1"/>
  <c r="W26" i="43"/>
  <c r="V27" i="43"/>
  <c r="W27" i="43" s="1"/>
  <c r="V26" i="43"/>
  <c r="Q23" i="43" a="1"/>
  <c r="Q23" i="43" s="1"/>
  <c r="O15" i="43" a="1"/>
  <c r="O15" i="43" s="1"/>
  <c r="O17" i="43" a="1"/>
  <c r="O17" i="43" s="1"/>
  <c r="O18" i="43" a="1"/>
  <c r="O18" i="43" s="1"/>
  <c r="O16" i="43" a="1"/>
  <c r="O16" i="43" s="1"/>
  <c r="O19" i="43" a="1"/>
  <c r="O19" i="43" s="1"/>
  <c r="T15" i="43" a="1"/>
  <c r="T15" i="43" s="1"/>
  <c r="T17" i="43" a="1"/>
  <c r="T17" i="43" s="1"/>
  <c r="T18" i="43" a="1"/>
  <c r="T18" i="43" s="1"/>
  <c r="T16" i="43" a="1"/>
  <c r="T16" i="43" s="1"/>
  <c r="T19" i="43" a="1"/>
  <c r="T19" i="43" s="1"/>
  <c r="K39" i="34"/>
  <c r="K93" i="34" a="1"/>
  <c r="G12" i="35"/>
  <c r="G14" i="35" s="1"/>
  <c r="G13" i="35"/>
  <c r="K49" i="34"/>
  <c r="K78" i="34"/>
  <c r="K67" i="34"/>
  <c r="K84" i="34"/>
  <c r="K83" i="34"/>
  <c r="K57" i="34"/>
  <c r="N16" i="35"/>
  <c r="G16" i="35"/>
  <c r="C12" i="35"/>
  <c r="C16" i="35" s="1"/>
  <c r="J12" i="51" l="1"/>
  <c r="E13" i="51"/>
  <c r="E12" i="51"/>
  <c r="J13" i="51"/>
  <c r="I13" i="51"/>
  <c r="I12" i="51"/>
  <c r="F12" i="51"/>
  <c r="G12" i="51"/>
  <c r="C13" i="51"/>
  <c r="H12" i="51"/>
  <c r="C12" i="51"/>
  <c r="D13" i="51"/>
  <c r="H13" i="51"/>
  <c r="D12" i="51"/>
  <c r="F13" i="51"/>
  <c r="G13" i="51"/>
  <c r="C12" i="43"/>
  <c r="C13" i="43"/>
  <c r="D12" i="43"/>
  <c r="D13" i="43"/>
  <c r="G13" i="43"/>
  <c r="E13" i="43"/>
  <c r="J12" i="43"/>
  <c r="F12" i="43"/>
  <c r="J13" i="43"/>
  <c r="G12" i="43"/>
  <c r="E12" i="43"/>
  <c r="I13" i="43"/>
  <c r="H13" i="43"/>
  <c r="I12" i="43"/>
  <c r="H12" i="43"/>
  <c r="F13" i="43"/>
  <c r="K93" i="34"/>
  <c r="D27" i="35"/>
  <c r="Q12" i="51" l="1"/>
  <c r="O13" i="51"/>
  <c r="P13" i="51"/>
  <c r="S12" i="51"/>
  <c r="T13" i="51"/>
  <c r="P12" i="51"/>
  <c r="S13" i="51"/>
  <c r="T12" i="51" a="1"/>
  <c r="T12" i="51" s="1"/>
  <c r="Q13" i="51"/>
  <c r="O12" i="51"/>
  <c r="N13" i="51"/>
  <c r="N12" i="51" a="1"/>
  <c r="N12" i="51" s="1"/>
  <c r="U13" i="51"/>
  <c r="R12" i="51"/>
  <c r="U12" i="51"/>
  <c r="R13" i="51"/>
  <c r="N14" i="35"/>
  <c r="N13" i="35"/>
  <c r="C11" i="35"/>
  <c r="C15" i="35" s="1"/>
  <c r="E11" i="35"/>
  <c r="M11" i="35" s="1"/>
  <c r="E12" i="35"/>
  <c r="E13" i="35" l="1"/>
  <c r="E16" i="35"/>
  <c r="M12" i="35"/>
  <c r="M16" i="35" s="1"/>
  <c r="C14" i="35"/>
  <c r="E14" i="35"/>
  <c r="C13" i="35"/>
  <c r="C17" i="35" s="1"/>
  <c r="D12" i="35" a="1"/>
  <c r="D12" i="35" s="1"/>
  <c r="D13" i="35" l="1"/>
  <c r="D16" i="35"/>
  <c r="M14" i="35"/>
  <c r="M13" i="35"/>
  <c r="E17" i="35"/>
  <c r="F12" i="35" a="1"/>
  <c r="F12" i="35" s="1"/>
  <c r="F16" i="35" s="1"/>
  <c r="E18" i="35" a="1"/>
  <c r="E18" i="35" s="1"/>
  <c r="H19" i="40" l="1"/>
  <c r="G16" i="29" l="1"/>
  <c r="C46" i="41"/>
  <c r="C15" i="40" l="1"/>
  <c r="G11" i="35"/>
  <c r="H39" i="34"/>
  <c r="BG15" i="40" a="1"/>
  <c r="BG15" i="40" s="1"/>
  <c r="D15" i="40"/>
  <c r="E15" i="40"/>
  <c r="F15" i="40"/>
  <c r="G15" i="40"/>
  <c r="H15" i="40"/>
  <c r="I15" i="40"/>
  <c r="J15" i="40"/>
  <c r="K15" i="40"/>
  <c r="D16" i="40"/>
  <c r="E16" i="40"/>
  <c r="F16" i="40"/>
  <c r="G16" i="40"/>
  <c r="H16" i="40"/>
  <c r="I16" i="40"/>
  <c r="J16" i="40"/>
  <c r="K16" i="40"/>
  <c r="D17" i="40"/>
  <c r="E17" i="40"/>
  <c r="F17" i="40"/>
  <c r="G17" i="40"/>
  <c r="H17" i="40"/>
  <c r="I17" i="40"/>
  <c r="J17" i="40"/>
  <c r="K17" i="40"/>
  <c r="D18" i="40"/>
  <c r="E18" i="40"/>
  <c r="F18" i="40"/>
  <c r="G18" i="40"/>
  <c r="H18" i="40"/>
  <c r="I18" i="40"/>
  <c r="J18" i="40"/>
  <c r="K18" i="40"/>
  <c r="E19" i="40"/>
  <c r="F19" i="40"/>
  <c r="G19" i="40"/>
  <c r="I19" i="40"/>
  <c r="J19" i="40"/>
  <c r="K19" i="40"/>
  <c r="C18" i="40"/>
  <c r="C19" i="40"/>
  <c r="C17" i="40"/>
  <c r="C16" i="40"/>
  <c r="AY15" i="40"/>
  <c r="AX15" i="40"/>
  <c r="T1" i="40"/>
  <c r="K48" i="34"/>
  <c r="J9" i="51" l="1"/>
  <c r="I9" i="51"/>
  <c r="E9" i="51"/>
  <c r="H9" i="51"/>
  <c r="F9" i="51"/>
  <c r="G9" i="51"/>
  <c r="C9" i="51"/>
  <c r="D9" i="51"/>
  <c r="D9" i="43"/>
  <c r="F9" i="43"/>
  <c r="J9" i="43"/>
  <c r="H9" i="43"/>
  <c r="E9" i="43"/>
  <c r="I9" i="43"/>
  <c r="C9" i="43"/>
  <c r="G9" i="43"/>
  <c r="H93" i="34"/>
  <c r="E33" i="45"/>
  <c r="K79" i="34"/>
  <c r="K68" i="34"/>
  <c r="BV9" i="51" l="1"/>
  <c r="BU9" i="51"/>
  <c r="BT9" i="51"/>
  <c r="BV9" i="40"/>
  <c r="BY9" i="51"/>
  <c r="BW9" i="51"/>
  <c r="BS9" i="51"/>
  <c r="BZ9" i="51"/>
  <c r="BY9" i="40"/>
  <c r="BW9" i="40"/>
  <c r="BU9" i="40"/>
  <c r="BZ9" i="40"/>
  <c r="BX9" i="51"/>
  <c r="BT9" i="40"/>
  <c r="BS9" i="40"/>
  <c r="BX9" i="40"/>
  <c r="O9" i="51"/>
  <c r="P9" i="51"/>
  <c r="T9" i="51"/>
  <c r="S9" i="51"/>
  <c r="Q9" i="51" a="1"/>
  <c r="Q9" i="51" s="1"/>
  <c r="N9" i="51"/>
  <c r="R9" i="51"/>
  <c r="U9" i="51"/>
  <c r="E31" i="47"/>
  <c r="BO19" i="40"/>
  <c r="BN19" i="40"/>
  <c r="BM19" i="40"/>
  <c r="BL19" i="40"/>
  <c r="BK19" i="40"/>
  <c r="BJ19" i="40"/>
  <c r="BI19" i="40"/>
  <c r="BH19" i="40"/>
  <c r="BF19" i="40"/>
  <c r="BE19" i="40"/>
  <c r="BD19" i="40"/>
  <c r="BC19" i="40"/>
  <c r="BB19" i="40"/>
  <c r="BA19" i="40"/>
  <c r="AZ19" i="40"/>
  <c r="AY19" i="40"/>
  <c r="AX19" i="40"/>
  <c r="AW19" i="40"/>
  <c r="AV19" i="40"/>
  <c r="AU19" i="40"/>
  <c r="AT19" i="40"/>
  <c r="AS19" i="40"/>
  <c r="AR19" i="40"/>
  <c r="M19" i="40" a="1"/>
  <c r="M19" i="40" s="1"/>
  <c r="L19" i="40" a="1"/>
  <c r="L19" i="40" s="1"/>
  <c r="BO18" i="40"/>
  <c r="BN18" i="40"/>
  <c r="BM18" i="40"/>
  <c r="BL18" i="40"/>
  <c r="BK18" i="40"/>
  <c r="BJ18" i="40"/>
  <c r="BI18" i="40"/>
  <c r="BH18" i="40"/>
  <c r="BG18" i="40"/>
  <c r="BF18" i="40"/>
  <c r="BE18" i="40"/>
  <c r="BD18" i="40"/>
  <c r="BC18" i="40"/>
  <c r="BB18" i="40"/>
  <c r="BA18" i="40"/>
  <c r="AZ18" i="40"/>
  <c r="AY18" i="40"/>
  <c r="AX18" i="40"/>
  <c r="AW18" i="40"/>
  <c r="AV18" i="40"/>
  <c r="AU18" i="40"/>
  <c r="AT18" i="40"/>
  <c r="AS18" i="40"/>
  <c r="AR18" i="40"/>
  <c r="M18" i="40" a="1"/>
  <c r="M18" i="40" s="1"/>
  <c r="L18" i="40" a="1"/>
  <c r="L18" i="40" s="1"/>
  <c r="BO17" i="40"/>
  <c r="BN17" i="40"/>
  <c r="BM17" i="40"/>
  <c r="BL17" i="40"/>
  <c r="BK17" i="40"/>
  <c r="BJ17" i="40"/>
  <c r="BI17" i="40"/>
  <c r="BH17" i="40"/>
  <c r="BG17" i="40"/>
  <c r="BF17" i="40"/>
  <c r="BE17" i="40"/>
  <c r="BD17" i="40"/>
  <c r="BC17" i="40"/>
  <c r="BB17" i="40"/>
  <c r="BA17" i="40"/>
  <c r="AZ17" i="40"/>
  <c r="AY17" i="40"/>
  <c r="AX17" i="40"/>
  <c r="AW17" i="40"/>
  <c r="AV17" i="40"/>
  <c r="AU17" i="40"/>
  <c r="AT17" i="40"/>
  <c r="AS17" i="40"/>
  <c r="AR17" i="40"/>
  <c r="M17" i="40" a="1"/>
  <c r="M17" i="40" s="1"/>
  <c r="L17" i="40" a="1"/>
  <c r="L17" i="40" s="1"/>
  <c r="BO16" i="40"/>
  <c r="BN16" i="40"/>
  <c r="BM16" i="40"/>
  <c r="BL16" i="40"/>
  <c r="BK16" i="40"/>
  <c r="BJ16" i="40"/>
  <c r="BI16" i="40"/>
  <c r="BH16" i="40"/>
  <c r="BG16" i="40"/>
  <c r="BF16" i="40"/>
  <c r="BE16" i="40"/>
  <c r="BD16" i="40"/>
  <c r="BC16" i="40"/>
  <c r="BB16" i="40"/>
  <c r="BA16" i="40"/>
  <c r="AZ16" i="40"/>
  <c r="AY16" i="40"/>
  <c r="AX16" i="40"/>
  <c r="AW16" i="40"/>
  <c r="AV16" i="40"/>
  <c r="AU16" i="40"/>
  <c r="AT16" i="40"/>
  <c r="AS16" i="40"/>
  <c r="AR16" i="40"/>
  <c r="M16" i="40" a="1"/>
  <c r="M16" i="40" s="1"/>
  <c r="L16" i="40" a="1"/>
  <c r="L16" i="40" s="1"/>
  <c r="BO15" i="40"/>
  <c r="BN15" i="40"/>
  <c r="BM15" i="40"/>
  <c r="BL15" i="40"/>
  <c r="BK15" i="40"/>
  <c r="BJ15" i="40" a="1"/>
  <c r="BJ15" i="40" s="1"/>
  <c r="BI15" i="40"/>
  <c r="BH15" i="40"/>
  <c r="BF15" i="40"/>
  <c r="BE15" i="40"/>
  <c r="BD15" i="40"/>
  <c r="BC15" i="40"/>
  <c r="BB15" i="40"/>
  <c r="BA15" i="40"/>
  <c r="AZ15" i="40"/>
  <c r="AW15" i="40"/>
  <c r="AV15" i="40"/>
  <c r="AU15" i="40"/>
  <c r="AT15" i="40"/>
  <c r="AS15" i="40"/>
  <c r="AR15" i="40"/>
  <c r="M15" i="40" a="1"/>
  <c r="M15" i="40" s="1"/>
  <c r="L15" i="40" a="1"/>
  <c r="L15" i="40" s="1"/>
  <c r="AG14" i="38"/>
  <c r="AF14" i="38"/>
  <c r="AE14" i="38"/>
  <c r="AD14" i="38"/>
  <c r="AC14" i="38"/>
  <c r="AB14" i="38"/>
  <c r="AA14" i="38"/>
  <c r="Z14" i="38"/>
  <c r="Y14" i="38"/>
  <c r="X14" i="38"/>
  <c r="W14" i="38"/>
  <c r="V14" i="38"/>
  <c r="U14" i="38"/>
  <c r="T14" i="38"/>
  <c r="S14" i="38"/>
  <c r="R14" i="38"/>
  <c r="Q14" i="38"/>
  <c r="P14" i="38"/>
  <c r="AG12" i="38"/>
  <c r="AF12" i="38"/>
  <c r="AE12" i="38"/>
  <c r="AD12" i="38"/>
  <c r="AC12" i="38"/>
  <c r="AB12" i="38"/>
  <c r="AA12" i="38"/>
  <c r="Z12" i="38"/>
  <c r="Y12" i="38"/>
  <c r="X12" i="38"/>
  <c r="W12" i="38"/>
  <c r="V12" i="38"/>
  <c r="U12" i="38"/>
  <c r="T12" i="38"/>
  <c r="S12" i="38"/>
  <c r="R12" i="38"/>
  <c r="Q12" i="38"/>
  <c r="P12" i="38"/>
  <c r="AG11" i="38"/>
  <c r="AF11" i="38"/>
  <c r="AE11" i="38"/>
  <c r="AD11" i="38"/>
  <c r="AC11" i="38"/>
  <c r="AB11" i="38"/>
  <c r="AA11" i="38"/>
  <c r="Z11" i="38"/>
  <c r="Y11" i="38"/>
  <c r="X11" i="38"/>
  <c r="W11" i="38"/>
  <c r="V11" i="38"/>
  <c r="U11" i="38"/>
  <c r="T11" i="38"/>
  <c r="S11" i="38"/>
  <c r="R11" i="38"/>
  <c r="Q11" i="38"/>
  <c r="P11" i="38"/>
  <c r="M14" i="38" a="1"/>
  <c r="M14" i="38" s="1"/>
  <c r="L14" i="38" a="1"/>
  <c r="L14" i="38" s="1"/>
  <c r="K14" i="38" a="1"/>
  <c r="K14" i="38" s="1"/>
  <c r="J14" i="38" a="1"/>
  <c r="J14" i="38" s="1"/>
  <c r="I14" i="38" a="1"/>
  <c r="I14" i="38" s="1"/>
  <c r="H14" i="38" a="1"/>
  <c r="H14" i="38" s="1"/>
  <c r="G14" i="38" a="1"/>
  <c r="G14" i="38" s="1"/>
  <c r="F14" i="38" a="1"/>
  <c r="F14" i="38" s="1"/>
  <c r="E14" i="38" a="1"/>
  <c r="E14" i="38" s="1"/>
  <c r="M12" i="38"/>
  <c r="L12" i="38"/>
  <c r="K12" i="38"/>
  <c r="J12" i="38"/>
  <c r="I12" i="38"/>
  <c r="H12" i="38"/>
  <c r="G12" i="38"/>
  <c r="F12" i="38"/>
  <c r="M11" i="38"/>
  <c r="L11" i="38"/>
  <c r="K11" i="38"/>
  <c r="J11" i="38"/>
  <c r="I11" i="38"/>
  <c r="H11" i="38"/>
  <c r="G11" i="38"/>
  <c r="F11" i="38"/>
  <c r="E11" i="38"/>
  <c r="BS19" i="38"/>
  <c r="BR19" i="38"/>
  <c r="BQ19" i="38"/>
  <c r="BP19" i="38"/>
  <c r="BO19" i="38"/>
  <c r="BN19" i="38"/>
  <c r="BM19" i="38"/>
  <c r="BL19" i="38"/>
  <c r="BK19" i="38"/>
  <c r="BJ19" i="38"/>
  <c r="BI19" i="38"/>
  <c r="BH19" i="38"/>
  <c r="BG19" i="38"/>
  <c r="BF19" i="38"/>
  <c r="BE19" i="38"/>
  <c r="BD19" i="38"/>
  <c r="BC19" i="38"/>
  <c r="BB19" i="38"/>
  <c r="BA19" i="38"/>
  <c r="AZ19" i="38"/>
  <c r="AY19" i="38"/>
  <c r="AX19" i="38"/>
  <c r="AW19" i="38"/>
  <c r="AV19" i="38"/>
  <c r="O19" i="38" a="1"/>
  <c r="O19" i="38" s="1"/>
  <c r="N19" i="38" a="1"/>
  <c r="N19" i="38" s="1"/>
  <c r="D19" i="38" a="1"/>
  <c r="D19" i="38" s="1"/>
  <c r="C19" i="38" a="1"/>
  <c r="C19" i="38" s="1"/>
  <c r="BS18" i="38"/>
  <c r="BR18" i="38"/>
  <c r="BQ18" i="38"/>
  <c r="BP18" i="38"/>
  <c r="BO18" i="38"/>
  <c r="BN18" i="38"/>
  <c r="BM18" i="38"/>
  <c r="BL18" i="38"/>
  <c r="BK18" i="38"/>
  <c r="BJ18" i="38"/>
  <c r="BI18" i="38"/>
  <c r="BH18" i="38"/>
  <c r="BG18" i="38"/>
  <c r="BF18" i="38"/>
  <c r="BE18" i="38"/>
  <c r="BD18" i="38"/>
  <c r="BC18" i="38"/>
  <c r="BB18" i="38"/>
  <c r="BA18" i="38"/>
  <c r="AZ18" i="38"/>
  <c r="AY18" i="38"/>
  <c r="AX18" i="38"/>
  <c r="AW18" i="38"/>
  <c r="AV18" i="38"/>
  <c r="O18" i="38" a="1"/>
  <c r="O18" i="38" s="1"/>
  <c r="N18" i="38" a="1"/>
  <c r="N18" i="38" s="1"/>
  <c r="D18" i="38" a="1"/>
  <c r="D18" i="38" s="1"/>
  <c r="C18" i="38" a="1"/>
  <c r="C18" i="38" s="1"/>
  <c r="BS17" i="38"/>
  <c r="BR17" i="38"/>
  <c r="BQ17" i="38"/>
  <c r="BP17" i="38"/>
  <c r="BO17" i="38"/>
  <c r="BN17" i="38"/>
  <c r="BM17" i="38"/>
  <c r="BL17" i="38"/>
  <c r="BK17" i="38"/>
  <c r="BJ17" i="38"/>
  <c r="BI17" i="38"/>
  <c r="BH17" i="38"/>
  <c r="BG17" i="38"/>
  <c r="BF17" i="38"/>
  <c r="BE17" i="38"/>
  <c r="BD17" i="38"/>
  <c r="BC17" i="38"/>
  <c r="BB17" i="38"/>
  <c r="BA17" i="38"/>
  <c r="AZ17" i="38"/>
  <c r="AY17" i="38"/>
  <c r="AX17" i="38"/>
  <c r="AW17" i="38"/>
  <c r="AV17" i="38"/>
  <c r="O17" i="38" a="1"/>
  <c r="O17" i="38" s="1"/>
  <c r="N17" i="38" a="1"/>
  <c r="N17" i="38" s="1"/>
  <c r="D17" i="38" a="1"/>
  <c r="D17" i="38" s="1"/>
  <c r="C17" i="38" a="1"/>
  <c r="C17" i="38" s="1"/>
  <c r="BS16" i="38"/>
  <c r="BR16" i="38"/>
  <c r="BQ16" i="38"/>
  <c r="BP16" i="38"/>
  <c r="BO16" i="38"/>
  <c r="BN16" i="38"/>
  <c r="BM16" i="38"/>
  <c r="BL16" i="38"/>
  <c r="BK16" i="38"/>
  <c r="BJ16" i="38"/>
  <c r="BI16" i="38"/>
  <c r="BH16" i="38"/>
  <c r="BG16" i="38"/>
  <c r="BF16" i="38"/>
  <c r="BE16" i="38"/>
  <c r="BD16" i="38"/>
  <c r="BC16" i="38"/>
  <c r="BB16" i="38"/>
  <c r="BA16" i="38"/>
  <c r="AZ16" i="38"/>
  <c r="AY16" i="38"/>
  <c r="AX16" i="38"/>
  <c r="AW16" i="38"/>
  <c r="AV16" i="38"/>
  <c r="O16" i="38" a="1"/>
  <c r="O16" i="38" s="1"/>
  <c r="N16" i="38" a="1"/>
  <c r="N16" i="38" s="1"/>
  <c r="D16" i="38" a="1"/>
  <c r="D16" i="38" s="1"/>
  <c r="C16" i="38" a="1"/>
  <c r="C16" i="38" s="1"/>
  <c r="BS15" i="38"/>
  <c r="BR15" i="38"/>
  <c r="BQ15" i="38"/>
  <c r="BP15" i="38"/>
  <c r="BO15" i="38"/>
  <c r="BN15" i="38" a="1"/>
  <c r="BN15" i="38" s="1"/>
  <c r="BM15" i="38"/>
  <c r="BL15" i="38"/>
  <c r="BK15" i="38"/>
  <c r="BJ15" i="38"/>
  <c r="BI15" i="38"/>
  <c r="BH15" i="38"/>
  <c r="BG15" i="38"/>
  <c r="BF15" i="38"/>
  <c r="BE15" i="38"/>
  <c r="BD15" i="38"/>
  <c r="BC15" i="38"/>
  <c r="BB15" i="38"/>
  <c r="BA15" i="38"/>
  <c r="AZ15" i="38"/>
  <c r="AY15" i="38"/>
  <c r="AX15" i="38"/>
  <c r="AW15" i="38"/>
  <c r="AV15" i="38"/>
  <c r="O15" i="38" a="1"/>
  <c r="O15" i="38" s="1"/>
  <c r="N15" i="38" a="1"/>
  <c r="N15" i="38" s="1"/>
  <c r="D15" i="38" a="1"/>
  <c r="D15" i="38" s="1"/>
  <c r="C15" i="38" a="1"/>
  <c r="C15" i="38" s="1"/>
  <c r="K94" i="34"/>
  <c r="AA12" i="51" l="1"/>
  <c r="W13" i="51"/>
  <c r="W12" i="51" a="1"/>
  <c r="W12" i="51" s="1"/>
  <c r="X13" i="51"/>
  <c r="AA13" i="51"/>
  <c r="X12" i="51"/>
  <c r="AD12" i="51"/>
  <c r="Z12" i="51"/>
  <c r="AC13" i="51"/>
  <c r="AC12" i="51"/>
  <c r="AB12" i="51"/>
  <c r="Y13" i="51"/>
  <c r="AB13" i="51"/>
  <c r="AD13" i="51"/>
  <c r="Y12" i="51"/>
  <c r="Z13" i="51"/>
  <c r="MI15" i="27"/>
  <c r="MJ15" i="27"/>
  <c r="MI16" i="27"/>
  <c r="MJ16" i="27"/>
  <c r="MI17" i="27"/>
  <c r="MJ17" i="27"/>
  <c r="MI18" i="27"/>
  <c r="MJ18" i="27"/>
  <c r="MI19" i="27"/>
  <c r="MJ19" i="27"/>
  <c r="K3" i="34" l="1"/>
  <c r="K33" i="34" l="1"/>
  <c r="K12" i="34" s="1"/>
  <c r="D53" i="35"/>
  <c r="C53" i="35"/>
  <c r="J12" i="35"/>
  <c r="J16" i="35" s="1"/>
  <c r="I12" i="35"/>
  <c r="I16" i="35" s="1"/>
  <c r="H12" i="35"/>
  <c r="H16" i="35" s="1"/>
  <c r="K2" i="34"/>
  <c r="I13" i="35" l="1"/>
  <c r="O12" i="35"/>
  <c r="O16" i="35" s="1"/>
  <c r="H94" i="34"/>
  <c r="F29" i="41"/>
  <c r="E29" i="41" a="1"/>
  <c r="D29" i="41"/>
  <c r="E113" i="41"/>
  <c r="E112" i="41"/>
  <c r="C117" i="41" s="1"/>
  <c r="F95" i="41"/>
  <c r="B95" i="41"/>
  <c r="F94" i="41"/>
  <c r="B94" i="41"/>
  <c r="F93" i="41"/>
  <c r="B93" i="41"/>
  <c r="F92" i="41"/>
  <c r="B92" i="41"/>
  <c r="F91" i="41"/>
  <c r="B91" i="41"/>
  <c r="F90" i="41"/>
  <c r="B90" i="41"/>
  <c r="F89" i="41"/>
  <c r="B89" i="41"/>
  <c r="F88" i="41"/>
  <c r="B88" i="41"/>
  <c r="F87" i="41"/>
  <c r="B87" i="41"/>
  <c r="F86" i="41"/>
  <c r="B86" i="41"/>
  <c r="F85" i="41"/>
  <c r="B85" i="41"/>
  <c r="F84" i="41"/>
  <c r="B84" i="41"/>
  <c r="F83" i="41"/>
  <c r="B83" i="41"/>
  <c r="F82" i="41"/>
  <c r="B82" i="41"/>
  <c r="P78" i="41"/>
  <c r="O78" i="41"/>
  <c r="N78" i="41"/>
  <c r="M78" i="41"/>
  <c r="L78" i="41"/>
  <c r="K78" i="41"/>
  <c r="I78" i="41"/>
  <c r="A78" i="41"/>
  <c r="P77" i="41"/>
  <c r="O77" i="41"/>
  <c r="N77" i="41"/>
  <c r="M77" i="41"/>
  <c r="I77" i="41"/>
  <c r="A77" i="41"/>
  <c r="P75" i="41"/>
  <c r="O75" i="41"/>
  <c r="N75" i="41"/>
  <c r="M75" i="41"/>
  <c r="L75" i="41"/>
  <c r="K75" i="41"/>
  <c r="K54" i="41"/>
  <c r="J53" i="41"/>
  <c r="I52" i="41"/>
  <c r="H51" i="41"/>
  <c r="G50" i="41"/>
  <c r="F49" i="41"/>
  <c r="E48" i="41"/>
  <c r="D47" i="41"/>
  <c r="C40" i="41"/>
  <c r="C53" i="41" s="1"/>
  <c r="C37" i="41"/>
  <c r="C50" i="41" s="1"/>
  <c r="C34" i="41"/>
  <c r="C47" i="41" s="1"/>
  <c r="AO3" i="40"/>
  <c r="AL3" i="40"/>
  <c r="BO1" i="40"/>
  <c r="BN1" i="40"/>
  <c r="BN3" i="40" s="1"/>
  <c r="BM1" i="40"/>
  <c r="BL1" i="40"/>
  <c r="BL5" i="40" s="1"/>
  <c r="BK1" i="40"/>
  <c r="BJ1" i="40"/>
  <c r="BJ5" i="40" s="1"/>
  <c r="BI1" i="40"/>
  <c r="BI3" i="40" s="1"/>
  <c r="BH1" i="40"/>
  <c r="BH5" i="40" s="1"/>
  <c r="BG1" i="40"/>
  <c r="BF1" i="40"/>
  <c r="BE1" i="40"/>
  <c r="BD1" i="40"/>
  <c r="BC1" i="40"/>
  <c r="BB1" i="40"/>
  <c r="BB3" i="40" s="1"/>
  <c r="BA1" i="40"/>
  <c r="AZ1" i="40"/>
  <c r="AY1" i="40"/>
  <c r="AX1" i="40"/>
  <c r="AX3" i="40" s="1"/>
  <c r="AW1" i="40"/>
  <c r="AW8" i="40" s="1"/>
  <c r="AV1" i="40"/>
  <c r="AV2" i="40" s="1"/>
  <c r="AU1" i="40"/>
  <c r="AT1" i="40"/>
  <c r="AT5" i="40" s="1"/>
  <c r="AS1" i="40"/>
  <c r="AS3" i="40" s="1"/>
  <c r="AR1" i="40"/>
  <c r="AR5" i="40" s="1"/>
  <c r="AQ1" i="40"/>
  <c r="AQ3" i="40" s="1"/>
  <c r="AP1" i="40"/>
  <c r="AP3" i="40" s="1"/>
  <c r="AN1" i="40"/>
  <c r="AM1" i="40"/>
  <c r="AM3" i="40" s="1"/>
  <c r="AK1" i="40"/>
  <c r="AK3" i="40" s="1"/>
  <c r="AJ1" i="40"/>
  <c r="AJ3" i="40" s="1"/>
  <c r="AI1" i="40"/>
  <c r="AI2" i="40" s="1"/>
  <c r="AH1" i="40"/>
  <c r="AH2" i="40" s="1"/>
  <c r="AE1" i="40"/>
  <c r="AD1" i="40"/>
  <c r="AC1" i="40"/>
  <c r="AB1" i="40"/>
  <c r="AB5" i="40" s="1"/>
  <c r="AA1" i="40"/>
  <c r="Z1" i="40"/>
  <c r="Y1" i="40"/>
  <c r="Y8" i="40" s="1"/>
  <c r="X1" i="40"/>
  <c r="W1" i="40"/>
  <c r="W8" i="40" s="1"/>
  <c r="W12" i="40" s="1" a="1"/>
  <c r="W12" i="40" s="1"/>
  <c r="V1" i="40"/>
  <c r="U1" i="40"/>
  <c r="T5" i="40"/>
  <c r="S1" i="40"/>
  <c r="R1" i="40"/>
  <c r="Q1" i="40"/>
  <c r="P1" i="40"/>
  <c r="P5" i="40" s="1"/>
  <c r="O1" i="40"/>
  <c r="N1" i="40"/>
  <c r="K1" i="40"/>
  <c r="K5" i="40" s="1"/>
  <c r="J1" i="40"/>
  <c r="I1" i="40"/>
  <c r="H1" i="40"/>
  <c r="H5" i="40" s="1"/>
  <c r="G1" i="40"/>
  <c r="F1" i="40"/>
  <c r="E1" i="40"/>
  <c r="D1" i="40"/>
  <c r="D2" i="40" s="1"/>
  <c r="C1" i="40"/>
  <c r="C2" i="40" s="1"/>
  <c r="E113" i="39"/>
  <c r="E112" i="39"/>
  <c r="F95" i="39"/>
  <c r="B95" i="39"/>
  <c r="F94" i="39"/>
  <c r="B94" i="39"/>
  <c r="F93" i="39"/>
  <c r="B93" i="39"/>
  <c r="F92" i="39"/>
  <c r="B92" i="39"/>
  <c r="F91" i="39"/>
  <c r="B91" i="39"/>
  <c r="F90" i="39"/>
  <c r="B90" i="39"/>
  <c r="F89" i="39"/>
  <c r="B89" i="39"/>
  <c r="F88" i="39"/>
  <c r="B88" i="39"/>
  <c r="F87" i="39"/>
  <c r="B87" i="39"/>
  <c r="F86" i="39"/>
  <c r="B86" i="39"/>
  <c r="F85" i="39"/>
  <c r="B85" i="39"/>
  <c r="F84" i="39"/>
  <c r="B84" i="39"/>
  <c r="F83" i="39"/>
  <c r="B83" i="39"/>
  <c r="F82" i="39"/>
  <c r="B82" i="39"/>
  <c r="P78" i="39"/>
  <c r="O78" i="39"/>
  <c r="N78" i="39"/>
  <c r="M78" i="39"/>
  <c r="L78" i="39"/>
  <c r="K78" i="39"/>
  <c r="I78" i="39"/>
  <c r="A78" i="39"/>
  <c r="P77" i="39"/>
  <c r="O77" i="39"/>
  <c r="N77" i="39"/>
  <c r="M77" i="39"/>
  <c r="I41" i="39"/>
  <c r="I54" i="39" s="1"/>
  <c r="I77" i="39"/>
  <c r="A77" i="39"/>
  <c r="P75" i="39"/>
  <c r="O75" i="39"/>
  <c r="N75" i="39"/>
  <c r="M75" i="39"/>
  <c r="L75" i="39"/>
  <c r="K75" i="39"/>
  <c r="K54" i="39"/>
  <c r="J53" i="39"/>
  <c r="I52" i="39"/>
  <c r="H51" i="39"/>
  <c r="G50" i="39"/>
  <c r="F49" i="39"/>
  <c r="E48" i="39"/>
  <c r="D47" i="39"/>
  <c r="C46" i="39"/>
  <c r="J41" i="39"/>
  <c r="J54" i="39" s="1"/>
  <c r="H41" i="39"/>
  <c r="H54" i="39" s="1"/>
  <c r="D41" i="39"/>
  <c r="D54" i="39" s="1"/>
  <c r="K40" i="39"/>
  <c r="K53" i="39" s="1"/>
  <c r="H40" i="39"/>
  <c r="H53" i="39" s="1"/>
  <c r="D40" i="39"/>
  <c r="D53" i="39" s="1"/>
  <c r="K39" i="39"/>
  <c r="K52" i="39" s="1"/>
  <c r="H39" i="39"/>
  <c r="H52" i="39" s="1"/>
  <c r="D39" i="39"/>
  <c r="D52" i="39" s="1"/>
  <c r="K38" i="39"/>
  <c r="K51" i="39" s="1"/>
  <c r="I38" i="39"/>
  <c r="I51" i="39" s="1"/>
  <c r="D38" i="39"/>
  <c r="D51" i="39" s="1"/>
  <c r="K37" i="39"/>
  <c r="K50" i="39" s="1"/>
  <c r="I37" i="39"/>
  <c r="I50" i="39" s="1"/>
  <c r="D37" i="39"/>
  <c r="D50" i="39" s="1"/>
  <c r="K36" i="39"/>
  <c r="K49" i="39" s="1"/>
  <c r="I36" i="39"/>
  <c r="I49" i="39" s="1"/>
  <c r="D36" i="39"/>
  <c r="D49" i="39" s="1"/>
  <c r="K35" i="39"/>
  <c r="K48" i="39" s="1"/>
  <c r="I35" i="39"/>
  <c r="I48" i="39" s="1"/>
  <c r="D35" i="39"/>
  <c r="D48" i="39" s="1"/>
  <c r="K34" i="39"/>
  <c r="K47" i="39" s="1"/>
  <c r="I34" i="39"/>
  <c r="I47" i="39" s="1"/>
  <c r="E34" i="39"/>
  <c r="E47" i="39" s="1"/>
  <c r="K33" i="39"/>
  <c r="K46" i="39" s="1"/>
  <c r="I33" i="39"/>
  <c r="I46" i="39" s="1"/>
  <c r="E33" i="39"/>
  <c r="E46" i="39" s="1"/>
  <c r="AS3" i="38"/>
  <c r="AP3" i="38"/>
  <c r="BS1" i="38"/>
  <c r="BS5" i="38" s="1"/>
  <c r="BR1" i="38"/>
  <c r="BQ1" i="38"/>
  <c r="BP1" i="38"/>
  <c r="BP3" i="38" s="1"/>
  <c r="BO1" i="38"/>
  <c r="BN1" i="38"/>
  <c r="BM1" i="38"/>
  <c r="BL1" i="38"/>
  <c r="BL8" i="38" s="1"/>
  <c r="BK1" i="38"/>
  <c r="BK5" i="38" s="1"/>
  <c r="BJ1" i="38"/>
  <c r="BI1" i="38"/>
  <c r="BH1" i="38"/>
  <c r="BH3" i="38" s="1"/>
  <c r="BG1" i="38"/>
  <c r="BF1" i="38"/>
  <c r="BE1" i="38"/>
  <c r="BD1" i="38"/>
  <c r="BD8" i="38" s="1"/>
  <c r="BC1" i="38"/>
  <c r="BC5" i="38" s="1"/>
  <c r="BB1" i="38"/>
  <c r="BA1" i="38"/>
  <c r="AZ1" i="38"/>
  <c r="AZ3" i="38" s="1"/>
  <c r="AY1" i="38"/>
  <c r="AX1" i="38"/>
  <c r="AW1" i="38"/>
  <c r="AV1" i="38"/>
  <c r="AU1" i="38"/>
  <c r="AU3" i="38" s="1"/>
  <c r="AT1" i="38"/>
  <c r="AT2" i="38" s="1"/>
  <c r="AR1" i="38"/>
  <c r="AQ1" i="38"/>
  <c r="AO1" i="38"/>
  <c r="AO3" i="38" s="1"/>
  <c r="AN1" i="38"/>
  <c r="AN2" i="38" s="1"/>
  <c r="AM1" i="38"/>
  <c r="AL1" i="38"/>
  <c r="AL2" i="38" s="1"/>
  <c r="AG1" i="38"/>
  <c r="AG5" i="38" s="1"/>
  <c r="AF1" i="38"/>
  <c r="AE1" i="38"/>
  <c r="AD1" i="38"/>
  <c r="AD3" i="38" s="1"/>
  <c r="AC1" i="38"/>
  <c r="AB1" i="38"/>
  <c r="AA1" i="38"/>
  <c r="Z1" i="38"/>
  <c r="Z3" i="38" s="1"/>
  <c r="Y1" i="38"/>
  <c r="Y5" i="38" s="1"/>
  <c r="X1" i="38"/>
  <c r="W1" i="38"/>
  <c r="W2" i="38" s="1"/>
  <c r="V1" i="38"/>
  <c r="U1" i="38"/>
  <c r="T1" i="38"/>
  <c r="S1" i="38"/>
  <c r="R1" i="38"/>
  <c r="R8" i="38" s="1"/>
  <c r="Q1" i="38"/>
  <c r="Q5" i="38" s="1"/>
  <c r="P1" i="38"/>
  <c r="M1" i="38"/>
  <c r="M8" i="38" s="1"/>
  <c r="L1" i="38"/>
  <c r="K1" i="38"/>
  <c r="J1" i="38"/>
  <c r="J3" i="38" s="1"/>
  <c r="I1" i="38"/>
  <c r="I2" i="38" s="1"/>
  <c r="H1" i="38"/>
  <c r="G1" i="38"/>
  <c r="F1" i="38"/>
  <c r="E1" i="38"/>
  <c r="D62" i="39" l="1"/>
  <c r="G59" i="39"/>
  <c r="D59" i="39"/>
  <c r="D67" i="39" s="1"/>
  <c r="D63" i="39"/>
  <c r="D64" i="39"/>
  <c r="D61" i="39"/>
  <c r="D66" i="39"/>
  <c r="D58" i="39"/>
  <c r="D60" i="39"/>
  <c r="C64" i="39"/>
  <c r="C60" i="39"/>
  <c r="C58" i="39"/>
  <c r="F59" i="39"/>
  <c r="F67" i="39" s="1"/>
  <c r="C59" i="39"/>
  <c r="C67" i="39" s="1"/>
  <c r="C63" i="39"/>
  <c r="C61" i="39"/>
  <c r="C66" i="39"/>
  <c r="C62" i="39"/>
  <c r="E24" i="46"/>
  <c r="C117" i="39"/>
  <c r="D146" i="41"/>
  <c r="G58" i="41"/>
  <c r="CD9" i="51"/>
  <c r="CI9" i="40"/>
  <c r="CC9" i="51"/>
  <c r="CD9" i="40"/>
  <c r="CG9" i="51"/>
  <c r="CF9" i="51"/>
  <c r="CI9" i="51"/>
  <c r="CE9" i="51"/>
  <c r="CH9" i="51"/>
  <c r="CG9" i="40"/>
  <c r="CE9" i="40"/>
  <c r="CC9" i="40"/>
  <c r="CH9" i="40"/>
  <c r="CB9" i="40"/>
  <c r="CB9" i="51"/>
  <c r="CF9" i="40"/>
  <c r="AA9" i="51"/>
  <c r="W9" i="51"/>
  <c r="Z9" i="51"/>
  <c r="AD9" i="51"/>
  <c r="Y9" i="51"/>
  <c r="AB9" i="51"/>
  <c r="AC9" i="51"/>
  <c r="X9" i="51"/>
  <c r="E34" i="47"/>
  <c r="E32" i="47"/>
  <c r="D61" i="41"/>
  <c r="D62" i="41"/>
  <c r="F58" i="41"/>
  <c r="C63" i="41"/>
  <c r="C64" i="41"/>
  <c r="D64" i="41"/>
  <c r="C60" i="41"/>
  <c r="D60" i="41"/>
  <c r="D58" i="41"/>
  <c r="C62" i="41"/>
  <c r="C58" i="41"/>
  <c r="D66" i="41"/>
  <c r="D63" i="41"/>
  <c r="C59" i="41"/>
  <c r="C146" i="41"/>
  <c r="C66" i="41"/>
  <c r="D59" i="41"/>
  <c r="C61" i="41"/>
  <c r="C163" i="41"/>
  <c r="D163" i="41"/>
  <c r="AU10" i="40"/>
  <c r="K182" i="41"/>
  <c r="K186" i="41"/>
  <c r="J183" i="41"/>
  <c r="J187" i="41"/>
  <c r="I185" i="41"/>
  <c r="H184" i="41"/>
  <c r="G184" i="41"/>
  <c r="E181" i="41"/>
  <c r="I181" i="41"/>
  <c r="F185" i="41"/>
  <c r="G187" i="41"/>
  <c r="H188" i="41"/>
  <c r="H189" i="41"/>
  <c r="E185" i="41"/>
  <c r="E189" i="41"/>
  <c r="D186" i="41"/>
  <c r="C183" i="41"/>
  <c r="C185" i="41"/>
  <c r="C182" i="41"/>
  <c r="K188" i="41"/>
  <c r="J185" i="41"/>
  <c r="H182" i="41"/>
  <c r="F183" i="41"/>
  <c r="G181" i="41"/>
  <c r="G186" i="41"/>
  <c r="F189" i="41"/>
  <c r="E187" i="41"/>
  <c r="C187" i="41"/>
  <c r="K185" i="41"/>
  <c r="J182" i="41"/>
  <c r="J186" i="41"/>
  <c r="I184" i="41"/>
  <c r="H183" i="41"/>
  <c r="G183" i="41"/>
  <c r="E182" i="41"/>
  <c r="H181" i="41"/>
  <c r="D181" i="41"/>
  <c r="F187" i="41"/>
  <c r="G188" i="41"/>
  <c r="G189" i="41"/>
  <c r="E184" i="41"/>
  <c r="E188" i="41"/>
  <c r="D185" i="41"/>
  <c r="C184" i="41"/>
  <c r="K183" i="41"/>
  <c r="K187" i="41"/>
  <c r="J184" i="41"/>
  <c r="I182" i="41"/>
  <c r="C141" i="41" s="1"/>
  <c r="I186" i="41"/>
  <c r="H185" i="41"/>
  <c r="F182" i="41"/>
  <c r="F181" i="41"/>
  <c r="F186" i="41"/>
  <c r="H187" i="41"/>
  <c r="I188" i="41"/>
  <c r="I189" i="41"/>
  <c r="E186" i="41"/>
  <c r="D183" i="41"/>
  <c r="D187" i="41"/>
  <c r="C186" i="41"/>
  <c r="K184" i="41"/>
  <c r="I183" i="41"/>
  <c r="G182" i="41"/>
  <c r="K181" i="41"/>
  <c r="F188" i="41"/>
  <c r="J189" i="41"/>
  <c r="D184" i="41"/>
  <c r="D188" i="41"/>
  <c r="C189" i="41"/>
  <c r="D189" i="41"/>
  <c r="C188" i="41"/>
  <c r="C39" i="41"/>
  <c r="C52" i="41" s="1"/>
  <c r="F37" i="41" a="1"/>
  <c r="F37" i="41" s="1"/>
  <c r="F50" i="41" s="1"/>
  <c r="C36" i="41"/>
  <c r="C41" i="41"/>
  <c r="C54" i="41" s="1"/>
  <c r="D33" i="41"/>
  <c r="D46" i="41" s="1"/>
  <c r="C38" i="41"/>
  <c r="C51" i="41" s="1"/>
  <c r="AJ2" i="40"/>
  <c r="BL2" i="40"/>
  <c r="BN2" i="40"/>
  <c r="H2" i="40"/>
  <c r="BB5" i="40"/>
  <c r="W13" i="40"/>
  <c r="W11" i="40"/>
  <c r="W9" i="40"/>
  <c r="G5" i="40"/>
  <c r="G3" i="40"/>
  <c r="BM8" i="40"/>
  <c r="BM13" i="40" s="1"/>
  <c r="BM3" i="40"/>
  <c r="F2" i="40"/>
  <c r="F5" i="40"/>
  <c r="K3" i="40"/>
  <c r="C8" i="40"/>
  <c r="C11" i="40" s="1"/>
  <c r="AX2" i="40"/>
  <c r="Y12" i="40"/>
  <c r="Y9" i="40"/>
  <c r="Y13" i="40"/>
  <c r="Y11" i="40"/>
  <c r="BB2" i="40"/>
  <c r="AW3" i="40"/>
  <c r="G3" i="38"/>
  <c r="G8" i="38"/>
  <c r="G9" i="38" s="1"/>
  <c r="G5" i="38"/>
  <c r="K8" i="38"/>
  <c r="K5" i="38"/>
  <c r="K2" i="38"/>
  <c r="S8" i="38"/>
  <c r="S3" i="38"/>
  <c r="S5" i="38"/>
  <c r="S2" i="38"/>
  <c r="W8" i="38"/>
  <c r="W3" i="38"/>
  <c r="W5" i="38"/>
  <c r="AA8" i="38"/>
  <c r="AA5" i="38"/>
  <c r="AA2" i="38"/>
  <c r="AA3" i="38"/>
  <c r="AE8" i="38"/>
  <c r="AE3" i="38"/>
  <c r="AE2" i="38"/>
  <c r="AE5" i="38"/>
  <c r="AM3" i="38"/>
  <c r="AM2" i="38"/>
  <c r="AR2" i="38"/>
  <c r="AR3" i="38"/>
  <c r="AW8" i="38"/>
  <c r="AW5" i="38"/>
  <c r="AW2" i="38"/>
  <c r="BA3" i="38"/>
  <c r="BA2" i="38"/>
  <c r="BA8" i="38"/>
  <c r="BA5" i="38"/>
  <c r="BE8" i="38"/>
  <c r="BE12" i="38" s="1"/>
  <c r="BE2" i="38"/>
  <c r="BE10" i="38" s="1" a="1"/>
  <c r="BE10" i="38" s="1"/>
  <c r="BE5" i="38"/>
  <c r="BI3" i="38"/>
  <c r="BI8" i="38"/>
  <c r="BI12" i="38" s="1"/>
  <c r="BI2" i="38"/>
  <c r="BI14" i="38" s="1" a="1"/>
  <c r="BI14" i="38" s="1"/>
  <c r="BI5" i="38"/>
  <c r="BM8" i="38"/>
  <c r="BM9" i="38" s="1"/>
  <c r="BM5" i="38"/>
  <c r="BM2" i="38"/>
  <c r="BM14" i="38" s="1" a="1"/>
  <c r="BM14" i="38" s="1"/>
  <c r="BQ3" i="38"/>
  <c r="BQ8" i="38"/>
  <c r="BQ2" i="38"/>
  <c r="BQ10" i="38" s="1" a="1"/>
  <c r="BQ10" i="38" s="1"/>
  <c r="BQ5" i="38"/>
  <c r="G2" i="38"/>
  <c r="E3" i="38"/>
  <c r="E5" i="38"/>
  <c r="E2" i="38"/>
  <c r="M3" i="38"/>
  <c r="M5" i="38"/>
  <c r="M2" i="38"/>
  <c r="U3" i="38"/>
  <c r="U5" i="38"/>
  <c r="AC3" i="38"/>
  <c r="AC5" i="38"/>
  <c r="AC8" i="38"/>
  <c r="AY3" i="38"/>
  <c r="AY5" i="38"/>
  <c r="BG3" i="38"/>
  <c r="BG5" i="38"/>
  <c r="BO3" i="38"/>
  <c r="BO5" i="38"/>
  <c r="M9" i="38"/>
  <c r="I5" i="38"/>
  <c r="BG8" i="38"/>
  <c r="S12" i="35"/>
  <c r="S16" i="35" s="1"/>
  <c r="D28" i="41"/>
  <c r="G33" i="39"/>
  <c r="G46" i="39" s="1"/>
  <c r="G34" i="39"/>
  <c r="G47" i="39" s="1"/>
  <c r="G35" i="39"/>
  <c r="G48" i="39" s="1"/>
  <c r="G36" i="39"/>
  <c r="G49" i="39" s="1"/>
  <c r="F37" i="39"/>
  <c r="F50" i="39" s="1"/>
  <c r="F38" i="39"/>
  <c r="F51" i="39" s="1"/>
  <c r="F39" i="39"/>
  <c r="F52" i="39" s="1"/>
  <c r="F40" i="39"/>
  <c r="F53" i="39" s="1"/>
  <c r="F41" i="39"/>
  <c r="F54" i="39" s="1"/>
  <c r="C35" i="41"/>
  <c r="C48" i="41" s="1"/>
  <c r="E29" i="41"/>
  <c r="E5" i="40"/>
  <c r="E2" i="40"/>
  <c r="AU5" i="40"/>
  <c r="AU8" i="40"/>
  <c r="AY5" i="40"/>
  <c r="BC5" i="40"/>
  <c r="BC8" i="40"/>
  <c r="BG5" i="40"/>
  <c r="BK5" i="40"/>
  <c r="BK8" i="40"/>
  <c r="BO5" i="40"/>
  <c r="AQ2" i="40"/>
  <c r="E3" i="40"/>
  <c r="J8" i="40"/>
  <c r="J3" i="40"/>
  <c r="R8" i="40"/>
  <c r="AV8" i="40"/>
  <c r="AV3" i="40"/>
  <c r="AV5" i="40"/>
  <c r="BD8" i="40"/>
  <c r="BD3" i="40"/>
  <c r="BD5" i="40"/>
  <c r="BC3" i="40"/>
  <c r="R5" i="40"/>
  <c r="E8" i="40"/>
  <c r="AY8" i="40"/>
  <c r="BO8" i="40"/>
  <c r="O5" i="40"/>
  <c r="S5" i="40"/>
  <c r="S8" i="40"/>
  <c r="W5" i="40"/>
  <c r="AA5" i="40"/>
  <c r="AA8" i="40"/>
  <c r="AE5" i="40"/>
  <c r="AN3" i="40"/>
  <c r="AN2" i="40"/>
  <c r="AS5" i="40"/>
  <c r="AS2" i="40"/>
  <c r="AS8" i="40"/>
  <c r="AW5" i="40"/>
  <c r="AW2" i="40"/>
  <c r="BA5" i="40"/>
  <c r="BA2" i="40"/>
  <c r="BA11" i="40" s="1" a="1"/>
  <c r="BA11" i="40" s="1"/>
  <c r="BA8" i="40"/>
  <c r="BE5" i="40"/>
  <c r="BE2" i="40"/>
  <c r="BE11" i="40" s="1" a="1"/>
  <c r="BE11" i="40" s="1"/>
  <c r="BI5" i="40"/>
  <c r="BI2" i="40"/>
  <c r="BI11" i="40" s="1" a="1"/>
  <c r="BI11" i="40" s="1"/>
  <c r="BI8" i="40"/>
  <c r="BM5" i="40"/>
  <c r="BM2" i="40"/>
  <c r="BM11" i="40" s="1" a="1"/>
  <c r="BM11" i="40" s="1"/>
  <c r="K2" i="40"/>
  <c r="AM2" i="40"/>
  <c r="AT2" i="40"/>
  <c r="AY2" i="40"/>
  <c r="AY11" i="40" s="1" a="1"/>
  <c r="AY11" i="40" s="1"/>
  <c r="BD2" i="40"/>
  <c r="BD11" i="40" s="1" a="1"/>
  <c r="BD11" i="40" s="1"/>
  <c r="BJ2" i="40"/>
  <c r="BJ11" i="40" s="1" a="1"/>
  <c r="BJ11" i="40" s="1"/>
  <c r="BO2" i="40"/>
  <c r="BO11" i="40" s="1" a="1"/>
  <c r="BO11" i="40" s="1"/>
  <c r="C3" i="40"/>
  <c r="H3" i="40"/>
  <c r="AI3" i="40"/>
  <c r="AT3" i="40"/>
  <c r="AY3" i="40"/>
  <c r="BE3" i="40"/>
  <c r="BJ3" i="40"/>
  <c r="BO3" i="40"/>
  <c r="C5" i="40"/>
  <c r="K8" i="40"/>
  <c r="O8" i="40"/>
  <c r="AE8" i="40"/>
  <c r="BE8" i="40"/>
  <c r="I5" i="40"/>
  <c r="I2" i="40"/>
  <c r="I8" i="40"/>
  <c r="Q5" i="40"/>
  <c r="U5" i="40"/>
  <c r="U8" i="40"/>
  <c r="Y5" i="40"/>
  <c r="AC5" i="40"/>
  <c r="AC8" i="40"/>
  <c r="BG2" i="40"/>
  <c r="BG11" i="40" s="1" a="1"/>
  <c r="BG11" i="40" s="1"/>
  <c r="BG3" i="40"/>
  <c r="F8" i="40"/>
  <c r="F3" i="40"/>
  <c r="N8" i="40"/>
  <c r="N12" i="40" s="1" a="1"/>
  <c r="N12" i="40" s="1"/>
  <c r="N5" i="40"/>
  <c r="V8" i="40"/>
  <c r="V5" i="40"/>
  <c r="Z8" i="40"/>
  <c r="AD8" i="40"/>
  <c r="AD5" i="40"/>
  <c r="AR8" i="40"/>
  <c r="AR3" i="40"/>
  <c r="AZ8" i="40"/>
  <c r="AZ3" i="40"/>
  <c r="BH8" i="40"/>
  <c r="BH3" i="40"/>
  <c r="J2" i="40"/>
  <c r="AK2" i="40"/>
  <c r="AR2" i="40"/>
  <c r="BC2" i="40"/>
  <c r="BC11" i="40" s="1" a="1"/>
  <c r="BC11" i="40" s="1"/>
  <c r="BH2" i="40"/>
  <c r="BH11" i="40" s="1" a="1"/>
  <c r="BH11" i="40" s="1"/>
  <c r="AH3" i="40"/>
  <c r="G8" i="40"/>
  <c r="D8" i="40"/>
  <c r="H8" i="40"/>
  <c r="P8" i="40"/>
  <c r="T8" i="40"/>
  <c r="T12" i="40" s="1" a="1"/>
  <c r="T12" i="40" s="1"/>
  <c r="X8" i="40"/>
  <c r="X5" i="40"/>
  <c r="AB8" i="40"/>
  <c r="AT8" i="40"/>
  <c r="AX8" i="40"/>
  <c r="AX5" i="40"/>
  <c r="BB8" i="40"/>
  <c r="BF8" i="40"/>
  <c r="BF5" i="40"/>
  <c r="BJ8" i="40"/>
  <c r="BN8" i="40"/>
  <c r="BN5" i="40"/>
  <c r="G2" i="40"/>
  <c r="AP2" i="40"/>
  <c r="AU2" i="40"/>
  <c r="AZ2" i="40"/>
  <c r="AZ11" i="40" s="1" a="1"/>
  <c r="AZ11" i="40" s="1"/>
  <c r="BF2" i="40"/>
  <c r="BF11" i="40" s="1" a="1"/>
  <c r="BF11" i="40" s="1"/>
  <c r="BK2" i="40"/>
  <c r="BK11" i="40" s="1" a="1"/>
  <c r="BK11" i="40" s="1"/>
  <c r="D3" i="40"/>
  <c r="I3" i="40"/>
  <c r="AU3" i="40"/>
  <c r="BA3" i="40"/>
  <c r="BF3" i="40"/>
  <c r="BK3" i="40"/>
  <c r="D5" i="40"/>
  <c r="J5" i="40"/>
  <c r="Z5" i="40"/>
  <c r="AZ5" i="40"/>
  <c r="Q8" i="40"/>
  <c r="BG8" i="40"/>
  <c r="BL3" i="40"/>
  <c r="BL8" i="40"/>
  <c r="C49" i="41"/>
  <c r="J41" i="41"/>
  <c r="J54" i="41" s="1"/>
  <c r="F41" i="41"/>
  <c r="F54" i="41" s="1"/>
  <c r="K40" i="41"/>
  <c r="K53" i="41" s="1"/>
  <c r="F40" i="41"/>
  <c r="F53" i="41" s="1"/>
  <c r="K39" i="41"/>
  <c r="K52" i="41" s="1"/>
  <c r="F39" i="41"/>
  <c r="F52" i="41" s="1"/>
  <c r="K38" i="41"/>
  <c r="K51" i="41" s="1"/>
  <c r="F38" i="41"/>
  <c r="F51" i="41" s="1"/>
  <c r="K37" i="41"/>
  <c r="K50" i="41" s="1"/>
  <c r="K36" i="41"/>
  <c r="K49" i="41" s="1"/>
  <c r="G36" i="41"/>
  <c r="G49" i="41" s="1"/>
  <c r="K35" i="41"/>
  <c r="K48" i="41" s="1"/>
  <c r="G35" i="41"/>
  <c r="G48" i="41" s="1"/>
  <c r="K34" i="41"/>
  <c r="K47" i="41" s="1"/>
  <c r="G34" i="41"/>
  <c r="G47" i="41" s="1"/>
  <c r="K33" i="41"/>
  <c r="K46" i="41" s="1"/>
  <c r="G33" i="41"/>
  <c r="G46" i="41" s="1"/>
  <c r="H41" i="41"/>
  <c r="H54" i="41" s="1"/>
  <c r="D41" i="41"/>
  <c r="D54" i="41" s="1"/>
  <c r="H40" i="41"/>
  <c r="H53" i="41" s="1"/>
  <c r="D40" i="41"/>
  <c r="D53" i="41" s="1"/>
  <c r="H39" i="41"/>
  <c r="H52" i="41" s="1"/>
  <c r="D39" i="41"/>
  <c r="D52" i="41" s="1"/>
  <c r="I38" i="41"/>
  <c r="I51" i="41" s="1"/>
  <c r="D38" i="41"/>
  <c r="D51" i="41" s="1"/>
  <c r="I37" i="41"/>
  <c r="I50" i="41" s="1"/>
  <c r="D37" i="41"/>
  <c r="D50" i="41" s="1"/>
  <c r="I36" i="41"/>
  <c r="I49" i="41" s="1"/>
  <c r="D36" i="41"/>
  <c r="D49" i="41" s="1"/>
  <c r="I35" i="41"/>
  <c r="I48" i="41" s="1"/>
  <c r="D35" i="41"/>
  <c r="D48" i="41" s="1"/>
  <c r="I34" i="41"/>
  <c r="I47" i="41" s="1"/>
  <c r="E34" i="41"/>
  <c r="E47" i="41" s="1"/>
  <c r="I33" i="41"/>
  <c r="I46" i="41" s="1"/>
  <c r="E33" i="41"/>
  <c r="E46" i="41" s="1"/>
  <c r="E41" i="41"/>
  <c r="E54" i="41" s="1"/>
  <c r="E40" i="41"/>
  <c r="E53" i="41" s="1"/>
  <c r="E39" i="41"/>
  <c r="E52" i="41" s="1"/>
  <c r="E38" i="41"/>
  <c r="E51" i="41" s="1"/>
  <c r="E37" i="41"/>
  <c r="E50" i="41" s="1"/>
  <c r="E36" i="41"/>
  <c r="E49" i="41" s="1"/>
  <c r="F35" i="41"/>
  <c r="F48" i="41" s="1" a="1"/>
  <c r="F48" i="41" s="1"/>
  <c r="F34" i="41"/>
  <c r="F47" i="41" s="1"/>
  <c r="F33" i="41"/>
  <c r="F46" i="41" s="1"/>
  <c r="I41" i="41"/>
  <c r="I54" i="41" s="1"/>
  <c r="I40" i="41"/>
  <c r="I53" i="41" s="1"/>
  <c r="J39" i="41"/>
  <c r="J52" i="41" s="1"/>
  <c r="J38" i="41"/>
  <c r="J51" i="41" s="1"/>
  <c r="J37" i="41"/>
  <c r="J50" i="41" s="1"/>
  <c r="J36" i="41"/>
  <c r="J49" i="41" s="1"/>
  <c r="J35" i="41"/>
  <c r="J48" i="41" s="1"/>
  <c r="J34" i="41"/>
  <c r="J47" i="41" s="1"/>
  <c r="J33" i="41"/>
  <c r="J46" i="41" s="1"/>
  <c r="G40" i="41"/>
  <c r="G53" i="41" s="1"/>
  <c r="G38" i="41"/>
  <c r="G51" i="41" s="1"/>
  <c r="H36" i="41"/>
  <c r="H49" i="41" s="1"/>
  <c r="H34" i="41"/>
  <c r="H47" i="41" s="1"/>
  <c r="G41" i="41"/>
  <c r="G54" i="41" s="1"/>
  <c r="G39" i="41"/>
  <c r="G52" i="41" s="1"/>
  <c r="H37" i="41"/>
  <c r="H50" i="41" s="1"/>
  <c r="H35" i="41"/>
  <c r="H48" i="41" s="1"/>
  <c r="H33" i="41"/>
  <c r="H46" i="41" s="1"/>
  <c r="D33" i="39"/>
  <c r="D46" i="39" s="1"/>
  <c r="H33" i="39"/>
  <c r="H46" i="39" s="1"/>
  <c r="C34" i="39"/>
  <c r="C47" i="39" s="1"/>
  <c r="H34" i="39"/>
  <c r="H47" i="39" s="1"/>
  <c r="C35" i="39"/>
  <c r="C48" i="39" s="1"/>
  <c r="H35" i="39"/>
  <c r="H48" i="39" s="1"/>
  <c r="C36" i="39"/>
  <c r="C49" i="39" s="1"/>
  <c r="H36" i="39"/>
  <c r="H49" i="39" s="1"/>
  <c r="C37" i="39"/>
  <c r="C50" i="39" s="1"/>
  <c r="H37" i="39"/>
  <c r="H50" i="39" s="1"/>
  <c r="C38" i="39"/>
  <c r="C51" i="39" s="1"/>
  <c r="G38" i="39"/>
  <c r="G51" i="39" s="1"/>
  <c r="C39" i="39"/>
  <c r="C52" i="39" s="1"/>
  <c r="G39" i="39"/>
  <c r="G52" i="39" s="1"/>
  <c r="C40" i="39"/>
  <c r="C53" i="39" s="1"/>
  <c r="G40" i="39"/>
  <c r="G53" i="39" s="1"/>
  <c r="C41" i="39"/>
  <c r="C54" i="39" s="1"/>
  <c r="G41" i="39"/>
  <c r="G54" i="39" s="1"/>
  <c r="F33" i="39"/>
  <c r="F46" i="39" s="1"/>
  <c r="J33" i="39"/>
  <c r="J46" i="39" s="1"/>
  <c r="F34" i="39"/>
  <c r="F47" i="39" s="1"/>
  <c r="J34" i="39"/>
  <c r="J47" i="39" s="1"/>
  <c r="F35" i="39"/>
  <c r="F48" i="39" s="1"/>
  <c r="J35" i="39"/>
  <c r="J48" i="39" s="1"/>
  <c r="E36" i="39"/>
  <c r="E49" i="39" s="1"/>
  <c r="J36" i="39"/>
  <c r="J49" i="39" s="1"/>
  <c r="E37" i="39"/>
  <c r="E50" i="39" s="1"/>
  <c r="J37" i="39"/>
  <c r="J50" i="39" s="1"/>
  <c r="E38" i="39"/>
  <c r="E51" i="39" s="1"/>
  <c r="J38" i="39"/>
  <c r="J51" i="39" s="1"/>
  <c r="E39" i="39"/>
  <c r="E52" i="39" s="1"/>
  <c r="J39" i="39"/>
  <c r="J52" i="39" s="1"/>
  <c r="E40" i="39"/>
  <c r="E53" i="39" s="1"/>
  <c r="I40" i="39"/>
  <c r="I53" i="39" s="1"/>
  <c r="E41" i="39"/>
  <c r="E54" i="39" s="1"/>
  <c r="BD12" i="38"/>
  <c r="BD13" i="38"/>
  <c r="BD9" i="38"/>
  <c r="BL12" i="38"/>
  <c r="BL13" i="38"/>
  <c r="BL9" i="38"/>
  <c r="H8" i="38"/>
  <c r="H5" i="38"/>
  <c r="H2" i="38"/>
  <c r="L8" i="38"/>
  <c r="L5" i="38"/>
  <c r="L2" i="38"/>
  <c r="P8" i="38"/>
  <c r="P5" i="38"/>
  <c r="P2" i="38"/>
  <c r="T8" i="38"/>
  <c r="T5" i="38"/>
  <c r="T2" i="38"/>
  <c r="X8" i="38"/>
  <c r="X5" i="38"/>
  <c r="X2" i="38"/>
  <c r="AB8" i="38"/>
  <c r="AB5" i="38"/>
  <c r="AB2" i="38"/>
  <c r="AF8" i="38"/>
  <c r="AF5" i="38"/>
  <c r="AF2" i="38"/>
  <c r="AX8" i="38"/>
  <c r="AX5" i="38"/>
  <c r="AX2" i="38"/>
  <c r="BB8" i="38"/>
  <c r="BB5" i="38"/>
  <c r="BB2" i="38"/>
  <c r="BF8" i="38"/>
  <c r="BF5" i="38"/>
  <c r="BF2" i="38"/>
  <c r="BJ8" i="38"/>
  <c r="BJ5" i="38"/>
  <c r="BJ2" i="38"/>
  <c r="BN8" i="38"/>
  <c r="BN5" i="38"/>
  <c r="BN2" i="38"/>
  <c r="BR8" i="38"/>
  <c r="BR5" i="38"/>
  <c r="BR2" i="38"/>
  <c r="X3" i="38"/>
  <c r="I3" i="38"/>
  <c r="I8" i="38"/>
  <c r="Q8" i="38"/>
  <c r="Q3" i="38"/>
  <c r="Y8" i="38"/>
  <c r="Y3" i="38"/>
  <c r="AG8" i="38"/>
  <c r="AG3" i="38"/>
  <c r="BC3" i="38"/>
  <c r="BC8" i="38"/>
  <c r="BK8" i="38"/>
  <c r="BK3" i="38"/>
  <c r="BS3" i="38"/>
  <c r="BS8" i="38"/>
  <c r="Q2" i="38"/>
  <c r="Y2" i="38"/>
  <c r="AG2" i="38"/>
  <c r="AU2" i="38"/>
  <c r="BC2" i="38"/>
  <c r="BK2" i="38"/>
  <c r="BS2" i="38"/>
  <c r="L3" i="38"/>
  <c r="T3" i="38"/>
  <c r="AN3" i="38"/>
  <c r="AT3" i="38"/>
  <c r="BB3" i="38"/>
  <c r="BJ3" i="38"/>
  <c r="BR3" i="38"/>
  <c r="E8" i="38"/>
  <c r="U8" i="38"/>
  <c r="BO8" i="38"/>
  <c r="F8" i="38"/>
  <c r="F5" i="38"/>
  <c r="F2" i="38"/>
  <c r="J5" i="38"/>
  <c r="J2" i="38"/>
  <c r="R2" i="38"/>
  <c r="R5" i="38"/>
  <c r="V8" i="38"/>
  <c r="V2" i="38"/>
  <c r="V5" i="38"/>
  <c r="Z2" i="38"/>
  <c r="Z5" i="38"/>
  <c r="AD2" i="38"/>
  <c r="AD8" i="38"/>
  <c r="AD5" i="38"/>
  <c r="AQ3" i="38"/>
  <c r="AQ2" i="38"/>
  <c r="AV2" i="38"/>
  <c r="AV5" i="38"/>
  <c r="AZ8" i="38"/>
  <c r="AZ2" i="38"/>
  <c r="AZ5" i="38"/>
  <c r="BD2" i="38"/>
  <c r="BD5" i="38"/>
  <c r="BH2" i="38"/>
  <c r="BH8" i="38"/>
  <c r="BH5" i="38"/>
  <c r="BL2" i="38"/>
  <c r="BL5" i="38"/>
  <c r="BP8" i="38"/>
  <c r="BP2" i="38"/>
  <c r="BP5" i="38"/>
  <c r="F3" i="38"/>
  <c r="P3" i="38"/>
  <c r="V3" i="38"/>
  <c r="AF3" i="38"/>
  <c r="AV3" i="38"/>
  <c r="BD3" i="38"/>
  <c r="BL3" i="38"/>
  <c r="AV8" i="38"/>
  <c r="BG13" i="38"/>
  <c r="BG12" i="38"/>
  <c r="BG9" i="38"/>
  <c r="BM13" i="38"/>
  <c r="U2" i="38"/>
  <c r="AC2" i="38"/>
  <c r="AO2" i="38"/>
  <c r="AY2" i="38"/>
  <c r="BG2" i="38"/>
  <c r="BO2" i="38"/>
  <c r="H3" i="38"/>
  <c r="R3" i="38"/>
  <c r="AB3" i="38"/>
  <c r="AL3" i="38"/>
  <c r="AX3" i="38"/>
  <c r="BF3" i="38"/>
  <c r="BN3" i="38"/>
  <c r="J8" i="38"/>
  <c r="Z8" i="38"/>
  <c r="AY8" i="38"/>
  <c r="BQ12" i="38"/>
  <c r="K3" i="38"/>
  <c r="AW3" i="38"/>
  <c r="BE3" i="38"/>
  <c r="BM3" i="38"/>
  <c r="G14" i="29"/>
  <c r="BQ14" i="38" l="1" a="1"/>
  <c r="BQ14" i="38" s="1"/>
  <c r="BN14" i="40" a="1"/>
  <c r="BN14" i="40" s="1"/>
  <c r="BN11" i="40" a="1"/>
  <c r="BN11" i="40" s="1"/>
  <c r="BL14" i="40" a="1"/>
  <c r="BL14" i="40" s="1"/>
  <c r="BL11" i="40" a="1"/>
  <c r="BL11" i="40" s="1"/>
  <c r="D162" i="41"/>
  <c r="AS11" i="40" s="1"/>
  <c r="AU11" i="40"/>
  <c r="AX14" i="40" a="1"/>
  <c r="AX14" i="40" s="1"/>
  <c r="AX10" i="40" a="1"/>
  <c r="AX10" i="40" s="1"/>
  <c r="AX11" i="40" a="1"/>
  <c r="AX11" i="40" s="1"/>
  <c r="C162" i="41"/>
  <c r="AR11" i="40" s="1"/>
  <c r="AT11" i="40"/>
  <c r="C67" i="41"/>
  <c r="AR12" i="40" s="1"/>
  <c r="C149" i="41"/>
  <c r="D141" i="41"/>
  <c r="F67" i="41"/>
  <c r="E33" i="47" s="1"/>
  <c r="D149" i="41"/>
  <c r="D67" i="41"/>
  <c r="AS12" i="40" s="1"/>
  <c r="BI13" i="38"/>
  <c r="BB14" i="40" a="1"/>
  <c r="BB14" i="40" s="1"/>
  <c r="BB11" i="40" a="1"/>
  <c r="BB11" i="40" s="1"/>
  <c r="C148" i="41"/>
  <c r="D148" i="41"/>
  <c r="D145" i="41"/>
  <c r="C145" i="41"/>
  <c r="D144" i="41"/>
  <c r="C144" i="41"/>
  <c r="D143" i="41"/>
  <c r="C143" i="41" a="1"/>
  <c r="C143" i="41" s="1"/>
  <c r="D142" i="41"/>
  <c r="C142" i="41"/>
  <c r="C140" i="41"/>
  <c r="D140" i="41"/>
  <c r="AT10" i="40"/>
  <c r="BE9" i="38"/>
  <c r="BI9" i="38"/>
  <c r="BE13" i="38"/>
  <c r="BE14" i="38" a="1"/>
  <c r="BE14" i="38" s="1"/>
  <c r="BL10" i="40" a="1"/>
  <c r="BL10" i="40" s="1"/>
  <c r="BB10" i="40" a="1"/>
  <c r="BB10" i="40" s="1"/>
  <c r="BM9" i="40"/>
  <c r="BM12" i="40"/>
  <c r="C12" i="40"/>
  <c r="BN10" i="40" a="1"/>
  <c r="BN10" i="40" s="1"/>
  <c r="C9" i="40"/>
  <c r="C13" i="40"/>
  <c r="P12" i="40"/>
  <c r="P9" i="40"/>
  <c r="P13" i="40"/>
  <c r="P11" i="40"/>
  <c r="U12" i="40"/>
  <c r="U9" i="40"/>
  <c r="U13" i="40"/>
  <c r="U11" i="40"/>
  <c r="AA13" i="40"/>
  <c r="AA11" i="40"/>
  <c r="AA12" i="40"/>
  <c r="AA9" i="40"/>
  <c r="X12" i="40"/>
  <c r="X9" i="40"/>
  <c r="X13" i="40"/>
  <c r="X11" i="40"/>
  <c r="V13" i="40"/>
  <c r="V11" i="40"/>
  <c r="V12" i="40"/>
  <c r="V9" i="40"/>
  <c r="AC12" i="40"/>
  <c r="AC9" i="40"/>
  <c r="AC13" i="40"/>
  <c r="AC11" i="40"/>
  <c r="AE13" i="40"/>
  <c r="AE11" i="40"/>
  <c r="AE12" i="40"/>
  <c r="AE9" i="40"/>
  <c r="R13" i="40"/>
  <c r="R11" i="40"/>
  <c r="R12" i="40"/>
  <c r="R9" i="40"/>
  <c r="Q12" i="40"/>
  <c r="Q9" i="40" a="1"/>
  <c r="Q9" i="40" s="1"/>
  <c r="Q13" i="40"/>
  <c r="Q11" i="40"/>
  <c r="T9" i="40"/>
  <c r="T13" i="40"/>
  <c r="T11" i="40"/>
  <c r="AD11" i="40"/>
  <c r="AD13" i="40"/>
  <c r="AD12" i="40"/>
  <c r="AD9" i="40"/>
  <c r="O13" i="40"/>
  <c r="O11" i="40"/>
  <c r="O12" i="40"/>
  <c r="O9" i="40"/>
  <c r="AB12" i="40"/>
  <c r="AB9" i="40"/>
  <c r="AB13" i="40"/>
  <c r="AB11" i="40"/>
  <c r="Z11" i="40"/>
  <c r="Z13" i="40"/>
  <c r="Z12" i="40"/>
  <c r="Z9" i="40"/>
  <c r="N13" i="40"/>
  <c r="N11" i="40"/>
  <c r="N9" i="40"/>
  <c r="S13" i="40"/>
  <c r="S11" i="40"/>
  <c r="S12" i="40"/>
  <c r="S9" i="40"/>
  <c r="F28" i="41"/>
  <c r="BM12" i="38"/>
  <c r="BM10" i="38" a="1"/>
  <c r="BM10" i="38" s="1"/>
  <c r="K9" i="38"/>
  <c r="BI10" i="38" a="1"/>
  <c r="BI10" i="38" s="1"/>
  <c r="BQ13" i="38"/>
  <c r="BQ9" i="38"/>
  <c r="AV10" i="38"/>
  <c r="D13" i="40"/>
  <c r="D12" i="40"/>
  <c r="D9" i="40"/>
  <c r="D11" i="40"/>
  <c r="AZ13" i="40"/>
  <c r="AZ12" i="40"/>
  <c r="AZ9" i="40"/>
  <c r="BD10" i="40" a="1"/>
  <c r="BD10" i="40" s="1"/>
  <c r="BD14" i="40" a="1"/>
  <c r="BD14" i="40" s="1"/>
  <c r="BI12" i="40"/>
  <c r="BI13" i="40"/>
  <c r="BI9" i="40"/>
  <c r="BE10" i="40" a="1"/>
  <c r="BE10" i="40" s="1"/>
  <c r="BE14" i="40" a="1"/>
  <c r="BE14" i="40" s="1"/>
  <c r="BA10" i="40" a="1"/>
  <c r="BA10" i="40" s="1"/>
  <c r="BA14" i="40" a="1"/>
  <c r="BA14" i="40" s="1"/>
  <c r="AY12" i="40"/>
  <c r="AY9" i="40"/>
  <c r="AY13" i="40"/>
  <c r="E13" i="40"/>
  <c r="E11" i="40"/>
  <c r="E9" i="40"/>
  <c r="E12" i="40"/>
  <c r="BC12" i="40"/>
  <c r="BC9" i="40"/>
  <c r="BC13" i="40"/>
  <c r="BL13" i="40"/>
  <c r="BL12" i="40"/>
  <c r="BL9" i="40"/>
  <c r="AZ10" i="40" a="1"/>
  <c r="AZ10" i="40" s="1"/>
  <c r="AZ14" i="40" a="1"/>
  <c r="AZ14" i="40" s="1"/>
  <c r="BJ13" i="40"/>
  <c r="BJ9" i="40"/>
  <c r="BJ12" i="40"/>
  <c r="AX13" i="40"/>
  <c r="AX9" i="40"/>
  <c r="AX12" i="40"/>
  <c r="BH13" i="40"/>
  <c r="BH12" i="40"/>
  <c r="BH9" i="40"/>
  <c r="BG14" i="40" a="1"/>
  <c r="BG14" i="40" s="1"/>
  <c r="BG10" i="40" a="1"/>
  <c r="BG10" i="40" s="1"/>
  <c r="I13" i="40"/>
  <c r="I12" i="40"/>
  <c r="I11" i="40"/>
  <c r="I9" i="40"/>
  <c r="K12" i="40"/>
  <c r="K11" i="40"/>
  <c r="K9" i="40"/>
  <c r="K13" i="40"/>
  <c r="AY14" i="40" a="1"/>
  <c r="AY14" i="40" s="1"/>
  <c r="AY10" i="40" a="1"/>
  <c r="AY10" i="40" s="1"/>
  <c r="BM10" i="40" a="1"/>
  <c r="BM10" i="40" s="1"/>
  <c r="BM14" i="40" a="1"/>
  <c r="BM14" i="40" s="1"/>
  <c r="BI10" i="40" a="1"/>
  <c r="BI10" i="40" s="1"/>
  <c r="BI14" i="40" a="1"/>
  <c r="BI14" i="40" s="1"/>
  <c r="J13" i="40"/>
  <c r="J12" i="40"/>
  <c r="J9" i="40"/>
  <c r="J11" i="40"/>
  <c r="BF10" i="40" a="1"/>
  <c r="BF10" i="40" s="1"/>
  <c r="BF14" i="40" a="1"/>
  <c r="BF14" i="40" s="1"/>
  <c r="BF13" i="40"/>
  <c r="BF9" i="40"/>
  <c r="BF12" i="40"/>
  <c r="BG12" i="40"/>
  <c r="BG13" i="40"/>
  <c r="BG9" i="40"/>
  <c r="BB13" i="40"/>
  <c r="BB9" i="40"/>
  <c r="BB12" i="40"/>
  <c r="H13" i="40"/>
  <c r="H11" i="40"/>
  <c r="H12" i="40"/>
  <c r="H9" i="40"/>
  <c r="G12" i="40"/>
  <c r="G11" i="40"/>
  <c r="G9" i="40"/>
  <c r="G13" i="40"/>
  <c r="BH10" i="40" a="1"/>
  <c r="BH10" i="40" s="1"/>
  <c r="BH14" i="40" a="1"/>
  <c r="BH14" i="40" s="1"/>
  <c r="BO14" i="40" a="1"/>
  <c r="BO14" i="40" s="1"/>
  <c r="BO10" i="40" a="1"/>
  <c r="BO10" i="40" s="1"/>
  <c r="BK14" i="40" a="1"/>
  <c r="BK14" i="40" s="1"/>
  <c r="BK10" i="40" a="1"/>
  <c r="BK10" i="40" s="1"/>
  <c r="BN13" i="40"/>
  <c r="BN9" i="40"/>
  <c r="BN12" i="40"/>
  <c r="BC14" i="40" a="1"/>
  <c r="BC14" i="40" s="1"/>
  <c r="BC10" i="40" a="1"/>
  <c r="BC10" i="40" s="1"/>
  <c r="F13" i="40"/>
  <c r="F12" i="40"/>
  <c r="F11" i="40"/>
  <c r="F9" i="40"/>
  <c r="BE12" i="40"/>
  <c r="BE13" i="40"/>
  <c r="BE9" i="40"/>
  <c r="BJ10" i="40" a="1"/>
  <c r="BJ10" i="40" s="1"/>
  <c r="BJ14" i="40" a="1"/>
  <c r="BJ14" i="40" s="1"/>
  <c r="BA12" i="40"/>
  <c r="BA13" i="40"/>
  <c r="BA9" i="40"/>
  <c r="BO12" i="40"/>
  <c r="BO9" i="40"/>
  <c r="BO13" i="40"/>
  <c r="BD13" i="40"/>
  <c r="BD12" i="40"/>
  <c r="BD9" i="40"/>
  <c r="BK12" i="40"/>
  <c r="BK9" i="40"/>
  <c r="BK13" i="40"/>
  <c r="BP12" i="38"/>
  <c r="BP13" i="38"/>
  <c r="BP9" i="38"/>
  <c r="BH12" i="38"/>
  <c r="BH13" i="38"/>
  <c r="BH9" i="38"/>
  <c r="BR12" i="38"/>
  <c r="BR9" i="38"/>
  <c r="BR13" i="38"/>
  <c r="BJ14" i="38" a="1"/>
  <c r="BJ14" i="38" s="1"/>
  <c r="BJ10" i="38" a="1"/>
  <c r="BJ10" i="38" s="1"/>
  <c r="H9" i="38"/>
  <c r="BH14" i="38" a="1"/>
  <c r="BH14" i="38" s="1"/>
  <c r="BH10" i="38" a="1"/>
  <c r="BH10" i="38" s="1"/>
  <c r="BK14" i="38" a="1"/>
  <c r="BK14" i="38" s="1"/>
  <c r="BK10" i="38" a="1"/>
  <c r="BK10" i="38" s="1"/>
  <c r="BK13" i="38"/>
  <c r="BK12" i="38"/>
  <c r="BK9" i="38"/>
  <c r="BN14" i="38" a="1"/>
  <c r="BN14" i="38" s="1"/>
  <c r="BN10" i="38" a="1"/>
  <c r="BN10" i="38" s="1"/>
  <c r="J9" i="38"/>
  <c r="BL14" i="38" a="1"/>
  <c r="BL14" i="38" s="1"/>
  <c r="BL10" i="38" a="1"/>
  <c r="BL10" i="38" s="1"/>
  <c r="BC14" i="38" a="1"/>
  <c r="BC14" i="38" s="1"/>
  <c r="BC10" i="38" a="1"/>
  <c r="BC10" i="38" s="1"/>
  <c r="BS13" i="38"/>
  <c r="BS9" i="38"/>
  <c r="BS12" i="38"/>
  <c r="BC13" i="38"/>
  <c r="BC9" i="38"/>
  <c r="BC12" i="38"/>
  <c r="I9" i="38"/>
  <c r="BR14" i="38" a="1"/>
  <c r="BR14" i="38" s="1"/>
  <c r="BR10" i="38" a="1"/>
  <c r="BR10" i="38" s="1"/>
  <c r="BJ12" i="38"/>
  <c r="BJ9" i="38"/>
  <c r="BJ13" i="38"/>
  <c r="BB14" i="38" a="1"/>
  <c r="BB14" i="38" s="1"/>
  <c r="BB10" i="38" a="1"/>
  <c r="BB10" i="38" s="1"/>
  <c r="BO14" i="38" a="1"/>
  <c r="BO14" i="38" s="1"/>
  <c r="BO10" i="38" a="1"/>
  <c r="BO10" i="38" s="1"/>
  <c r="BS14" i="38" a="1"/>
  <c r="BS14" i="38" s="1"/>
  <c r="BS10" i="38" a="1"/>
  <c r="BS10" i="38" s="1"/>
  <c r="BB12" i="38"/>
  <c r="BB9" i="38"/>
  <c r="BB13" i="38"/>
  <c r="BG14" i="38" a="1"/>
  <c r="BG14" i="38" s="1"/>
  <c r="BG10" i="38" a="1"/>
  <c r="BG10" i="38" s="1"/>
  <c r="BO13" i="38"/>
  <c r="BO12" i="38"/>
  <c r="BO9" i="38"/>
  <c r="BF12" i="38"/>
  <c r="BF9" i="38"/>
  <c r="BF13" i="38"/>
  <c r="L9" i="38"/>
  <c r="BP14" i="38" a="1"/>
  <c r="BP14" i="38" s="1"/>
  <c r="BP10" i="38" a="1"/>
  <c r="BP10" i="38" s="1"/>
  <c r="BD14" i="38" a="1"/>
  <c r="BD14" i="38" s="1"/>
  <c r="BD10" i="38" a="1"/>
  <c r="BD10" i="38" s="1"/>
  <c r="F9" i="38"/>
  <c r="E9" i="38"/>
  <c r="BN12" i="38"/>
  <c r="BN9" i="38"/>
  <c r="BN13" i="38"/>
  <c r="BF14" i="38" a="1"/>
  <c r="BF14" i="38" s="1"/>
  <c r="BF10" i="38" a="1"/>
  <c r="BF10" i="38" s="1"/>
  <c r="E112" i="28"/>
  <c r="E113" i="28"/>
  <c r="C117" i="28" l="1"/>
  <c r="AS10" i="40"/>
  <c r="E28" i="41"/>
  <c r="AW11" i="38"/>
  <c r="AV11" i="38"/>
  <c r="AX10" i="38"/>
  <c r="AY10" i="38"/>
  <c r="MW15" i="27" a="1"/>
  <c r="MW15" i="27" s="1"/>
  <c r="AR10" i="40" l="1"/>
  <c r="E23" i="46"/>
  <c r="AW10" i="38"/>
  <c r="MK15" i="27" l="1"/>
  <c r="D47" i="28"/>
  <c r="E48" i="28"/>
  <c r="F49" i="28"/>
  <c r="G50" i="28"/>
  <c r="H51" i="28"/>
  <c r="I52" i="28"/>
  <c r="J53" i="28"/>
  <c r="K54" i="28"/>
  <c r="F34" i="28"/>
  <c r="F47" i="28" s="1"/>
  <c r="L78" i="28"/>
  <c r="E34" i="45" s="1"/>
  <c r="K78" i="28"/>
  <c r="F95" i="28"/>
  <c r="B95" i="28"/>
  <c r="F94" i="28"/>
  <c r="B94" i="28"/>
  <c r="F93" i="28"/>
  <c r="B93" i="28"/>
  <c r="F92" i="28"/>
  <c r="B92" i="28"/>
  <c r="F91" i="28"/>
  <c r="B91" i="28"/>
  <c r="F90" i="28"/>
  <c r="B90" i="28"/>
  <c r="F89" i="28"/>
  <c r="B89" i="28"/>
  <c r="F88" i="28"/>
  <c r="B88" i="28"/>
  <c r="F87" i="28"/>
  <c r="B87" i="28"/>
  <c r="F86" i="28"/>
  <c r="B86" i="28"/>
  <c r="F85" i="28"/>
  <c r="B85" i="28"/>
  <c r="F84" i="28"/>
  <c r="B84" i="28"/>
  <c r="F83" i="28"/>
  <c r="B83" i="28"/>
  <c r="F82" i="28"/>
  <c r="B82" i="28"/>
  <c r="P78" i="28"/>
  <c r="O78" i="28"/>
  <c r="N78" i="28"/>
  <c r="M78" i="28"/>
  <c r="I78" i="28"/>
  <c r="A78" i="28"/>
  <c r="P77" i="28"/>
  <c r="O77" i="28"/>
  <c r="N77" i="28"/>
  <c r="M77" i="28"/>
  <c r="I77" i="28"/>
  <c r="A77" i="28"/>
  <c r="P75" i="28"/>
  <c r="O75" i="28"/>
  <c r="N75" i="28"/>
  <c r="M75" i="28"/>
  <c r="L75" i="28"/>
  <c r="K75" i="28"/>
  <c r="F41" i="28" l="1"/>
  <c r="F54" i="28" s="1"/>
  <c r="H33" i="28"/>
  <c r="H46" i="28" s="1"/>
  <c r="H36" i="28"/>
  <c r="H49" i="28" s="1"/>
  <c r="C34" i="28"/>
  <c r="G40" i="28"/>
  <c r="G53" i="28" s="1"/>
  <c r="K33" i="28"/>
  <c r="K46" i="28" s="1"/>
  <c r="H35" i="28"/>
  <c r="H48" i="28" s="1"/>
  <c r="D38" i="28"/>
  <c r="D51" i="28" s="1"/>
  <c r="E38" i="28"/>
  <c r="E51" i="28" s="1"/>
  <c r="J35" i="28"/>
  <c r="J48" i="28" s="1"/>
  <c r="D41" i="28"/>
  <c r="D54" i="28" s="1"/>
  <c r="F38" i="28"/>
  <c r="F51" i="28" s="1"/>
  <c r="J39" i="28"/>
  <c r="J52" i="28" s="1"/>
  <c r="C39" i="28"/>
  <c r="C52" i="28" s="1"/>
  <c r="J41" i="28"/>
  <c r="J54" i="28" s="1"/>
  <c r="F40" i="28"/>
  <c r="F53" i="28" s="1"/>
  <c r="E36" i="28"/>
  <c r="E49" i="28" s="1"/>
  <c r="K37" i="28"/>
  <c r="K50" i="28" s="1"/>
  <c r="J34" i="28"/>
  <c r="J47" i="28" s="1"/>
  <c r="G35" i="28"/>
  <c r="G48" i="28" s="1"/>
  <c r="C48" i="28"/>
  <c r="I41" i="28"/>
  <c r="I54" i="28" s="1"/>
  <c r="G39" i="28"/>
  <c r="G52" i="28" s="1"/>
  <c r="G33" i="28"/>
  <c r="G46" i="28" s="1"/>
  <c r="K36" i="28"/>
  <c r="K49" i="28" s="1"/>
  <c r="I36" i="28"/>
  <c r="I49" i="28" s="1"/>
  <c r="E34" i="28"/>
  <c r="E47" i="28" s="1"/>
  <c r="C38" i="28"/>
  <c r="C51" i="28" s="1"/>
  <c r="D37" i="28"/>
  <c r="D50" i="28" s="1"/>
  <c r="E41" i="28"/>
  <c r="E54" i="28" s="1"/>
  <c r="F39" i="28"/>
  <c r="F52" i="28" s="1"/>
  <c r="D33" i="28"/>
  <c r="D46" i="28" s="1"/>
  <c r="K40" i="28"/>
  <c r="K53" i="28" s="1"/>
  <c r="J38" i="28"/>
  <c r="J51" i="28" s="1"/>
  <c r="I35" i="28"/>
  <c r="I48" i="28" s="1"/>
  <c r="G34" i="28"/>
  <c r="G47" i="28" s="1"/>
  <c r="C41" i="28"/>
  <c r="C54" i="28" s="1"/>
  <c r="C37" i="28"/>
  <c r="C50" i="28" s="1"/>
  <c r="D40" i="28"/>
  <c r="D53" i="28" s="1"/>
  <c r="D35" i="28"/>
  <c r="D48" i="28" s="1"/>
  <c r="H41" i="28"/>
  <c r="H54" i="28" s="1"/>
  <c r="I40" i="28"/>
  <c r="I53" i="28" s="1"/>
  <c r="E40" i="28"/>
  <c r="E53" i="28" s="1"/>
  <c r="E39" i="28"/>
  <c r="E52" i="28" s="1"/>
  <c r="F37" i="28"/>
  <c r="F50" i="28" s="1"/>
  <c r="E33" i="28"/>
  <c r="E46" i="28" s="1"/>
  <c r="I33" i="28"/>
  <c r="I46" i="28" s="1"/>
  <c r="K39" i="28"/>
  <c r="K52" i="28" s="1"/>
  <c r="K35" i="28"/>
  <c r="K48" i="28" s="1"/>
  <c r="J37" i="28"/>
  <c r="J50" i="28" s="1"/>
  <c r="I38" i="28"/>
  <c r="I51" i="28" s="1"/>
  <c r="I34" i="28"/>
  <c r="I47" i="28" s="1"/>
  <c r="H34" i="28"/>
  <c r="H47" i="28" s="1"/>
  <c r="F35" i="28"/>
  <c r="F48" i="28" s="1"/>
  <c r="C40" i="28"/>
  <c r="C53" i="28" s="1"/>
  <c r="C36" i="28"/>
  <c r="C49" i="28" s="1"/>
  <c r="D39" i="28"/>
  <c r="D52" i="28" s="1"/>
  <c r="D36" i="28"/>
  <c r="D49" i="28" s="1"/>
  <c r="G41" i="28"/>
  <c r="G54" i="28" s="1"/>
  <c r="H40" i="28"/>
  <c r="H53" i="28" s="1"/>
  <c r="H39" i="28"/>
  <c r="H52" i="28" s="1"/>
  <c r="G38" i="28"/>
  <c r="G51" i="28" s="1"/>
  <c r="E37" i="28"/>
  <c r="E50" i="28" s="1"/>
  <c r="F33" i="28"/>
  <c r="F46" i="28" s="1"/>
  <c r="J33" i="28"/>
  <c r="J46" i="28" s="1"/>
  <c r="K38" i="28"/>
  <c r="K51" i="28" s="1"/>
  <c r="K34" i="28"/>
  <c r="K47" i="28" s="1"/>
  <c r="J36" i="28"/>
  <c r="J49" i="28" s="1"/>
  <c r="I37" i="28"/>
  <c r="I50" i="28" s="1"/>
  <c r="H37" i="28"/>
  <c r="H50" i="28" s="1"/>
  <c r="G36" i="28"/>
  <c r="G49" i="28" s="1"/>
  <c r="MM19" i="27"/>
  <c r="C47" i="28" l="1"/>
  <c r="G19" i="28"/>
  <c r="F19" i="28" s="1"/>
  <c r="MM15" i="27"/>
  <c r="F13" i="35"/>
  <c r="F17" i="35" s="1"/>
  <c r="G17" i="45" l="1"/>
  <c r="H48" i="34"/>
  <c r="H2" i="34" s="1"/>
  <c r="N2" i="34" s="1"/>
  <c r="ML15" i="27"/>
  <c r="K21" i="34"/>
  <c r="D17" i="35" l="1"/>
  <c r="D11" i="35"/>
  <c r="D15" i="35" s="1"/>
  <c r="F11" i="35"/>
  <c r="F15" i="35" s="1"/>
  <c r="C18" i="35"/>
  <c r="MF15" i="27" l="1"/>
  <c r="MG15" i="27"/>
  <c r="MH15" i="27"/>
  <c r="MF16" i="27"/>
  <c r="MG16" i="27"/>
  <c r="MH16" i="27"/>
  <c r="MF17" i="27"/>
  <c r="MG17" i="27"/>
  <c r="MH17" i="27"/>
  <c r="MF18" i="27"/>
  <c r="MG18" i="27"/>
  <c r="MH18" i="27"/>
  <c r="MF19" i="27"/>
  <c r="MG19" i="27"/>
  <c r="MH19" i="27"/>
  <c r="ME19" i="27"/>
  <c r="ME18" i="27"/>
  <c r="ME17" i="27"/>
  <c r="ME16" i="27"/>
  <c r="D29" i="28" l="1"/>
  <c r="D28" i="28" s="1"/>
  <c r="E29" i="28"/>
  <c r="E28" i="28" s="1" a="1"/>
  <c r="MN15" i="27"/>
  <c r="MO15" i="27"/>
  <c r="MP15" i="27"/>
  <c r="MQ15" i="27"/>
  <c r="MR15" i="27"/>
  <c r="MS15" i="27"/>
  <c r="MT15" i="27"/>
  <c r="MU15" i="27"/>
  <c r="MV15" i="27"/>
  <c r="MX15" i="27"/>
  <c r="MY15" i="27"/>
  <c r="MZ15" i="27"/>
  <c r="NA15" i="27"/>
  <c r="NB15" i="27"/>
  <c r="ML16" i="27"/>
  <c r="MM16" i="27"/>
  <c r="MN16" i="27"/>
  <c r="MO16" i="27"/>
  <c r="MP16" i="27"/>
  <c r="MQ16" i="27"/>
  <c r="MR16" i="27"/>
  <c r="MS16" i="27"/>
  <c r="MT16" i="27"/>
  <c r="MU16" i="27"/>
  <c r="MV16" i="27"/>
  <c r="MW16" i="27"/>
  <c r="MX16" i="27"/>
  <c r="MY16" i="27"/>
  <c r="MZ16" i="27"/>
  <c r="NA16" i="27"/>
  <c r="NB16" i="27"/>
  <c r="ML17" i="27"/>
  <c r="MM17" i="27"/>
  <c r="MN17" i="27"/>
  <c r="MO17" i="27"/>
  <c r="MP17" i="27"/>
  <c r="MQ17" i="27"/>
  <c r="MR17" i="27"/>
  <c r="MS17" i="27"/>
  <c r="MT17" i="27"/>
  <c r="MU17" i="27"/>
  <c r="MV17" i="27"/>
  <c r="MW17" i="27"/>
  <c r="MX17" i="27"/>
  <c r="MY17" i="27"/>
  <c r="MZ17" i="27"/>
  <c r="NA17" i="27"/>
  <c r="NB17" i="27"/>
  <c r="ML18" i="27"/>
  <c r="MM18" i="27"/>
  <c r="MN18" i="27"/>
  <c r="MO18" i="27"/>
  <c r="MP18" i="27"/>
  <c r="MQ18" i="27"/>
  <c r="MR18" i="27"/>
  <c r="MS18" i="27"/>
  <c r="MT18" i="27"/>
  <c r="MU18" i="27"/>
  <c r="MV18" i="27"/>
  <c r="MW18" i="27"/>
  <c r="MX18" i="27"/>
  <c r="MY18" i="27"/>
  <c r="MZ18" i="27"/>
  <c r="NA18" i="27"/>
  <c r="NB18" i="27"/>
  <c r="ML19" i="27"/>
  <c r="MN19" i="27"/>
  <c r="MO19" i="27"/>
  <c r="MP19" i="27"/>
  <c r="MQ19" i="27"/>
  <c r="MR19" i="27"/>
  <c r="MS19" i="27"/>
  <c r="MT19" i="27"/>
  <c r="MU19" i="27"/>
  <c r="MV19" i="27"/>
  <c r="MW19" i="27"/>
  <c r="MX19" i="27"/>
  <c r="MY19" i="27"/>
  <c r="MZ19" i="27"/>
  <c r="NA19" i="27"/>
  <c r="NB19" i="27"/>
  <c r="MK19" i="27"/>
  <c r="MK18" i="27"/>
  <c r="MK17" i="27"/>
  <c r="MK16" i="27"/>
  <c r="C1" i="27"/>
  <c r="C8" i="27" s="1"/>
  <c r="C11" i="27" s="1"/>
  <c r="E28" i="28" l="1"/>
  <c r="MG1" i="27"/>
  <c r="MG8" i="27" s="1"/>
  <c r="MH1" i="27"/>
  <c r="MI1" i="27"/>
  <c r="MI8" i="27" s="1"/>
  <c r="MJ1" i="27"/>
  <c r="MJ8" i="27" s="1"/>
  <c r="MK1" i="27"/>
  <c r="MK8" i="27" s="1"/>
  <c r="MK12" i="27" s="1"/>
  <c r="ML1" i="27"/>
  <c r="MM1" i="27"/>
  <c r="MM8" i="27" s="1"/>
  <c r="MN1" i="27"/>
  <c r="MN8" i="27" s="1"/>
  <c r="MO1" i="27"/>
  <c r="MO8" i="27" s="1"/>
  <c r="MP1" i="27"/>
  <c r="MP3" i="27" s="1"/>
  <c r="MQ1" i="27"/>
  <c r="MQ8" i="27" s="1"/>
  <c r="MR1" i="27"/>
  <c r="MS1" i="27"/>
  <c r="MS8" i="27" s="1"/>
  <c r="MT1" i="27"/>
  <c r="MU1" i="27"/>
  <c r="MU8" i="27" s="1"/>
  <c r="MV1" i="27"/>
  <c r="MV8" i="27" s="1"/>
  <c r="MW1" i="27"/>
  <c r="MW8" i="27" s="1"/>
  <c r="MX1" i="27"/>
  <c r="MY1" i="27"/>
  <c r="MY8" i="27" s="1"/>
  <c r="MZ1" i="27"/>
  <c r="MZ8" i="27" s="1"/>
  <c r="NA1" i="27"/>
  <c r="NA8" i="27" s="1"/>
  <c r="NB1" i="27"/>
  <c r="MI2" i="27"/>
  <c r="MJ2" i="27"/>
  <c r="MH3" i="27"/>
  <c r="ML3" i="27"/>
  <c r="MR3" i="27"/>
  <c r="NB3" i="27"/>
  <c r="MG5" i="27"/>
  <c r="MO5" i="27"/>
  <c r="MW5" i="27"/>
  <c r="MZ9" i="27"/>
  <c r="C3" i="27"/>
  <c r="C2" i="27"/>
  <c r="M18" i="35"/>
  <c r="N18" i="35"/>
  <c r="N17" i="35"/>
  <c r="M17" i="35"/>
  <c r="H13" i="35"/>
  <c r="H17" i="35" s="1"/>
  <c r="H14" i="35"/>
  <c r="H18" i="35" s="1"/>
  <c r="K12" i="35"/>
  <c r="K16" i="35" s="1"/>
  <c r="I14" i="35"/>
  <c r="I18" i="35" s="1"/>
  <c r="G15" i="35"/>
  <c r="E15" i="35"/>
  <c r="MK5" i="27" l="1"/>
  <c r="NA5" i="27"/>
  <c r="MS5" i="27"/>
  <c r="MQ3" i="27"/>
  <c r="MQ2" i="27"/>
  <c r="MU5" i="27"/>
  <c r="MM5" i="27"/>
  <c r="NB5" i="27"/>
  <c r="NB8" i="27"/>
  <c r="MX5" i="27"/>
  <c r="MX8" i="27"/>
  <c r="MX9" i="27" s="1"/>
  <c r="MT3" i="27"/>
  <c r="MT8" i="27"/>
  <c r="MP5" i="27"/>
  <c r="MP8" i="27"/>
  <c r="MP9" i="27" s="1"/>
  <c r="ML5" i="27"/>
  <c r="ML8" i="27"/>
  <c r="MH2" i="27"/>
  <c r="MH8" i="27"/>
  <c r="MX3" i="27"/>
  <c r="MY5" i="27"/>
  <c r="MQ5" i="27"/>
  <c r="MI5" i="27"/>
  <c r="MU3" i="27"/>
  <c r="MM3" i="27"/>
  <c r="MR2" i="27"/>
  <c r="MR8" i="27"/>
  <c r="MR12" i="27" s="1"/>
  <c r="Q12" i="35"/>
  <c r="Q16" i="35" s="1"/>
  <c r="K14" i="35"/>
  <c r="K18" i="35" s="1"/>
  <c r="P12" i="35"/>
  <c r="P16" i="35" s="1"/>
  <c r="G18" i="35"/>
  <c r="J14" i="35"/>
  <c r="J18" i="35" s="1"/>
  <c r="K13" i="35"/>
  <c r="K17" i="35" s="1"/>
  <c r="L12" i="35"/>
  <c r="L16" i="35" s="1"/>
  <c r="Q13" i="35"/>
  <c r="Q17" i="35" s="1"/>
  <c r="J13" i="35"/>
  <c r="J17" i="35" s="1"/>
  <c r="I17" i="35"/>
  <c r="D14" i="35"/>
  <c r="D18" i="35" s="1"/>
  <c r="MZ13" i="27"/>
  <c r="MZ3" i="27"/>
  <c r="MJ3" i="27"/>
  <c r="MY2" i="27"/>
  <c r="MN2" i="27"/>
  <c r="MT5" i="27"/>
  <c r="MH5" i="27"/>
  <c r="MY3" i="27"/>
  <c r="MN3" i="27"/>
  <c r="MI3" i="27"/>
  <c r="MU2" i="27"/>
  <c r="MM2" i="27"/>
  <c r="MZ5" i="27"/>
  <c r="MV5" i="27"/>
  <c r="MR5" i="27"/>
  <c r="MN5" i="27"/>
  <c r="MJ5" i="27"/>
  <c r="MV3" i="27"/>
  <c r="MZ2" i="27"/>
  <c r="MN12" i="27"/>
  <c r="NA2" i="27"/>
  <c r="MW2" i="27"/>
  <c r="MS2" i="27"/>
  <c r="MO2" i="27"/>
  <c r="MK2" i="27"/>
  <c r="MG2" i="27"/>
  <c r="MZ12" i="27"/>
  <c r="NA3" i="27"/>
  <c r="MW3" i="27"/>
  <c r="MS3" i="27"/>
  <c r="MO3" i="27"/>
  <c r="MK3" i="27"/>
  <c r="MG3" i="27"/>
  <c r="MV2" i="27"/>
  <c r="NB2" i="27"/>
  <c r="MX2" i="27"/>
  <c r="MT2" i="27"/>
  <c r="MP2" i="27"/>
  <c r="ML2" i="27"/>
  <c r="NB12" i="27"/>
  <c r="MT12" i="27"/>
  <c r="MP12" i="27"/>
  <c r="ML12" i="27"/>
  <c r="NA12" i="27"/>
  <c r="MS12" i="27"/>
  <c r="F14" i="35"/>
  <c r="F18" i="35" s="1"/>
  <c r="N11" i="35"/>
  <c r="N15" i="35" s="1"/>
  <c r="M15" i="35"/>
  <c r="L11" i="35"/>
  <c r="L15" i="35" s="1"/>
  <c r="K11" i="35"/>
  <c r="K15" i="35" s="1"/>
  <c r="J11" i="35"/>
  <c r="J15" i="35" s="1"/>
  <c r="I11" i="35"/>
  <c r="I15" i="35" s="1"/>
  <c r="H11" i="35"/>
  <c r="H15" i="35" s="1"/>
  <c r="Q14" i="35" l="1"/>
  <c r="Q18" i="35" s="1"/>
  <c r="ML14" i="27" a="1"/>
  <c r="ML14" i="27" s="1"/>
  <c r="ML10" i="27" a="1"/>
  <c r="ML10" i="27" s="1"/>
  <c r="NB10" i="27" a="1"/>
  <c r="NB10" i="27" s="1"/>
  <c r="NB14" i="27" a="1"/>
  <c r="NB14" i="27" s="1"/>
  <c r="MZ14" i="27" a="1"/>
  <c r="MZ14" i="27" s="1"/>
  <c r="MZ10" i="27" a="1"/>
  <c r="MZ10" i="27" s="1"/>
  <c r="MP14" i="27" a="1"/>
  <c r="MP14" i="27" s="1"/>
  <c r="MP10" i="27" a="1"/>
  <c r="MP10" i="27" s="1"/>
  <c r="MV14" i="27" a="1"/>
  <c r="MV14" i="27" s="1"/>
  <c r="MV10" i="27" a="1"/>
  <c r="MV10" i="27" s="1"/>
  <c r="MW14" i="27" a="1"/>
  <c r="MW14" i="27" s="1"/>
  <c r="MW10" i="27" a="1"/>
  <c r="MW10" i="27" s="1"/>
  <c r="MY14" i="27" a="1"/>
  <c r="MY14" i="27" s="1"/>
  <c r="MY10" i="27" a="1"/>
  <c r="MY10" i="27" s="1"/>
  <c r="MR14" i="27" a="1"/>
  <c r="MR14" i="27" s="1"/>
  <c r="MR10" i="27" a="1"/>
  <c r="MR10" i="27" s="1"/>
  <c r="MX12" i="27"/>
  <c r="MT14" i="27" a="1"/>
  <c r="MT14" i="27" s="1"/>
  <c r="MT10" i="27" a="1"/>
  <c r="MT10" i="27" s="1"/>
  <c r="MK11" i="27" a="1"/>
  <c r="MK11" i="27" s="1"/>
  <c r="MK14" i="27" a="1"/>
  <c r="MK14" i="27" s="1"/>
  <c r="MK10" i="27" a="1"/>
  <c r="MK10" i="27" s="1"/>
  <c r="NA14" i="27" a="1"/>
  <c r="NA14" i="27" s="1"/>
  <c r="NA10" i="27" a="1"/>
  <c r="NA10" i="27" s="1"/>
  <c r="MP13" i="27"/>
  <c r="MQ14" i="27" a="1"/>
  <c r="MQ14" i="27" s="1"/>
  <c r="MQ10" i="27" a="1"/>
  <c r="MQ10" i="27" s="1"/>
  <c r="MS10" i="27" a="1"/>
  <c r="MS10" i="27" s="1"/>
  <c r="MS14" i="27" a="1"/>
  <c r="MS14" i="27" s="1"/>
  <c r="MU14" i="27" a="1"/>
  <c r="MU14" i="27" s="1"/>
  <c r="MU10" i="27" a="1"/>
  <c r="MU10" i="27" s="1"/>
  <c r="MN14" i="27" a="1"/>
  <c r="MN14" i="27" s="1"/>
  <c r="MN10" i="27" a="1"/>
  <c r="MN10" i="27" s="1"/>
  <c r="MR9" i="27"/>
  <c r="MX14" i="27" a="1"/>
  <c r="MX14" i="27" s="1"/>
  <c r="MX10" i="27" a="1"/>
  <c r="MX10" i="27" s="1"/>
  <c r="MO14" i="27" a="1"/>
  <c r="MO14" i="27" s="1"/>
  <c r="MO10" i="27" a="1"/>
  <c r="MO10" i="27" s="1"/>
  <c r="MM14" i="27" a="1"/>
  <c r="MM14" i="27" s="1"/>
  <c r="MM10" i="27" a="1"/>
  <c r="MM10" i="27" s="1"/>
  <c r="MX13" i="27"/>
  <c r="R11" i="35"/>
  <c r="R15" i="35" s="1"/>
  <c r="T12" i="35"/>
  <c r="T16" i="35" s="1"/>
  <c r="P14" i="35"/>
  <c r="P18" i="35" s="1"/>
  <c r="P13" i="35"/>
  <c r="P17" i="35" s="1"/>
  <c r="P11" i="35"/>
  <c r="P15" i="35" s="1"/>
  <c r="G17" i="35"/>
  <c r="Q11" i="35"/>
  <c r="Q15" i="35" s="1"/>
  <c r="L14" i="35"/>
  <c r="L18" i="35" s="1"/>
  <c r="R12" i="35"/>
  <c r="R16" i="35" s="1"/>
  <c r="L13" i="35"/>
  <c r="L17" i="35" s="1"/>
  <c r="MR13" i="27"/>
  <c r="O11" i="35"/>
  <c r="O15" i="35" s="1"/>
  <c r="NB9" i="27"/>
  <c r="NB13" i="27"/>
  <c r="ML9" i="27"/>
  <c r="ML13" i="27"/>
  <c r="MN9" i="27"/>
  <c r="MN13" i="27"/>
  <c r="MT9" i="27"/>
  <c r="MT13" i="27"/>
  <c r="MV9" i="27"/>
  <c r="MV12" i="27"/>
  <c r="MV13" i="27"/>
  <c r="MY9" i="27"/>
  <c r="MY12" i="27"/>
  <c r="MY13" i="27"/>
  <c r="MQ9" i="27"/>
  <c r="MQ12" i="27"/>
  <c r="MQ13" i="27"/>
  <c r="MO9" i="27"/>
  <c r="MO13" i="27"/>
  <c r="MO12" i="27"/>
  <c r="MU13" i="27"/>
  <c r="MU9" i="27"/>
  <c r="MU12" i="27"/>
  <c r="MK9" i="27"/>
  <c r="MK13" i="27"/>
  <c r="NA9" i="27"/>
  <c r="NA13" i="27"/>
  <c r="MW9" i="27"/>
  <c r="MW13" i="27"/>
  <c r="MW12" i="27"/>
  <c r="MM13" i="27"/>
  <c r="MM9" i="27"/>
  <c r="MM12" i="27"/>
  <c r="MS9" i="27"/>
  <c r="MS13" i="27"/>
  <c r="O13" i="35"/>
  <c r="O17" i="35" s="1"/>
  <c r="O14" i="35"/>
  <c r="O18" i="35" s="1"/>
  <c r="H62" i="34"/>
  <c r="H74" i="34"/>
  <c r="H63" i="34" s="1"/>
  <c r="H84" i="34"/>
  <c r="H58" i="34" s="1"/>
  <c r="H83" i="34"/>
  <c r="H57" i="34" s="1" a="1"/>
  <c r="H57" i="34" s="1"/>
  <c r="H79" i="34"/>
  <c r="H68" i="34" s="1"/>
  <c r="C9" i="27" s="1"/>
  <c r="H78" i="34"/>
  <c r="H67" i="34" s="1"/>
  <c r="K58" i="34"/>
  <c r="K74" i="34"/>
  <c r="K63" i="34" s="1"/>
  <c r="K73" i="34"/>
  <c r="K62" i="34" s="1"/>
  <c r="H73" i="34"/>
  <c r="K11" i="34"/>
  <c r="H14" i="34"/>
  <c r="H4" i="34"/>
  <c r="K40" i="34"/>
  <c r="K22" i="34" s="1"/>
  <c r="K32" i="34"/>
  <c r="M16" i="34" s="1"/>
  <c r="K51" i="34"/>
  <c r="K5" i="34" s="1"/>
  <c r="K50" i="34"/>
  <c r="K4" i="34" s="1"/>
  <c r="K42" i="34"/>
  <c r="K24" i="34" s="1"/>
  <c r="K41" i="34"/>
  <c r="K23" i="34" s="1"/>
  <c r="K31" i="34"/>
  <c r="K14" i="34" s="1"/>
  <c r="K30" i="34"/>
  <c r="K13" i="34" s="1"/>
  <c r="H51" i="34"/>
  <c r="H5" i="34" s="1"/>
  <c r="H50" i="34"/>
  <c r="H49" i="34"/>
  <c r="H3" i="34" s="1"/>
  <c r="J33" i="34"/>
  <c r="J32" i="34"/>
  <c r="J31" i="34"/>
  <c r="H42" i="34"/>
  <c r="H24" i="34" s="1"/>
  <c r="H41" i="34"/>
  <c r="H23" i="34" s="1"/>
  <c r="H40" i="34"/>
  <c r="H22" i="34" s="1"/>
  <c r="H33" i="34"/>
  <c r="H12" i="34" s="1"/>
  <c r="H32" i="34"/>
  <c r="H31" i="34"/>
  <c r="H30" i="34"/>
  <c r="H13" i="34" s="1"/>
  <c r="H11" i="34" l="1"/>
  <c r="H16" i="34"/>
  <c r="T13" i="35"/>
  <c r="T17" i="35" s="1"/>
  <c r="T14" i="35"/>
  <c r="T18" i="35" s="1"/>
  <c r="T11" i="35"/>
  <c r="T15" i="35" s="1"/>
  <c r="R14" i="35"/>
  <c r="R18" i="35" s="1"/>
  <c r="R13" i="35"/>
  <c r="S11" i="35"/>
  <c r="S15" i="35" s="1"/>
  <c r="C12" i="27"/>
  <c r="C13" i="27"/>
  <c r="H21" i="34"/>
  <c r="S13" i="35"/>
  <c r="S17" i="35" s="1"/>
  <c r="S14" i="35"/>
  <c r="S18" i="35" s="1"/>
  <c r="D1" i="27"/>
  <c r="D8" i="27" s="1"/>
  <c r="D12" i="27" s="1" a="1"/>
  <c r="D12" i="27" s="1"/>
  <c r="E1" i="27"/>
  <c r="E8" i="27" s="1"/>
  <c r="F1" i="27"/>
  <c r="F8" i="27" s="1"/>
  <c r="G1" i="27"/>
  <c r="G8" i="27" s="1"/>
  <c r="H1" i="27"/>
  <c r="H8" i="27" s="1"/>
  <c r="I1" i="27"/>
  <c r="I8" i="27" s="1"/>
  <c r="I13" i="27" s="1"/>
  <c r="J1" i="27"/>
  <c r="J8" i="27" s="1"/>
  <c r="K1" i="27"/>
  <c r="K8" i="27" s="1"/>
  <c r="K12" i="27" s="1"/>
  <c r="L1" i="27"/>
  <c r="L8" i="27" s="1"/>
  <c r="M1" i="27"/>
  <c r="M8" i="27" s="1"/>
  <c r="N1" i="27"/>
  <c r="N8" i="27" s="1"/>
  <c r="O1" i="27"/>
  <c r="O8" i="27" s="1"/>
  <c r="P1" i="27"/>
  <c r="P8" i="27" s="1"/>
  <c r="Q1" i="27"/>
  <c r="Q8" i="27" s="1"/>
  <c r="R1" i="27"/>
  <c r="R8" i="27" s="1"/>
  <c r="S1" i="27"/>
  <c r="S8" i="27" s="1"/>
  <c r="T1" i="27"/>
  <c r="T8" i="27" s="1"/>
  <c r="U1" i="27"/>
  <c r="U8" i="27" s="1"/>
  <c r="V1" i="27"/>
  <c r="V8" i="27" s="1"/>
  <c r="W1" i="27"/>
  <c r="W8" i="27" s="1"/>
  <c r="X1" i="27"/>
  <c r="X8" i="27" s="1"/>
  <c r="Y1" i="27"/>
  <c r="Y8" i="27" s="1"/>
  <c r="Z1" i="27"/>
  <c r="Z8" i="27" s="1"/>
  <c r="AA1" i="27"/>
  <c r="AA8" i="27" s="1"/>
  <c r="AB1" i="27"/>
  <c r="AB8" i="27" s="1"/>
  <c r="AC1" i="27"/>
  <c r="AC8" i="27" s="1"/>
  <c r="AD1" i="27"/>
  <c r="AD8" i="27" s="1"/>
  <c r="AE1" i="27"/>
  <c r="AE8" i="27" s="1"/>
  <c r="AF1" i="27"/>
  <c r="AF8" i="27" s="1"/>
  <c r="AG1" i="27"/>
  <c r="AG8" i="27" s="1"/>
  <c r="AH1" i="27"/>
  <c r="AH8" i="27" s="1"/>
  <c r="AI1" i="27"/>
  <c r="AI8" i="27" s="1"/>
  <c r="AJ1" i="27"/>
  <c r="AJ8" i="27" s="1"/>
  <c r="AK1" i="27"/>
  <c r="AK8" i="27" s="1"/>
  <c r="AL1" i="27"/>
  <c r="AL8" i="27" s="1"/>
  <c r="AM1" i="27"/>
  <c r="AM8" i="27" s="1"/>
  <c r="AN1" i="27"/>
  <c r="AN8" i="27" s="1"/>
  <c r="AO1" i="27"/>
  <c r="AO8" i="27" s="1"/>
  <c r="AP1" i="27"/>
  <c r="AP8" i="27" s="1"/>
  <c r="AQ1" i="27"/>
  <c r="AQ8" i="27" s="1"/>
  <c r="AR1" i="27"/>
  <c r="AR8" i="27" s="1"/>
  <c r="AS1" i="27"/>
  <c r="AS8" i="27" s="1"/>
  <c r="AT1" i="27"/>
  <c r="AT8" i="27" s="1"/>
  <c r="AU1" i="27"/>
  <c r="AU8" i="27" s="1"/>
  <c r="AV1" i="27"/>
  <c r="AV8" i="27" s="1"/>
  <c r="AW1" i="27"/>
  <c r="AW8" i="27" s="1"/>
  <c r="AX1" i="27"/>
  <c r="AX8" i="27" s="1"/>
  <c r="AY1" i="27"/>
  <c r="AY8" i="27" s="1"/>
  <c r="AZ1" i="27"/>
  <c r="AZ8" i="27" s="1"/>
  <c r="BA1" i="27"/>
  <c r="BA8" i="27" s="1"/>
  <c r="BB1" i="27"/>
  <c r="BB8" i="27" s="1"/>
  <c r="BC1" i="27"/>
  <c r="BC8" i="27" s="1"/>
  <c r="BD1" i="27"/>
  <c r="BD8" i="27" s="1"/>
  <c r="BE1" i="27"/>
  <c r="BE8" i="27" s="1"/>
  <c r="BF1" i="27"/>
  <c r="BF8" i="27" s="1"/>
  <c r="BG1" i="27"/>
  <c r="BG8" i="27" s="1"/>
  <c r="BH1" i="27"/>
  <c r="BH8" i="27" s="1"/>
  <c r="BI1" i="27"/>
  <c r="BI8" i="27" s="1"/>
  <c r="BJ1" i="27"/>
  <c r="BJ8" i="27" s="1"/>
  <c r="BK1" i="27"/>
  <c r="BK8" i="27" s="1"/>
  <c r="BL1" i="27"/>
  <c r="BL8" i="27" s="1"/>
  <c r="BM1" i="27"/>
  <c r="BM8" i="27" s="1"/>
  <c r="BN1" i="27"/>
  <c r="BN8" i="27" s="1"/>
  <c r="BO1" i="27"/>
  <c r="BO8" i="27" s="1"/>
  <c r="BP1" i="27"/>
  <c r="BP8" i="27" s="1"/>
  <c r="BQ1" i="27"/>
  <c r="BQ8" i="27" s="1"/>
  <c r="BR1" i="27"/>
  <c r="BR8" i="27" s="1"/>
  <c r="BS1" i="27"/>
  <c r="BS8" i="27" s="1"/>
  <c r="BT1" i="27"/>
  <c r="BT8" i="27" s="1"/>
  <c r="BU1" i="27"/>
  <c r="BU8" i="27" s="1"/>
  <c r="BV1" i="27"/>
  <c r="BV8" i="27" s="1"/>
  <c r="BW1" i="27"/>
  <c r="BW8" i="27" s="1"/>
  <c r="BX1" i="27"/>
  <c r="BX8" i="27" s="1"/>
  <c r="BY1" i="27"/>
  <c r="BY8" i="27" s="1"/>
  <c r="BZ1" i="27"/>
  <c r="BZ8" i="27" s="1"/>
  <c r="CA1" i="27"/>
  <c r="CA8" i="27" s="1"/>
  <c r="CB1" i="27"/>
  <c r="CB8" i="27" s="1"/>
  <c r="CC1" i="27"/>
  <c r="CC8" i="27" s="1"/>
  <c r="CD1" i="27"/>
  <c r="CD8" i="27" s="1"/>
  <c r="CE1" i="27"/>
  <c r="CE8" i="27" s="1"/>
  <c r="CF1" i="27"/>
  <c r="CF8" i="27" s="1"/>
  <c r="CG1" i="27"/>
  <c r="CG8" i="27" s="1"/>
  <c r="CH1" i="27"/>
  <c r="CH8" i="27" s="1"/>
  <c r="CI1" i="27"/>
  <c r="CI8" i="27" s="1"/>
  <c r="CJ1" i="27"/>
  <c r="CJ8" i="27" s="1"/>
  <c r="CK1" i="27"/>
  <c r="CK8" i="27" s="1"/>
  <c r="CL1" i="27"/>
  <c r="CL8" i="27" s="1"/>
  <c r="CM1" i="27"/>
  <c r="CM8" i="27" s="1"/>
  <c r="CN1" i="27"/>
  <c r="CN8" i="27" s="1"/>
  <c r="CO1" i="27"/>
  <c r="CO8" i="27" s="1"/>
  <c r="CP1" i="27"/>
  <c r="CP8" i="27" s="1"/>
  <c r="CQ1" i="27"/>
  <c r="CQ8" i="27" s="1"/>
  <c r="CR1" i="27"/>
  <c r="CR8" i="27" s="1"/>
  <c r="CS1" i="27"/>
  <c r="CS8" i="27" s="1"/>
  <c r="CT1" i="27"/>
  <c r="CT8" i="27" s="1"/>
  <c r="CU1" i="27"/>
  <c r="CU8" i="27" s="1"/>
  <c r="CU9" i="27" s="1"/>
  <c r="CV1" i="27"/>
  <c r="CV8" i="27" s="1"/>
  <c r="CW1" i="27"/>
  <c r="CW8" i="27" s="1"/>
  <c r="CW9" i="27" s="1"/>
  <c r="CX1" i="27"/>
  <c r="CX8" i="27" s="1"/>
  <c r="CY1" i="27"/>
  <c r="CY8" i="27" s="1"/>
  <c r="CZ1" i="27"/>
  <c r="CZ8" i="27" s="1"/>
  <c r="DA1" i="27"/>
  <c r="DA8" i="27" s="1"/>
  <c r="DB1" i="27"/>
  <c r="DB8" i="27" s="1"/>
  <c r="DC1" i="27"/>
  <c r="DC8" i="27" s="1"/>
  <c r="DD1" i="27"/>
  <c r="DD8" i="27" s="1"/>
  <c r="DE1" i="27"/>
  <c r="DE8" i="27" s="1"/>
  <c r="DF1" i="27"/>
  <c r="DF8" i="27" s="1"/>
  <c r="DG1" i="27"/>
  <c r="DG8" i="27" s="1"/>
  <c r="DH1" i="27"/>
  <c r="DH8" i="27" s="1"/>
  <c r="DI1" i="27"/>
  <c r="DI8" i="27" s="1"/>
  <c r="DJ1" i="27"/>
  <c r="DJ8" i="27" s="1"/>
  <c r="DK1" i="27"/>
  <c r="DK8" i="27" s="1"/>
  <c r="DL1" i="27"/>
  <c r="DL8" i="27" s="1"/>
  <c r="DM1" i="27"/>
  <c r="DM8" i="27" s="1"/>
  <c r="DN1" i="27"/>
  <c r="DN8" i="27" s="1"/>
  <c r="DO1" i="27"/>
  <c r="DO8" i="27" s="1"/>
  <c r="DP1" i="27"/>
  <c r="DP8" i="27" s="1"/>
  <c r="DQ1" i="27"/>
  <c r="DQ8" i="27" s="1"/>
  <c r="DR1" i="27"/>
  <c r="DR8" i="27" s="1"/>
  <c r="DS1" i="27"/>
  <c r="DS8" i="27" s="1"/>
  <c r="DT1" i="27"/>
  <c r="DU1" i="27"/>
  <c r="DV1" i="27"/>
  <c r="DV8" i="27" s="1"/>
  <c r="DW1" i="27"/>
  <c r="DW8" i="27" s="1"/>
  <c r="DX1" i="27"/>
  <c r="DX8" i="27" s="1"/>
  <c r="DY1" i="27"/>
  <c r="DY8" i="27" s="1"/>
  <c r="DZ1" i="27"/>
  <c r="DZ8" i="27" s="1"/>
  <c r="EA1" i="27"/>
  <c r="EA8" i="27" s="1"/>
  <c r="EB1" i="27"/>
  <c r="EB8" i="27" s="1"/>
  <c r="EC1" i="27"/>
  <c r="EC8" i="27" s="1"/>
  <c r="ED1" i="27"/>
  <c r="ED8" i="27" s="1"/>
  <c r="EE1" i="27"/>
  <c r="EE8" i="27" s="1"/>
  <c r="EF1" i="27"/>
  <c r="EF8" i="27" s="1"/>
  <c r="EG1" i="27"/>
  <c r="EG8" i="27" s="1"/>
  <c r="EH1" i="27"/>
  <c r="EH8" i="27" s="1"/>
  <c r="EI1" i="27"/>
  <c r="EI8" i="27" s="1"/>
  <c r="EJ1" i="27"/>
  <c r="EJ8" i="27" s="1"/>
  <c r="EK1" i="27"/>
  <c r="EK8" i="27" s="1"/>
  <c r="EL1" i="27"/>
  <c r="EL8" i="27" s="1"/>
  <c r="EM1" i="27"/>
  <c r="EM8" i="27" s="1"/>
  <c r="EN1" i="27"/>
  <c r="EN8" i="27" s="1"/>
  <c r="EO1" i="27"/>
  <c r="EO8" i="27" s="1"/>
  <c r="EP1" i="27"/>
  <c r="EP8" i="27" s="1"/>
  <c r="EQ1" i="27"/>
  <c r="EQ8" i="27" s="1"/>
  <c r="ER1" i="27"/>
  <c r="ER8" i="27" s="1"/>
  <c r="ES1" i="27"/>
  <c r="ES8" i="27" s="1"/>
  <c r="ET1" i="27"/>
  <c r="ET8" i="27" s="1"/>
  <c r="EU1" i="27"/>
  <c r="EU8" i="27" s="1"/>
  <c r="EV1" i="27"/>
  <c r="EV8" i="27" s="1"/>
  <c r="EW1" i="27"/>
  <c r="EW8" i="27" s="1"/>
  <c r="EX1" i="27"/>
  <c r="EX8" i="27" s="1"/>
  <c r="EY1" i="27"/>
  <c r="EZ1" i="27"/>
  <c r="FA1" i="27"/>
  <c r="FA8" i="27" s="1"/>
  <c r="FB1" i="27"/>
  <c r="FB8" i="27" s="1"/>
  <c r="FC1" i="27"/>
  <c r="FC8" i="27" s="1"/>
  <c r="FD1" i="27"/>
  <c r="FD8" i="27" s="1"/>
  <c r="FE1" i="27"/>
  <c r="FE8" i="27" s="1"/>
  <c r="FF1" i="27"/>
  <c r="FF8" i="27" s="1"/>
  <c r="FG1" i="27"/>
  <c r="FG8" i="27" s="1"/>
  <c r="FH1" i="27"/>
  <c r="FH8" i="27" s="1"/>
  <c r="FI1" i="27"/>
  <c r="FI8" i="27" s="1"/>
  <c r="FJ1" i="27"/>
  <c r="FJ8" i="27" s="1"/>
  <c r="FK1" i="27"/>
  <c r="FK8" i="27" s="1"/>
  <c r="FL1" i="27"/>
  <c r="FL8" i="27" s="1"/>
  <c r="FM1" i="27"/>
  <c r="FM8" i="27" s="1"/>
  <c r="FN1" i="27"/>
  <c r="FN8" i="27" s="1"/>
  <c r="FO1" i="27"/>
  <c r="FO8" i="27" s="1"/>
  <c r="FP1" i="27"/>
  <c r="FQ1" i="27"/>
  <c r="FQ8" i="27" s="1"/>
  <c r="FR1" i="27"/>
  <c r="FR8" i="27" s="1"/>
  <c r="FS1" i="27"/>
  <c r="FS8" i="27" s="1"/>
  <c r="FT1" i="27"/>
  <c r="FT8" i="27" s="1"/>
  <c r="FU1" i="27"/>
  <c r="FU8" i="27" s="1"/>
  <c r="FV1" i="27"/>
  <c r="FV8" i="27" s="1"/>
  <c r="FW1" i="27"/>
  <c r="FW8" i="27" s="1"/>
  <c r="FX1" i="27"/>
  <c r="FX8" i="27" s="1"/>
  <c r="FY1" i="27"/>
  <c r="FY8" i="27" s="1"/>
  <c r="FZ1" i="27"/>
  <c r="FZ8" i="27" s="1"/>
  <c r="GA1" i="27"/>
  <c r="GA8" i="27" s="1"/>
  <c r="GB1" i="27"/>
  <c r="GC1" i="27"/>
  <c r="GD1" i="27"/>
  <c r="GD8" i="27" s="1"/>
  <c r="GE1" i="27"/>
  <c r="GE8" i="27" s="1"/>
  <c r="GF1" i="27"/>
  <c r="GG1" i="27"/>
  <c r="GG8" i="27" s="1"/>
  <c r="GH1" i="27"/>
  <c r="GH8" i="27" s="1"/>
  <c r="GI1" i="27"/>
  <c r="GI8" i="27" s="1"/>
  <c r="GJ1" i="27"/>
  <c r="GJ8" i="27" s="1"/>
  <c r="GK1" i="27"/>
  <c r="GK8" i="27" s="1"/>
  <c r="GK12" i="27" s="1"/>
  <c r="GL1" i="27"/>
  <c r="GL8" i="27" s="1"/>
  <c r="GM1" i="27"/>
  <c r="GM8" i="27" s="1"/>
  <c r="GN1" i="27"/>
  <c r="GN8" i="27" s="1"/>
  <c r="GO1" i="27"/>
  <c r="GO8" i="27" s="1"/>
  <c r="GP1" i="27"/>
  <c r="GP8" i="27" s="1"/>
  <c r="GQ1" i="27"/>
  <c r="GQ8" i="27" s="1"/>
  <c r="GR1" i="27"/>
  <c r="GS1" i="27"/>
  <c r="GS8" i="27" s="1"/>
  <c r="GT1" i="27"/>
  <c r="GT8" i="27" s="1"/>
  <c r="GU1" i="27"/>
  <c r="GU8" i="27" s="1"/>
  <c r="GV1" i="27"/>
  <c r="GV8" i="27" s="1"/>
  <c r="GW1" i="27"/>
  <c r="GW8" i="27" s="1"/>
  <c r="GX1" i="27"/>
  <c r="GX8" i="27" s="1"/>
  <c r="GY1" i="27"/>
  <c r="GY8" i="27" s="1"/>
  <c r="GZ1" i="27"/>
  <c r="GZ8" i="27" s="1"/>
  <c r="HA1" i="27"/>
  <c r="HA8" i="27" s="1"/>
  <c r="HB1" i="27"/>
  <c r="HB8" i="27" s="1"/>
  <c r="HC1" i="27"/>
  <c r="HC8" i="27" s="1"/>
  <c r="HD1" i="27"/>
  <c r="HD8" i="27" s="1"/>
  <c r="HE1" i="27"/>
  <c r="HE8" i="27" s="1"/>
  <c r="HF1" i="27"/>
  <c r="HF8" i="27" s="1"/>
  <c r="HG1" i="27"/>
  <c r="HG8" i="27" s="1"/>
  <c r="HH1" i="27"/>
  <c r="HH8" i="27" s="1"/>
  <c r="HI1" i="27"/>
  <c r="HI8" i="27" s="1"/>
  <c r="HJ1" i="27"/>
  <c r="HJ8" i="27" s="1"/>
  <c r="HK1" i="27"/>
  <c r="HK8" i="27" s="1"/>
  <c r="HL1" i="27"/>
  <c r="HM1" i="27"/>
  <c r="HM8" i="27" s="1"/>
  <c r="HN1" i="27"/>
  <c r="HN8" i="27" s="1"/>
  <c r="HO1" i="27"/>
  <c r="HO8" i="27" s="1"/>
  <c r="HP1" i="27"/>
  <c r="HP8" i="27" s="1"/>
  <c r="HQ1" i="27"/>
  <c r="HQ8" i="27" s="1"/>
  <c r="HR1" i="27"/>
  <c r="HR8" i="27" s="1"/>
  <c r="HS1" i="27"/>
  <c r="HS8" i="27" s="1"/>
  <c r="HT1" i="27"/>
  <c r="HT8" i="27" s="1"/>
  <c r="HU1" i="27"/>
  <c r="HU8" i="27" s="1"/>
  <c r="HV1" i="27"/>
  <c r="HV8" i="27" s="1"/>
  <c r="HW1" i="27"/>
  <c r="HW8" i="27" s="1"/>
  <c r="HX1" i="27"/>
  <c r="HY1" i="27"/>
  <c r="HY8" i="27" s="1"/>
  <c r="HZ1" i="27"/>
  <c r="HZ8" i="27" s="1"/>
  <c r="IA1" i="27"/>
  <c r="IA8" i="27" s="1"/>
  <c r="IB1" i="27"/>
  <c r="IB8" i="27" s="1"/>
  <c r="IC1" i="27"/>
  <c r="IC8" i="27" s="1"/>
  <c r="ID1" i="27"/>
  <c r="ID8" i="27" s="1"/>
  <c r="IE1" i="27"/>
  <c r="IE8" i="27" s="1"/>
  <c r="IF1" i="27"/>
  <c r="IF8" i="27" s="1"/>
  <c r="IG1" i="27"/>
  <c r="IG8" i="27" s="1"/>
  <c r="IH1" i="27"/>
  <c r="IH8" i="27" s="1"/>
  <c r="II1" i="27"/>
  <c r="II8" i="27" s="1"/>
  <c r="IJ1" i="27"/>
  <c r="IJ8" i="27" s="1"/>
  <c r="IK1" i="27"/>
  <c r="IK8" i="27" s="1"/>
  <c r="IL1" i="27"/>
  <c r="IL8" i="27" s="1"/>
  <c r="IM1" i="27"/>
  <c r="IM8" i="27" s="1"/>
  <c r="IN1" i="27"/>
  <c r="IN8" i="27" s="1"/>
  <c r="IO1" i="27"/>
  <c r="IP1" i="27"/>
  <c r="IP8" i="27" s="1"/>
  <c r="IQ1" i="27"/>
  <c r="IQ8" i="27" s="1"/>
  <c r="IR1" i="27"/>
  <c r="IR8" i="27" s="1"/>
  <c r="IS1" i="27"/>
  <c r="IS8" i="27" s="1"/>
  <c r="IT1" i="27"/>
  <c r="IT8" i="27" s="1"/>
  <c r="IU1" i="27"/>
  <c r="IU8" i="27" s="1"/>
  <c r="IV1" i="27"/>
  <c r="IV8" i="27" s="1"/>
  <c r="IW1" i="27"/>
  <c r="IW8" i="27" s="1"/>
  <c r="IX1" i="27"/>
  <c r="IX8" i="27" s="1"/>
  <c r="IY1" i="27"/>
  <c r="IY8" i="27" s="1"/>
  <c r="IZ1" i="27"/>
  <c r="IZ8" i="27" s="1"/>
  <c r="JA1" i="27"/>
  <c r="JA8" i="27" s="1"/>
  <c r="JB1" i="27"/>
  <c r="JB8" i="27" s="1"/>
  <c r="JC1" i="27"/>
  <c r="JC8" i="27" s="1"/>
  <c r="JD1" i="27"/>
  <c r="JD8" i="27" s="1"/>
  <c r="JE1" i="27"/>
  <c r="JE8" i="27" s="1"/>
  <c r="JF1" i="27"/>
  <c r="JF8" i="27" s="1"/>
  <c r="JG1" i="27"/>
  <c r="JG8" i="27" s="1"/>
  <c r="JH1" i="27"/>
  <c r="JI1" i="27"/>
  <c r="JI8" i="27" s="1"/>
  <c r="JJ1" i="27"/>
  <c r="JJ8" i="27" s="1"/>
  <c r="JK1" i="27"/>
  <c r="JK8" i="27" s="1"/>
  <c r="JL1" i="27"/>
  <c r="JL8" i="27" s="1"/>
  <c r="JM1" i="27"/>
  <c r="JM8" i="27" s="1"/>
  <c r="JN1" i="27"/>
  <c r="JN8" i="27" s="1"/>
  <c r="JO1" i="27"/>
  <c r="JO8" i="27" s="1"/>
  <c r="JP1" i="27"/>
  <c r="JP8" i="27" s="1"/>
  <c r="JQ1" i="27"/>
  <c r="JQ8" i="27" s="1"/>
  <c r="JR1" i="27"/>
  <c r="JR8" i="27" s="1"/>
  <c r="JR12" i="27" s="1"/>
  <c r="JS1" i="27"/>
  <c r="JS8" i="27" s="1"/>
  <c r="JT1" i="27"/>
  <c r="JU1" i="27"/>
  <c r="JV1" i="27"/>
  <c r="JV8" i="27" s="1"/>
  <c r="JW1" i="27"/>
  <c r="JW8" i="27" s="1"/>
  <c r="JX1" i="27"/>
  <c r="JX8" i="27" s="1"/>
  <c r="JX12" i="27" s="1"/>
  <c r="JY1" i="27"/>
  <c r="JY8" i="27" s="1"/>
  <c r="JY9" i="27" s="1" a="1"/>
  <c r="JY9" i="27" s="1"/>
  <c r="JZ1" i="27"/>
  <c r="JZ8" i="27" s="1"/>
  <c r="KA1" i="27"/>
  <c r="KA8" i="27" s="1"/>
  <c r="KB1" i="27"/>
  <c r="KB8" i="27" s="1"/>
  <c r="KC1" i="27"/>
  <c r="KC8" i="27" s="1"/>
  <c r="KD1" i="27"/>
  <c r="KD8" i="27" s="1"/>
  <c r="KE1" i="27"/>
  <c r="KE8" i="27" s="1"/>
  <c r="KF1" i="27"/>
  <c r="KF8" i="27" s="1"/>
  <c r="KG1" i="27"/>
  <c r="KG8" i="27" s="1"/>
  <c r="KH1" i="27"/>
  <c r="KH8" i="27" s="1"/>
  <c r="KI1" i="27"/>
  <c r="KI8" i="27" s="1"/>
  <c r="KJ1" i="27"/>
  <c r="KJ8" i="27" s="1"/>
  <c r="KK1" i="27"/>
  <c r="KK8" i="27" s="1"/>
  <c r="KL1" i="27"/>
  <c r="KL8" i="27" s="1"/>
  <c r="KM1" i="27"/>
  <c r="KM8" i="27" s="1"/>
  <c r="KN1" i="27"/>
  <c r="KO1" i="27"/>
  <c r="KO8" i="27" s="1"/>
  <c r="KP1" i="27"/>
  <c r="KP8" i="27" s="1"/>
  <c r="KQ1" i="27"/>
  <c r="KQ8" i="27" s="1"/>
  <c r="KR1" i="27"/>
  <c r="KR8" i="27" s="1"/>
  <c r="KS1" i="27"/>
  <c r="KS8" i="27" s="1"/>
  <c r="KT1" i="27"/>
  <c r="KT8" i="27" s="1"/>
  <c r="KU1" i="27"/>
  <c r="KU8" i="27" s="1"/>
  <c r="KV1" i="27"/>
  <c r="KV8" i="27" s="1"/>
  <c r="KW1" i="27"/>
  <c r="KW8" i="27" s="1"/>
  <c r="KX1" i="27"/>
  <c r="KX8" i="27" s="1"/>
  <c r="KY1" i="27"/>
  <c r="KY8" i="27" s="1"/>
  <c r="KZ1" i="27"/>
  <c r="LA1" i="27"/>
  <c r="LB1" i="27"/>
  <c r="LB8" i="27" s="1"/>
  <c r="LC1" i="27"/>
  <c r="LC8" i="27" s="1"/>
  <c r="LD1" i="27"/>
  <c r="LE1" i="27"/>
  <c r="LE8" i="27" s="1"/>
  <c r="LF1" i="27"/>
  <c r="LF8" i="27" s="1"/>
  <c r="LG1" i="27"/>
  <c r="LG8" i="27" s="1"/>
  <c r="LH1" i="27"/>
  <c r="LH8" i="27" s="1"/>
  <c r="LI1" i="27"/>
  <c r="LI8" i="27" s="1"/>
  <c r="LJ1" i="27"/>
  <c r="LJ8" i="27" s="1"/>
  <c r="LK1" i="27"/>
  <c r="LK8" i="27" s="1"/>
  <c r="LL1" i="27"/>
  <c r="LL8" i="27" s="1"/>
  <c r="LM1" i="27"/>
  <c r="LM8" i="27" s="1"/>
  <c r="LN1" i="27"/>
  <c r="LN8" i="27" s="1"/>
  <c r="LO1" i="27"/>
  <c r="LO8" i="27" s="1"/>
  <c r="LP1" i="27"/>
  <c r="LQ1" i="27"/>
  <c r="LQ8" i="27" s="1"/>
  <c r="LR1" i="27"/>
  <c r="LR8" i="27" s="1"/>
  <c r="LU1" i="27"/>
  <c r="LU3" i="27" s="1"/>
  <c r="LV1" i="27"/>
  <c r="LW1" i="27"/>
  <c r="LX1" i="27"/>
  <c r="LZ1" i="27"/>
  <c r="MA1" i="27"/>
  <c r="MC1" i="27"/>
  <c r="MD1" i="27"/>
  <c r="ME1" i="27"/>
  <c r="MF1" i="27"/>
  <c r="MF8" i="27" s="1"/>
  <c r="DS5" i="27"/>
  <c r="EM5" i="27"/>
  <c r="FL5" i="27"/>
  <c r="FN5" i="27"/>
  <c r="GD5" i="27"/>
  <c r="GT5" i="27"/>
  <c r="GV5" i="27"/>
  <c r="HH5" i="27"/>
  <c r="HN5" i="27"/>
  <c r="IB5" i="27"/>
  <c r="IN5" i="27"/>
  <c r="IR5" i="27"/>
  <c r="IX5" i="27"/>
  <c r="JD5" i="27"/>
  <c r="JX5" i="27"/>
  <c r="KJ5" i="27"/>
  <c r="LN5" i="27"/>
  <c r="JJ5" i="27" l="1"/>
  <c r="HF5" i="27"/>
  <c r="KX5" i="27"/>
  <c r="KT5" i="27"/>
  <c r="IT5" i="27"/>
  <c r="JU5" i="27"/>
  <c r="JU8" i="27"/>
  <c r="LF5" i="27"/>
  <c r="KP5" i="27"/>
  <c r="KD5" i="27"/>
  <c r="JR5" i="27"/>
  <c r="IH5" i="27"/>
  <c r="HV5" i="27"/>
  <c r="HI5" i="27"/>
  <c r="GX5" i="27"/>
  <c r="GL5" i="27"/>
  <c r="FV5" i="27"/>
  <c r="FJ5" i="27"/>
  <c r="LP5" i="27"/>
  <c r="LP8" i="27"/>
  <c r="KZ5" i="27"/>
  <c r="KZ8" i="27"/>
  <c r="KN5" i="27"/>
  <c r="KN8" i="27"/>
  <c r="JT5" i="27"/>
  <c r="JT8" i="27"/>
  <c r="JH5" i="27"/>
  <c r="JH8" i="27"/>
  <c r="HX5" i="27"/>
  <c r="HX8" i="27"/>
  <c r="HL5" i="27"/>
  <c r="HL8" i="27"/>
  <c r="GR5" i="27"/>
  <c r="GR8" i="27"/>
  <c r="GF5" i="27"/>
  <c r="GF8" i="27"/>
  <c r="GB5" i="27"/>
  <c r="GB8" i="27"/>
  <c r="FP5" i="27"/>
  <c r="FP8" i="27"/>
  <c r="EZ5" i="27"/>
  <c r="EZ8" i="27"/>
  <c r="DT5" i="27"/>
  <c r="DT8" i="27"/>
  <c r="LJ5" i="27"/>
  <c r="KH5" i="27"/>
  <c r="JV5" i="27"/>
  <c r="JF5" i="27"/>
  <c r="IL5" i="27"/>
  <c r="HZ5" i="27"/>
  <c r="HJ5" i="27"/>
  <c r="HB5" i="27"/>
  <c r="GP5" i="27"/>
  <c r="FZ5" i="27"/>
  <c r="IO5" i="27"/>
  <c r="IO8" i="27"/>
  <c r="GC5" i="27"/>
  <c r="GC8" i="27"/>
  <c r="DU5" i="27"/>
  <c r="DU8" i="27"/>
  <c r="LR5" i="27"/>
  <c r="LB5" i="27"/>
  <c r="KL5" i="27"/>
  <c r="JZ5" i="27"/>
  <c r="JN5" i="27"/>
  <c r="JB5" i="27"/>
  <c r="IP5" i="27"/>
  <c r="ID5" i="27"/>
  <c r="HR5" i="27"/>
  <c r="GH5" i="27"/>
  <c r="FR5" i="27"/>
  <c r="FF5" i="27"/>
  <c r="ME5" i="27"/>
  <c r="ME8" i="27"/>
  <c r="EY5" i="27"/>
  <c r="EY8" i="27"/>
  <c r="LD5" i="27"/>
  <c r="LD8" i="27"/>
  <c r="LA5" i="27"/>
  <c r="LA8" i="27"/>
  <c r="F29" i="28"/>
  <c r="MH10" i="27" s="1"/>
  <c r="R17" i="35"/>
  <c r="MF3" i="27"/>
  <c r="MF2" i="27"/>
  <c r="MB3" i="27"/>
  <c r="LX3" i="27"/>
  <c r="LX2" i="27"/>
  <c r="LQ2" i="27"/>
  <c r="LQ3" i="27"/>
  <c r="LM3" i="27"/>
  <c r="LM2" i="27"/>
  <c r="LI3" i="27"/>
  <c r="LI2" i="27"/>
  <c r="LE3" i="27"/>
  <c r="LE2" i="27"/>
  <c r="LA2" i="27"/>
  <c r="LA3" i="27"/>
  <c r="KW3" i="27"/>
  <c r="KW2" i="27"/>
  <c r="KS2" i="27"/>
  <c r="KS3" i="27"/>
  <c r="KO3" i="27"/>
  <c r="KO2" i="27"/>
  <c r="KK2" i="27"/>
  <c r="KK3" i="27"/>
  <c r="KG3" i="27"/>
  <c r="KG2" i="27"/>
  <c r="KC3" i="27"/>
  <c r="KC2" i="27"/>
  <c r="JY3" i="27"/>
  <c r="JY2" i="27"/>
  <c r="JU2" i="27"/>
  <c r="JU3" i="27"/>
  <c r="JQ2" i="27"/>
  <c r="JQ3" i="27"/>
  <c r="JM2" i="27"/>
  <c r="JM3" i="27"/>
  <c r="JI2" i="27"/>
  <c r="JI3" i="27"/>
  <c r="JE2" i="27"/>
  <c r="JE3" i="27"/>
  <c r="JA2" i="27"/>
  <c r="JA3" i="27"/>
  <c r="IW2" i="27"/>
  <c r="IW3" i="27"/>
  <c r="IS2" i="27"/>
  <c r="IS3" i="27"/>
  <c r="IO2" i="27"/>
  <c r="IO3" i="27"/>
  <c r="IK2" i="27"/>
  <c r="IK3" i="27"/>
  <c r="IG2" i="27"/>
  <c r="IG3" i="27"/>
  <c r="IC2" i="27"/>
  <c r="IC3" i="27"/>
  <c r="HY2" i="27"/>
  <c r="HY3" i="27"/>
  <c r="HU2" i="27"/>
  <c r="HU3" i="27"/>
  <c r="HQ2" i="27"/>
  <c r="HQ3" i="27"/>
  <c r="HM3" i="27"/>
  <c r="HM2" i="27"/>
  <c r="HI3" i="27"/>
  <c r="HI2" i="27"/>
  <c r="HE3" i="27"/>
  <c r="HE2" i="27"/>
  <c r="HA2" i="27"/>
  <c r="HA3" i="27"/>
  <c r="GW3" i="27"/>
  <c r="GW2" i="27"/>
  <c r="GS3" i="27"/>
  <c r="GS2" i="27"/>
  <c r="GO3" i="27"/>
  <c r="GO2" i="27"/>
  <c r="GK2" i="27"/>
  <c r="GK3" i="27"/>
  <c r="GG3" i="27"/>
  <c r="GG2" i="27"/>
  <c r="GC3" i="27"/>
  <c r="GC2" i="27"/>
  <c r="FY3" i="27"/>
  <c r="FY2" i="27"/>
  <c r="FU2" i="27"/>
  <c r="FU3" i="27"/>
  <c r="FQ3" i="27"/>
  <c r="FQ2" i="27"/>
  <c r="FM3" i="27"/>
  <c r="FM2" i="27"/>
  <c r="FI3" i="27"/>
  <c r="FI2" i="27"/>
  <c r="FE2" i="27"/>
  <c r="FE3" i="27"/>
  <c r="FA3" i="27"/>
  <c r="FA2" i="27"/>
  <c r="EW3" i="27"/>
  <c r="EW2" i="27"/>
  <c r="ES3" i="27"/>
  <c r="ES2" i="27"/>
  <c r="EO2" i="27"/>
  <c r="EO3" i="27"/>
  <c r="EK3" i="27"/>
  <c r="EK2" i="27"/>
  <c r="EG3" i="27"/>
  <c r="EG2" i="27"/>
  <c r="EC3" i="27"/>
  <c r="EC2" i="27"/>
  <c r="DY2" i="27"/>
  <c r="DY3" i="27"/>
  <c r="DU3" i="27"/>
  <c r="DU2" i="27"/>
  <c r="DQ3" i="27"/>
  <c r="DQ2" i="27"/>
  <c r="DM3" i="27"/>
  <c r="DM2" i="27"/>
  <c r="DI2" i="27"/>
  <c r="DI3" i="27"/>
  <c r="DE3" i="27"/>
  <c r="DE2" i="27"/>
  <c r="DA3" i="27"/>
  <c r="DA2" i="27"/>
  <c r="CW3" i="27"/>
  <c r="CW2" i="27"/>
  <c r="CS2" i="27"/>
  <c r="CS3" i="27"/>
  <c r="CO3" i="27"/>
  <c r="CO2" i="27"/>
  <c r="CK3" i="27"/>
  <c r="CK2" i="27"/>
  <c r="CG3" i="27"/>
  <c r="CG2" i="27"/>
  <c r="CC2" i="27"/>
  <c r="CC3" i="27"/>
  <c r="BY3" i="27"/>
  <c r="BY2" i="27"/>
  <c r="BU3" i="27"/>
  <c r="BU2" i="27"/>
  <c r="BQ3" i="27"/>
  <c r="BQ2" i="27"/>
  <c r="BM2" i="27"/>
  <c r="BM3" i="27"/>
  <c r="BI2" i="27"/>
  <c r="BI3" i="27"/>
  <c r="BE2" i="27"/>
  <c r="BE3" i="27"/>
  <c r="BA2" i="27"/>
  <c r="BA3" i="27"/>
  <c r="AW2" i="27"/>
  <c r="AW3" i="27"/>
  <c r="AS2" i="27"/>
  <c r="AS3" i="27"/>
  <c r="AO2" i="27"/>
  <c r="AO3" i="27"/>
  <c r="AK2" i="27"/>
  <c r="AK3" i="27"/>
  <c r="AG2" i="27"/>
  <c r="AG3" i="27"/>
  <c r="AC2" i="27"/>
  <c r="AC3" i="27"/>
  <c r="Y2" i="27"/>
  <c r="Y3" i="27"/>
  <c r="U2" i="27"/>
  <c r="U3" i="27"/>
  <c r="Q2" i="27"/>
  <c r="Q3" i="27"/>
  <c r="M2" i="27"/>
  <c r="M3" i="27"/>
  <c r="I2" i="27"/>
  <c r="I3" i="27"/>
  <c r="E2" i="27"/>
  <c r="E3" i="27"/>
  <c r="LQ5" i="27"/>
  <c r="JE5" i="27"/>
  <c r="GS5" i="27"/>
  <c r="ME3" i="27"/>
  <c r="ME2" i="27"/>
  <c r="MA3" i="27"/>
  <c r="MA2" i="27"/>
  <c r="LW3" i="27"/>
  <c r="LW2" i="27"/>
  <c r="LP3" i="27"/>
  <c r="LP2" i="27"/>
  <c r="LL3" i="27"/>
  <c r="LL2" i="27"/>
  <c r="LH3" i="27"/>
  <c r="LH2" i="27"/>
  <c r="LD3" i="27"/>
  <c r="LD2" i="27"/>
  <c r="KZ3" i="27"/>
  <c r="KZ2" i="27"/>
  <c r="KV3" i="27"/>
  <c r="KV2" i="27"/>
  <c r="KR3" i="27"/>
  <c r="KR2" i="27"/>
  <c r="KN3" i="27"/>
  <c r="KN2" i="27"/>
  <c r="KJ3" i="27"/>
  <c r="KJ2" i="27"/>
  <c r="KF3" i="27"/>
  <c r="KF2" i="27"/>
  <c r="KB3" i="27"/>
  <c r="KB2" i="27"/>
  <c r="JX3" i="27"/>
  <c r="JX2" i="27"/>
  <c r="JT3" i="27"/>
  <c r="JT2" i="27"/>
  <c r="JP3" i="27"/>
  <c r="JP2" i="27"/>
  <c r="JL3" i="27"/>
  <c r="JL2" i="27"/>
  <c r="JH3" i="27"/>
  <c r="JH2" i="27"/>
  <c r="JD3" i="27"/>
  <c r="JD2" i="27"/>
  <c r="IZ3" i="27"/>
  <c r="IZ2" i="27"/>
  <c r="IV3" i="27"/>
  <c r="IV2" i="27"/>
  <c r="IR3" i="27"/>
  <c r="IR2" i="27"/>
  <c r="IN3" i="27"/>
  <c r="IN2" i="27"/>
  <c r="IJ3" i="27"/>
  <c r="IJ2" i="27"/>
  <c r="IF3" i="27"/>
  <c r="IF2" i="27"/>
  <c r="IB3" i="27"/>
  <c r="IB2" i="27"/>
  <c r="HX3" i="27"/>
  <c r="HX2" i="27"/>
  <c r="HT3" i="27"/>
  <c r="HT2" i="27"/>
  <c r="HP3" i="27"/>
  <c r="HP2" i="27"/>
  <c r="HL3" i="27"/>
  <c r="HL2" i="27"/>
  <c r="HH3" i="27"/>
  <c r="HH2" i="27"/>
  <c r="HD3" i="27"/>
  <c r="HD2" i="27"/>
  <c r="GZ3" i="27"/>
  <c r="GZ2" i="27"/>
  <c r="GV3" i="27"/>
  <c r="GV2" i="27"/>
  <c r="GR3" i="27"/>
  <c r="GR2" i="27"/>
  <c r="GN3" i="27"/>
  <c r="GN2" i="27"/>
  <c r="GJ3" i="27"/>
  <c r="GJ2" i="27"/>
  <c r="GF3" i="27"/>
  <c r="GF2" i="27"/>
  <c r="GB3" i="27"/>
  <c r="GB2" i="27"/>
  <c r="FX3" i="27"/>
  <c r="FX2" i="27"/>
  <c r="FT3" i="27"/>
  <c r="FT2" i="27"/>
  <c r="FP3" i="27"/>
  <c r="FP2" i="27"/>
  <c r="FL3" i="27"/>
  <c r="FL2" i="27"/>
  <c r="FH3" i="27"/>
  <c r="FH2" i="27"/>
  <c r="FD3" i="27"/>
  <c r="FD2" i="27"/>
  <c r="EZ3" i="27"/>
  <c r="EZ2" i="27"/>
  <c r="EV3" i="27"/>
  <c r="EV2" i="27"/>
  <c r="ER3" i="27"/>
  <c r="ER2" i="27"/>
  <c r="EN3" i="27"/>
  <c r="EN2" i="27"/>
  <c r="EJ3" i="27"/>
  <c r="EJ2" i="27"/>
  <c r="EF3" i="27"/>
  <c r="EF2" i="27"/>
  <c r="EB3" i="27"/>
  <c r="EB2" i="27"/>
  <c r="DX3" i="27"/>
  <c r="DX2" i="27"/>
  <c r="DT3" i="27"/>
  <c r="DT2" i="27"/>
  <c r="DP3" i="27"/>
  <c r="DP2" i="27"/>
  <c r="DL3" i="27"/>
  <c r="DL2" i="27"/>
  <c r="DH3" i="27"/>
  <c r="DH2" i="27"/>
  <c r="DD3" i="27"/>
  <c r="DD2" i="27"/>
  <c r="CZ3" i="27"/>
  <c r="CZ2" i="27"/>
  <c r="CV3" i="27"/>
  <c r="CV2" i="27"/>
  <c r="CR3" i="27"/>
  <c r="CR2" i="27"/>
  <c r="CN3" i="27"/>
  <c r="CN2" i="27"/>
  <c r="CJ3" i="27"/>
  <c r="CJ2" i="27"/>
  <c r="CF3" i="27"/>
  <c r="CF2" i="27"/>
  <c r="CB3" i="27"/>
  <c r="CB2" i="27"/>
  <c r="BX3" i="27"/>
  <c r="BX2" i="27"/>
  <c r="BT3" i="27"/>
  <c r="BT2" i="27"/>
  <c r="BP3" i="27"/>
  <c r="BP2" i="27"/>
  <c r="BL3" i="27"/>
  <c r="BL2" i="27"/>
  <c r="BH3" i="27"/>
  <c r="BH2" i="27"/>
  <c r="BD3" i="27"/>
  <c r="BD2" i="27"/>
  <c r="AZ3" i="27"/>
  <c r="AZ2" i="27"/>
  <c r="AV3" i="27"/>
  <c r="AV2" i="27"/>
  <c r="AR3" i="27"/>
  <c r="AR2" i="27"/>
  <c r="AN3" i="27"/>
  <c r="AN2" i="27"/>
  <c r="AJ3" i="27"/>
  <c r="AJ2" i="27"/>
  <c r="AF3" i="27"/>
  <c r="AF2" i="27"/>
  <c r="AB3" i="27"/>
  <c r="AB2" i="27"/>
  <c r="X3" i="27"/>
  <c r="X2" i="27"/>
  <c r="T3" i="27"/>
  <c r="T2" i="27"/>
  <c r="P3" i="27"/>
  <c r="P2" i="27"/>
  <c r="L3" i="27"/>
  <c r="L2" i="27"/>
  <c r="H3" i="27"/>
  <c r="H2" i="27"/>
  <c r="D3" i="27"/>
  <c r="D2" i="27"/>
  <c r="MD2" i="27"/>
  <c r="MD3" i="27"/>
  <c r="LZ2" i="27"/>
  <c r="LZ3" i="27"/>
  <c r="LV2" i="27"/>
  <c r="LV3" i="27"/>
  <c r="LO2" i="27"/>
  <c r="LO3" i="27"/>
  <c r="LK2" i="27"/>
  <c r="LK3" i="27"/>
  <c r="LG2" i="27"/>
  <c r="LG3" i="27"/>
  <c r="LC2" i="27"/>
  <c r="LC3" i="27"/>
  <c r="KY2" i="27"/>
  <c r="KY3" i="27"/>
  <c r="KU2" i="27"/>
  <c r="KU3" i="27"/>
  <c r="KQ2" i="27"/>
  <c r="KQ3" i="27"/>
  <c r="KM2" i="27"/>
  <c r="KM3" i="27"/>
  <c r="KI2" i="27"/>
  <c r="KI3" i="27"/>
  <c r="KE2" i="27"/>
  <c r="KE3" i="27"/>
  <c r="KA2" i="27"/>
  <c r="KA3" i="27"/>
  <c r="JW2" i="27"/>
  <c r="JW3" i="27"/>
  <c r="JS2" i="27"/>
  <c r="JS3" i="27"/>
  <c r="JO2" i="27"/>
  <c r="JO3" i="27"/>
  <c r="JK2" i="27"/>
  <c r="JK3" i="27"/>
  <c r="JG2" i="27"/>
  <c r="JG3" i="27"/>
  <c r="JC2" i="27"/>
  <c r="JC3" i="27"/>
  <c r="IY2" i="27"/>
  <c r="IY3" i="27"/>
  <c r="IU2" i="27"/>
  <c r="IU3" i="27"/>
  <c r="IQ2" i="27"/>
  <c r="IQ3" i="27"/>
  <c r="IM2" i="27"/>
  <c r="IM3" i="27"/>
  <c r="II2" i="27"/>
  <c r="II3" i="27"/>
  <c r="IE2" i="27"/>
  <c r="IE3" i="27"/>
  <c r="IA2" i="27"/>
  <c r="IA3" i="27"/>
  <c r="HW2" i="27"/>
  <c r="HW3" i="27"/>
  <c r="HS2" i="27"/>
  <c r="HS3" i="27"/>
  <c r="HO2" i="27"/>
  <c r="HO3" i="27"/>
  <c r="HK2" i="27"/>
  <c r="HK3" i="27"/>
  <c r="HG2" i="27"/>
  <c r="HG3" i="27"/>
  <c r="HC3" i="27"/>
  <c r="HC2" i="27"/>
  <c r="GY2" i="27"/>
  <c r="GY3" i="27"/>
  <c r="GU2" i="27"/>
  <c r="GU3" i="27"/>
  <c r="GQ2" i="27"/>
  <c r="GQ3" i="27"/>
  <c r="GM3" i="27"/>
  <c r="GM2" i="27"/>
  <c r="GI2" i="27"/>
  <c r="GI3" i="27"/>
  <c r="GE2" i="27"/>
  <c r="GE3" i="27"/>
  <c r="GA3" i="27"/>
  <c r="GA2" i="27"/>
  <c r="FW3" i="27"/>
  <c r="FW2" i="27"/>
  <c r="FS2" i="27"/>
  <c r="FS3" i="27"/>
  <c r="FO2" i="27"/>
  <c r="FO3" i="27"/>
  <c r="FK2" i="27"/>
  <c r="FK3" i="27"/>
  <c r="FG3" i="27"/>
  <c r="FG2" i="27"/>
  <c r="FC2" i="27"/>
  <c r="FC3" i="27"/>
  <c r="EY2" i="27"/>
  <c r="EY3" i="27"/>
  <c r="EU2" i="27"/>
  <c r="EU3" i="27"/>
  <c r="EQ3" i="27"/>
  <c r="EQ2" i="27"/>
  <c r="EM2" i="27"/>
  <c r="EM3" i="27"/>
  <c r="EI2" i="27"/>
  <c r="EI3" i="27"/>
  <c r="EE3" i="27"/>
  <c r="EE2" i="27"/>
  <c r="EA3" i="27"/>
  <c r="EA2" i="27"/>
  <c r="DW2" i="27"/>
  <c r="DW3" i="27"/>
  <c r="DS2" i="27"/>
  <c r="DS3" i="27"/>
  <c r="DO3" i="27"/>
  <c r="DO2" i="27"/>
  <c r="DK3" i="27"/>
  <c r="DK2" i="27"/>
  <c r="DG2" i="27"/>
  <c r="DG3" i="27"/>
  <c r="DC2" i="27"/>
  <c r="DC3" i="27"/>
  <c r="CY3" i="27"/>
  <c r="CY2" i="27"/>
  <c r="CU3" i="27"/>
  <c r="CU2" i="27"/>
  <c r="CQ2" i="27"/>
  <c r="CQ3" i="27"/>
  <c r="CM2" i="27"/>
  <c r="CM3" i="27"/>
  <c r="CI3" i="27"/>
  <c r="CI2" i="27"/>
  <c r="CE3" i="27"/>
  <c r="CE2" i="27"/>
  <c r="CA2" i="27"/>
  <c r="CA3" i="27"/>
  <c r="BW2" i="27"/>
  <c r="BW3" i="27"/>
  <c r="BS3" i="27"/>
  <c r="BS2" i="27"/>
  <c r="BO3" i="27"/>
  <c r="BO2" i="27"/>
  <c r="BK2" i="27"/>
  <c r="BK3" i="27"/>
  <c r="BG2" i="27"/>
  <c r="BG3" i="27"/>
  <c r="BC2" i="27"/>
  <c r="BC3" i="27"/>
  <c r="AY3" i="27"/>
  <c r="AY2" i="27"/>
  <c r="AU2" i="27"/>
  <c r="AU3" i="27"/>
  <c r="AQ2" i="27"/>
  <c r="AQ3" i="27"/>
  <c r="AM3" i="27"/>
  <c r="AM2" i="27"/>
  <c r="AI3" i="27"/>
  <c r="AI2" i="27"/>
  <c r="AE2" i="27"/>
  <c r="AE3" i="27"/>
  <c r="AA2" i="27"/>
  <c r="AA3" i="27"/>
  <c r="W2" i="27"/>
  <c r="W3" i="27"/>
  <c r="S2" i="27"/>
  <c r="S3" i="27"/>
  <c r="O2" i="27"/>
  <c r="O3" i="27"/>
  <c r="K2" i="27"/>
  <c r="K3" i="27"/>
  <c r="G2" i="27"/>
  <c r="G3" i="27"/>
  <c r="KK5" i="27"/>
  <c r="HY5" i="27"/>
  <c r="FM5" i="27"/>
  <c r="FA5" i="27"/>
  <c r="EE5" i="27"/>
  <c r="DG5" i="27"/>
  <c r="MC3" i="27"/>
  <c r="MC2" i="27"/>
  <c r="LY3" i="27"/>
  <c r="LU2" i="27"/>
  <c r="LR3" i="27"/>
  <c r="LR2" i="27"/>
  <c r="LN3" i="27"/>
  <c r="LN2" i="27"/>
  <c r="LJ3" i="27"/>
  <c r="LJ2" i="27"/>
  <c r="LF3" i="27"/>
  <c r="LF2" i="27"/>
  <c r="LB3" i="27"/>
  <c r="LB2" i="27"/>
  <c r="KX3" i="27"/>
  <c r="KX2" i="27"/>
  <c r="KT3" i="27"/>
  <c r="KT2" i="27"/>
  <c r="KP3" i="27"/>
  <c r="KP2" i="27"/>
  <c r="KL3" i="27"/>
  <c r="KL2" i="27"/>
  <c r="KH3" i="27"/>
  <c r="KH2" i="27"/>
  <c r="KD3" i="27"/>
  <c r="KD2" i="27"/>
  <c r="JZ3" i="27"/>
  <c r="JZ2" i="27"/>
  <c r="JV3" i="27"/>
  <c r="JV2" i="27"/>
  <c r="JR3" i="27"/>
  <c r="JR2" i="27"/>
  <c r="JN3" i="27"/>
  <c r="JN2" i="27"/>
  <c r="JJ3" i="27"/>
  <c r="JJ2" i="27"/>
  <c r="JF3" i="27"/>
  <c r="JF2" i="27"/>
  <c r="JB3" i="27"/>
  <c r="JB2" i="27"/>
  <c r="IX3" i="27"/>
  <c r="IX2" i="27"/>
  <c r="IT3" i="27"/>
  <c r="IT2" i="27"/>
  <c r="IP3" i="27"/>
  <c r="IP2" i="27"/>
  <c r="IL3" i="27"/>
  <c r="IL2" i="27"/>
  <c r="IH3" i="27"/>
  <c r="IH2" i="27"/>
  <c r="ID3" i="27"/>
  <c r="ID2" i="27"/>
  <c r="HZ3" i="27"/>
  <c r="HZ2" i="27"/>
  <c r="HV3" i="27"/>
  <c r="HV2" i="27"/>
  <c r="HR3" i="27"/>
  <c r="HR2" i="27"/>
  <c r="HN3" i="27"/>
  <c r="HN2" i="27"/>
  <c r="HJ3" i="27"/>
  <c r="HJ2" i="27"/>
  <c r="HF3" i="27"/>
  <c r="HF2" i="27"/>
  <c r="HB3" i="27"/>
  <c r="HB2" i="27"/>
  <c r="GX3" i="27"/>
  <c r="GX2" i="27"/>
  <c r="GT3" i="27"/>
  <c r="GT2" i="27"/>
  <c r="GP3" i="27"/>
  <c r="GP2" i="27"/>
  <c r="GL3" i="27"/>
  <c r="GL2" i="27"/>
  <c r="GH3" i="27"/>
  <c r="GH2" i="27"/>
  <c r="GD3" i="27"/>
  <c r="GD2" i="27"/>
  <c r="FZ3" i="27"/>
  <c r="FZ2" i="27"/>
  <c r="FV3" i="27"/>
  <c r="FV2" i="27"/>
  <c r="FR3" i="27"/>
  <c r="FR2" i="27"/>
  <c r="FN3" i="27"/>
  <c r="FN2" i="27"/>
  <c r="FJ3" i="27"/>
  <c r="FJ2" i="27"/>
  <c r="FF3" i="27"/>
  <c r="FF2" i="27"/>
  <c r="FB3" i="27"/>
  <c r="FB2" i="27"/>
  <c r="EX3" i="27"/>
  <c r="EX2" i="27"/>
  <c r="ET3" i="27"/>
  <c r="ET2" i="27"/>
  <c r="EP3" i="27"/>
  <c r="EP2" i="27"/>
  <c r="EL3" i="27"/>
  <c r="EL2" i="27"/>
  <c r="EH3" i="27"/>
  <c r="EH2" i="27"/>
  <c r="ED3" i="27"/>
  <c r="ED2" i="27"/>
  <c r="DZ3" i="27"/>
  <c r="DZ2" i="27"/>
  <c r="DV3" i="27"/>
  <c r="DV2" i="27"/>
  <c r="DR3" i="27"/>
  <c r="DR2" i="27"/>
  <c r="DN3" i="27"/>
  <c r="DN2" i="27"/>
  <c r="DJ3" i="27"/>
  <c r="DJ2" i="27"/>
  <c r="DF3" i="27"/>
  <c r="DF2" i="27"/>
  <c r="DB3" i="27"/>
  <c r="DB2" i="27"/>
  <c r="CX3" i="27"/>
  <c r="CX2" i="27"/>
  <c r="CT3" i="27"/>
  <c r="CT2" i="27"/>
  <c r="CP3" i="27"/>
  <c r="CP2" i="27"/>
  <c r="CL3" i="27"/>
  <c r="CL2" i="27"/>
  <c r="CH3" i="27"/>
  <c r="CH2" i="27"/>
  <c r="CD3" i="27"/>
  <c r="CD2" i="27"/>
  <c r="BZ3" i="27"/>
  <c r="BZ2" i="27"/>
  <c r="BV3" i="27"/>
  <c r="BV2" i="27"/>
  <c r="BR3" i="27"/>
  <c r="BR2" i="27"/>
  <c r="BN3" i="27"/>
  <c r="BN2" i="27"/>
  <c r="BJ3" i="27"/>
  <c r="BJ2" i="27"/>
  <c r="BF3" i="27"/>
  <c r="BF2" i="27"/>
  <c r="BB3" i="27"/>
  <c r="BB2" i="27"/>
  <c r="AX3" i="27"/>
  <c r="AX2" i="27"/>
  <c r="AT3" i="27"/>
  <c r="AT2" i="27"/>
  <c r="AP3" i="27"/>
  <c r="AP2" i="27"/>
  <c r="AL3" i="27"/>
  <c r="AL2" i="27"/>
  <c r="AH3" i="27"/>
  <c r="AH2" i="27"/>
  <c r="AD3" i="27"/>
  <c r="AD2" i="27"/>
  <c r="Z3" i="27"/>
  <c r="Z2" i="27"/>
  <c r="V3" i="27"/>
  <c r="V2" i="27"/>
  <c r="R3" i="27"/>
  <c r="R2" i="27"/>
  <c r="N3" i="27"/>
  <c r="N2" i="27"/>
  <c r="J3" i="27"/>
  <c r="J2" i="27"/>
  <c r="F3" i="27"/>
  <c r="F2" i="27"/>
  <c r="LO5" i="27"/>
  <c r="LC5" i="27"/>
  <c r="KU5" i="27"/>
  <c r="KQ5" i="27"/>
  <c r="KI5" i="27"/>
  <c r="JW5" i="27"/>
  <c r="JO5" i="27"/>
  <c r="JK5" i="27"/>
  <c r="JC5" i="27"/>
  <c r="IQ5" i="27"/>
  <c r="II5" i="27"/>
  <c r="IE5" i="27"/>
  <c r="HW5" i="27"/>
  <c r="HK5" i="27"/>
  <c r="HC5" i="27"/>
  <c r="GY5" i="27"/>
  <c r="GQ5" i="27"/>
  <c r="GE5" i="27"/>
  <c r="FW5" i="27"/>
  <c r="FS5" i="27"/>
  <c r="FK5" i="27"/>
  <c r="LM5" i="27"/>
  <c r="LE5" i="27"/>
  <c r="KS5" i="27"/>
  <c r="KG5" i="27"/>
  <c r="JY5" i="27"/>
  <c r="JM5" i="27"/>
  <c r="JA5" i="27"/>
  <c r="IS5" i="27"/>
  <c r="IG5" i="27"/>
  <c r="HU5" i="27"/>
  <c r="HM5" i="27"/>
  <c r="HA5" i="27"/>
  <c r="GO5" i="27"/>
  <c r="GG5" i="27"/>
  <c r="FU5" i="27"/>
  <c r="FI5" i="27"/>
  <c r="EK5" i="27"/>
  <c r="C5" i="27"/>
  <c r="MF5" i="27"/>
  <c r="LI5" i="27"/>
  <c r="KW5" i="27"/>
  <c r="KO5" i="27"/>
  <c r="KC5" i="27"/>
  <c r="JQ5" i="27"/>
  <c r="JI5" i="27"/>
  <c r="IW5" i="27"/>
  <c r="IK5" i="27"/>
  <c r="IC5" i="27"/>
  <c r="HQ5" i="27"/>
  <c r="HE5" i="27"/>
  <c r="GW5" i="27"/>
  <c r="GK5" i="27"/>
  <c r="FY5" i="27"/>
  <c r="FQ5" i="27"/>
  <c r="FE5" i="27"/>
  <c r="EO5" i="27"/>
  <c r="DY5" i="27"/>
  <c r="DI5" i="27"/>
  <c r="LH5" i="27"/>
  <c r="KV5" i="27"/>
  <c r="IJ5" i="27"/>
  <c r="FX5" i="27"/>
  <c r="EV5" i="27"/>
  <c r="EN5" i="27"/>
  <c r="DH5" i="27"/>
  <c r="IV5" i="27"/>
  <c r="HP5" i="27"/>
  <c r="GJ5" i="27"/>
  <c r="FD5" i="27"/>
  <c r="ER5" i="27"/>
  <c r="DX5" i="27"/>
  <c r="DL5" i="27"/>
  <c r="LL5" i="27"/>
  <c r="KF5" i="27"/>
  <c r="JP5" i="27"/>
  <c r="IZ5" i="27"/>
  <c r="HT5" i="27"/>
  <c r="HD5" i="27"/>
  <c r="GN5" i="27"/>
  <c r="FH5" i="27"/>
  <c r="EQ5" i="27"/>
  <c r="EF5" i="27"/>
  <c r="DK5" i="27"/>
  <c r="EJ5" i="27"/>
  <c r="EB5" i="27"/>
  <c r="DP5" i="27"/>
  <c r="KR5" i="27"/>
  <c r="KB5" i="27"/>
  <c r="JL5" i="27"/>
  <c r="IF5" i="27"/>
  <c r="GZ5" i="27"/>
  <c r="FT5" i="27"/>
  <c r="LK5" i="27"/>
  <c r="LG5" i="27"/>
  <c r="KY5" i="27"/>
  <c r="KM5" i="27"/>
  <c r="KE5" i="27"/>
  <c r="KA5" i="27"/>
  <c r="JS5" i="27"/>
  <c r="JG5" i="27"/>
  <c r="IY5" i="27"/>
  <c r="IU5" i="27"/>
  <c r="IM5" i="27"/>
  <c r="IA5" i="27"/>
  <c r="HS5" i="27"/>
  <c r="HO5" i="27"/>
  <c r="HG5" i="27"/>
  <c r="GU5" i="27"/>
  <c r="GM5" i="27"/>
  <c r="GI5" i="27"/>
  <c r="GA5" i="27"/>
  <c r="FO5" i="27"/>
  <c r="FG5" i="27"/>
  <c r="FC5" i="27"/>
  <c r="EU5" i="27"/>
  <c r="EI5" i="27"/>
  <c r="EA5" i="27"/>
  <c r="DW5" i="27"/>
  <c r="DO5" i="27"/>
  <c r="EX5" i="27"/>
  <c r="EP5" i="27"/>
  <c r="EH5" i="27"/>
  <c r="DZ5" i="27"/>
  <c r="DR5" i="27"/>
  <c r="DJ5" i="27"/>
  <c r="EW5" i="27"/>
  <c r="EG5" i="27"/>
  <c r="DQ5" i="27"/>
  <c r="FB5" i="27"/>
  <c r="ET5" i="27"/>
  <c r="EL5" i="27"/>
  <c r="ED5" i="27"/>
  <c r="DV5" i="27"/>
  <c r="DN5" i="27"/>
  <c r="DF5" i="27"/>
  <c r="ES5" i="27"/>
  <c r="EC5" i="27"/>
  <c r="DM5" i="27"/>
  <c r="ME11" i="27" l="1"/>
  <c r="MF11" i="27"/>
  <c r="F28" i="28"/>
  <c r="MF10" i="27" s="1"/>
  <c r="W9" i="27"/>
  <c r="W12" i="27"/>
  <c r="W13" i="27"/>
  <c r="W11" i="27"/>
  <c r="AM9" i="27"/>
  <c r="AM12" i="27"/>
  <c r="AM13" i="27"/>
  <c r="AM11" i="27"/>
  <c r="BC9" i="27"/>
  <c r="BC12" i="27"/>
  <c r="BC13" i="27"/>
  <c r="BC11" i="27"/>
  <c r="BS9" i="27"/>
  <c r="BS12" i="27"/>
  <c r="BS13" i="27"/>
  <c r="BS11" i="27"/>
  <c r="CI9" i="27"/>
  <c r="CI12" i="27"/>
  <c r="CI13" i="27"/>
  <c r="CI11" i="27"/>
  <c r="CY9" i="27"/>
  <c r="CY12" i="27"/>
  <c r="CY13" i="27"/>
  <c r="CY11" i="27"/>
  <c r="DO9" i="27"/>
  <c r="DO12" i="27"/>
  <c r="DO13" i="27"/>
  <c r="DO11" i="27"/>
  <c r="EE9" i="27"/>
  <c r="EE12" i="27"/>
  <c r="EE13" i="27"/>
  <c r="EE11" i="27"/>
  <c r="EU9" i="27"/>
  <c r="EU12" i="27"/>
  <c r="EU13" i="27"/>
  <c r="EU11" i="27"/>
  <c r="T11" i="27"/>
  <c r="T13" i="27"/>
  <c r="T9" i="27"/>
  <c r="T12" i="27"/>
  <c r="AJ11" i="27"/>
  <c r="AJ13" i="27"/>
  <c r="AJ9" i="27"/>
  <c r="AJ12" i="27"/>
  <c r="AZ11" i="27"/>
  <c r="AZ13" i="27"/>
  <c r="AZ9" i="27"/>
  <c r="AZ12" i="27"/>
  <c r="BP11" i="27"/>
  <c r="BP13" i="27"/>
  <c r="BP9" i="27"/>
  <c r="BP12" i="27"/>
  <c r="CF11" i="27"/>
  <c r="CF13" i="27"/>
  <c r="CF9" i="27"/>
  <c r="CF12" i="27"/>
  <c r="CV11" i="27"/>
  <c r="CV13" i="27"/>
  <c r="CV9" i="27"/>
  <c r="CV12" i="27"/>
  <c r="DL11" i="27"/>
  <c r="DL13" i="27"/>
  <c r="DL9" i="27"/>
  <c r="DL12" i="27"/>
  <c r="EB11" i="27"/>
  <c r="EB13" i="27"/>
  <c r="EB9" i="27"/>
  <c r="EB12" i="27"/>
  <c r="ER11" i="27"/>
  <c r="ER13" i="27"/>
  <c r="ER9" i="27"/>
  <c r="ER12" i="27"/>
  <c r="FH11" i="27"/>
  <c r="FH13" i="27"/>
  <c r="FH9" i="27"/>
  <c r="FH12" i="27"/>
  <c r="GJ11" i="27"/>
  <c r="GJ13" i="27"/>
  <c r="GJ9" i="27"/>
  <c r="GJ12" i="27"/>
  <c r="GZ11" i="27"/>
  <c r="GZ13" i="27"/>
  <c r="GZ9" i="27"/>
  <c r="GZ12" i="27"/>
  <c r="HP11" i="27"/>
  <c r="HP13" i="27"/>
  <c r="HP9" i="27"/>
  <c r="HP12" i="27"/>
  <c r="IF11" i="27"/>
  <c r="IF13" i="27"/>
  <c r="IF9" i="27"/>
  <c r="IF12" i="27"/>
  <c r="IR11" i="27"/>
  <c r="IR13" i="27"/>
  <c r="IR9" i="27"/>
  <c r="IR12" i="27"/>
  <c r="JH11" i="27"/>
  <c r="JH13" i="27"/>
  <c r="JH9" i="27"/>
  <c r="JH12" i="27"/>
  <c r="JX11" i="27"/>
  <c r="JX13" i="27"/>
  <c r="JX9" i="27"/>
  <c r="KN11" i="27"/>
  <c r="KN13" i="27"/>
  <c r="KN9" i="27"/>
  <c r="KN12" i="27"/>
  <c r="KZ11" i="27"/>
  <c r="KZ13" i="27"/>
  <c r="KZ9" i="27"/>
  <c r="KZ12" i="27"/>
  <c r="LL11" i="27"/>
  <c r="LL13" i="27"/>
  <c r="LL9" i="27"/>
  <c r="LL12" i="27"/>
  <c r="E11" i="27"/>
  <c r="E9" i="27"/>
  <c r="E12" i="27"/>
  <c r="E13" i="27"/>
  <c r="I11" i="27"/>
  <c r="I9" i="27"/>
  <c r="I12" i="27"/>
  <c r="Y11" i="27"/>
  <c r="Y9" i="27"/>
  <c r="Y13" i="27"/>
  <c r="Y12" i="27"/>
  <c r="AO11" i="27"/>
  <c r="AO9" i="27"/>
  <c r="AO13" i="27"/>
  <c r="AO12" i="27"/>
  <c r="BE11" i="27"/>
  <c r="BE9" i="27"/>
  <c r="BE13" i="27"/>
  <c r="BE12" i="27"/>
  <c r="BU11" i="27"/>
  <c r="BU9" i="27"/>
  <c r="BU13" i="27"/>
  <c r="BU12" i="27"/>
  <c r="CK11" i="27"/>
  <c r="CK9" i="27"/>
  <c r="CK13" i="27"/>
  <c r="CK12" i="27"/>
  <c r="DA11" i="27"/>
  <c r="DA9" i="27"/>
  <c r="DA13" i="27"/>
  <c r="DA12" i="27"/>
  <c r="DQ11" i="27"/>
  <c r="DQ9" i="27"/>
  <c r="DQ13" i="27"/>
  <c r="DQ12" i="27"/>
  <c r="EG11" i="27"/>
  <c r="EG9" i="27"/>
  <c r="EG13" i="27"/>
  <c r="EG12" i="27"/>
  <c r="EW11" i="27"/>
  <c r="EW9" i="27"/>
  <c r="EW13" i="27"/>
  <c r="EW12" i="27"/>
  <c r="FM11" i="27"/>
  <c r="FM9" i="27"/>
  <c r="FM13" i="27"/>
  <c r="FM12" i="27"/>
  <c r="GC11" i="27"/>
  <c r="GC9" i="27"/>
  <c r="GC13" i="27"/>
  <c r="GC12" i="27"/>
  <c r="GS11" i="27"/>
  <c r="GS9" i="27"/>
  <c r="GS13" i="27"/>
  <c r="GS12" i="27"/>
  <c r="HI11" i="27"/>
  <c r="HI9" i="27"/>
  <c r="HI13" i="27"/>
  <c r="HI12" i="27"/>
  <c r="HY11" i="27"/>
  <c r="HY9" i="27"/>
  <c r="HY13" i="27"/>
  <c r="HY12" i="27"/>
  <c r="IO11" i="27"/>
  <c r="IO9" i="27"/>
  <c r="IO13" i="27"/>
  <c r="IO12" i="27"/>
  <c r="JE11" i="27"/>
  <c r="JE9" i="27"/>
  <c r="JE13" i="27"/>
  <c r="JE12" i="27"/>
  <c r="JU11" i="27"/>
  <c r="JU9" i="27"/>
  <c r="JU13" i="27"/>
  <c r="JU12" i="27"/>
  <c r="KK11" i="27"/>
  <c r="KK9" i="27"/>
  <c r="KK13" i="27"/>
  <c r="KK12" i="27"/>
  <c r="LA11" i="27"/>
  <c r="LA9" i="27"/>
  <c r="LA13" i="27"/>
  <c r="LA12" i="27"/>
  <c r="LQ11" i="27"/>
  <c r="LQ9" i="27"/>
  <c r="LQ13" i="27"/>
  <c r="LQ12" i="27"/>
  <c r="F9" i="27"/>
  <c r="F12" i="27"/>
  <c r="F11" i="27"/>
  <c r="F13" i="27"/>
  <c r="J9" i="27"/>
  <c r="J12" i="27"/>
  <c r="J11" i="27"/>
  <c r="J13" i="27"/>
  <c r="Z9" i="27"/>
  <c r="Z12" i="27"/>
  <c r="Z11" i="27"/>
  <c r="Z13" i="27"/>
  <c r="AP9" i="27"/>
  <c r="AP12" i="27"/>
  <c r="AP11" i="27"/>
  <c r="AP13" i="27"/>
  <c r="BF9" i="27"/>
  <c r="BF12" i="27"/>
  <c r="BF11" i="27"/>
  <c r="BF13" i="27"/>
  <c r="BV9" i="27"/>
  <c r="BV12" i="27"/>
  <c r="BV11" i="27"/>
  <c r="BV13" i="27"/>
  <c r="CL9" i="27"/>
  <c r="CL12" i="27"/>
  <c r="CL11" i="27"/>
  <c r="CL13" i="27"/>
  <c r="DB9" i="27"/>
  <c r="DB12" i="27"/>
  <c r="DB11" i="27"/>
  <c r="DB13" i="27"/>
  <c r="DR9" i="27"/>
  <c r="DR12" i="27"/>
  <c r="DR11" i="27"/>
  <c r="DR13" i="27"/>
  <c r="EH9" i="27"/>
  <c r="EH12" i="27"/>
  <c r="EH11" i="27"/>
  <c r="EH13" i="27"/>
  <c r="EX9" i="27"/>
  <c r="EX12" i="27"/>
  <c r="EX11" i="27"/>
  <c r="EX13" i="27"/>
  <c r="FN9" i="27"/>
  <c r="FN12" i="27"/>
  <c r="FN11" i="27"/>
  <c r="FN13" i="27"/>
  <c r="GD9" i="27"/>
  <c r="GD12" i="27"/>
  <c r="GD11" i="27"/>
  <c r="GD13" i="27"/>
  <c r="GT9" i="27"/>
  <c r="GT12" i="27"/>
  <c r="GT11" i="27"/>
  <c r="GT13" i="27"/>
  <c r="HJ9" i="27"/>
  <c r="HJ12" i="27"/>
  <c r="HJ11" i="27"/>
  <c r="HJ13" i="27"/>
  <c r="HZ9" i="27"/>
  <c r="HZ12" i="27"/>
  <c r="HZ11" i="27"/>
  <c r="HZ13" i="27"/>
  <c r="IP9" i="27"/>
  <c r="IP12" i="27"/>
  <c r="IP11" i="27"/>
  <c r="IP13" i="27"/>
  <c r="JF9" i="27"/>
  <c r="JF12" i="27"/>
  <c r="JF11" i="27"/>
  <c r="JF13" i="27"/>
  <c r="JV9" i="27"/>
  <c r="JV12" i="27"/>
  <c r="JV11" i="27"/>
  <c r="JV13" i="27"/>
  <c r="KL9" i="27"/>
  <c r="KL12" i="27"/>
  <c r="KL11" i="27"/>
  <c r="KL13" i="27"/>
  <c r="LB9" i="27"/>
  <c r="LB12" i="27"/>
  <c r="LB11" i="27"/>
  <c r="LB13" i="27"/>
  <c r="LR9" i="27"/>
  <c r="LR12" i="27"/>
  <c r="LR11" i="27"/>
  <c r="LR13" i="27"/>
  <c r="FX11" i="27"/>
  <c r="FX13" i="27"/>
  <c r="FX9" i="27"/>
  <c r="FX12" i="27"/>
  <c r="KV11" i="27"/>
  <c r="KV13" i="27"/>
  <c r="KV9" i="27"/>
  <c r="KV12" i="27"/>
  <c r="FS9" i="27"/>
  <c r="FS12" i="27"/>
  <c r="FS13" i="27"/>
  <c r="FS11" i="27"/>
  <c r="GE9" i="27"/>
  <c r="GE12" i="27"/>
  <c r="GE11" i="27"/>
  <c r="GE13" i="27"/>
  <c r="GY9" i="27"/>
  <c r="GY12" i="27"/>
  <c r="GY13" i="27"/>
  <c r="GY11" i="27"/>
  <c r="HK9" i="27"/>
  <c r="HK12" i="27"/>
  <c r="HK11" i="27"/>
  <c r="HK13" i="27"/>
  <c r="IE9" i="27"/>
  <c r="IE12" i="27"/>
  <c r="IE13" i="27"/>
  <c r="IE11" i="27"/>
  <c r="IQ9" i="27"/>
  <c r="IQ12" i="27"/>
  <c r="IQ11" i="27"/>
  <c r="IQ13" i="27"/>
  <c r="JK9" i="27"/>
  <c r="JK12" i="27"/>
  <c r="JK13" i="27"/>
  <c r="JK11" i="27"/>
  <c r="JW9" i="27"/>
  <c r="JW12" i="27"/>
  <c r="JW11" i="27"/>
  <c r="JW13" i="27"/>
  <c r="KQ9" i="27"/>
  <c r="KQ12" i="27"/>
  <c r="KQ13" i="27"/>
  <c r="KQ11" i="27"/>
  <c r="LC9" i="27"/>
  <c r="LC12" i="27"/>
  <c r="LC11" i="27"/>
  <c r="LC13" i="27"/>
  <c r="V9" i="27"/>
  <c r="V12" i="27"/>
  <c r="V11" i="27"/>
  <c r="V13" i="27"/>
  <c r="AL9" i="27"/>
  <c r="AL12" i="27"/>
  <c r="AL11" i="27"/>
  <c r="AL13" i="27"/>
  <c r="BB9" i="27"/>
  <c r="BB12" i="27"/>
  <c r="BB11" i="27"/>
  <c r="BB13" i="27"/>
  <c r="BR9" i="27"/>
  <c r="BR12" i="27"/>
  <c r="BR11" i="27"/>
  <c r="BR13" i="27"/>
  <c r="CH9" i="27"/>
  <c r="CH12" i="27"/>
  <c r="CH11" i="27"/>
  <c r="CH13" i="27"/>
  <c r="CX9" i="27"/>
  <c r="CX12" i="27"/>
  <c r="CX11" i="27"/>
  <c r="CX13" i="27"/>
  <c r="DN9" i="27"/>
  <c r="DN12" i="27"/>
  <c r="DN11" i="27"/>
  <c r="DN13" i="27"/>
  <c r="ED9" i="27"/>
  <c r="ED12" i="27"/>
  <c r="ED11" i="27"/>
  <c r="ED13" i="27"/>
  <c r="ET9" i="27"/>
  <c r="ET12" i="27"/>
  <c r="ET11" i="27"/>
  <c r="ET13" i="27"/>
  <c r="FJ9" i="27"/>
  <c r="FJ12" i="27"/>
  <c r="FJ11" i="27"/>
  <c r="FJ13" i="27"/>
  <c r="FZ9" i="27"/>
  <c r="FZ12" i="27"/>
  <c r="FZ11" i="27"/>
  <c r="FZ13" i="27"/>
  <c r="GP9" i="27"/>
  <c r="GP12" i="27"/>
  <c r="GP11" i="27"/>
  <c r="GP13" i="27"/>
  <c r="HF9" i="27"/>
  <c r="HF12" i="27"/>
  <c r="HF11" i="27"/>
  <c r="HF13" i="27"/>
  <c r="HV9" i="27"/>
  <c r="HV12" i="27"/>
  <c r="HV11" i="27"/>
  <c r="HV13" i="27"/>
  <c r="IL9" i="27"/>
  <c r="IL12" i="27"/>
  <c r="IL11" i="27"/>
  <c r="IL13" i="27"/>
  <c r="JB9" i="27"/>
  <c r="JB12" i="27"/>
  <c r="JB11" i="27"/>
  <c r="JB13" i="27"/>
  <c r="JR9" i="27"/>
  <c r="JR11" i="27"/>
  <c r="JR13" i="27"/>
  <c r="KH9" i="27"/>
  <c r="KH12" i="27"/>
  <c r="KH11" i="27"/>
  <c r="KH13" i="27"/>
  <c r="KX9" i="27"/>
  <c r="KX12" i="27"/>
  <c r="KX11" i="27"/>
  <c r="KX13" i="27"/>
  <c r="LN9" i="27"/>
  <c r="LN12" i="27"/>
  <c r="LN11" i="27"/>
  <c r="LN13" i="27"/>
  <c r="S9" i="27"/>
  <c r="S12" i="27"/>
  <c r="S11" i="27"/>
  <c r="S13" i="27"/>
  <c r="AI9" i="27"/>
  <c r="AI12" i="27"/>
  <c r="AI11" i="27"/>
  <c r="AI13" i="27"/>
  <c r="AY9" i="27"/>
  <c r="AY12" i="27"/>
  <c r="AY11" i="27"/>
  <c r="AY13" i="27"/>
  <c r="BO9" i="27"/>
  <c r="BO12" i="27"/>
  <c r="BO11" i="27"/>
  <c r="BO13" i="27"/>
  <c r="CE9" i="27"/>
  <c r="CE12" i="27"/>
  <c r="CE11" i="27"/>
  <c r="CE13" i="27"/>
  <c r="CU12" i="27"/>
  <c r="CU11" i="27"/>
  <c r="CU13" i="27"/>
  <c r="DK9" i="27"/>
  <c r="DK12" i="27"/>
  <c r="DK11" i="27"/>
  <c r="DK13" i="27"/>
  <c r="EA9" i="27"/>
  <c r="EA12" i="27"/>
  <c r="EA11" i="27"/>
  <c r="EA13" i="27"/>
  <c r="EQ9" i="27"/>
  <c r="EQ12" i="27"/>
  <c r="EQ11" i="27"/>
  <c r="EQ13" i="27"/>
  <c r="FG9" i="27"/>
  <c r="FG12" i="27"/>
  <c r="FG11" i="27"/>
  <c r="FG13" i="27"/>
  <c r="GA9" i="27"/>
  <c r="GA12" i="27"/>
  <c r="GA13" i="27"/>
  <c r="GA11" i="27"/>
  <c r="GM9" i="27"/>
  <c r="GM12" i="27"/>
  <c r="GM11" i="27"/>
  <c r="GM13" i="27"/>
  <c r="HG9" i="27"/>
  <c r="HG12" i="27"/>
  <c r="HG13" i="27"/>
  <c r="HG11" i="27"/>
  <c r="HS9" i="27"/>
  <c r="HS12" i="27"/>
  <c r="HS11" i="27"/>
  <c r="HS13" i="27"/>
  <c r="IM9" i="27"/>
  <c r="IM12" i="27"/>
  <c r="IM13" i="27"/>
  <c r="IM11" i="27"/>
  <c r="IY9" i="27"/>
  <c r="IY12" i="27"/>
  <c r="IY11" i="27"/>
  <c r="IY13" i="27"/>
  <c r="JS9" i="27"/>
  <c r="JS12" i="27"/>
  <c r="JS13" i="27"/>
  <c r="JS11" i="27"/>
  <c r="KE9" i="27"/>
  <c r="KE12" i="27"/>
  <c r="KE11" i="27"/>
  <c r="KE13" i="27"/>
  <c r="KY9" i="27"/>
  <c r="KY12" i="27"/>
  <c r="KY13" i="27"/>
  <c r="KY11" i="27"/>
  <c r="LK9" i="27"/>
  <c r="LK12" i="27"/>
  <c r="LK11" i="27"/>
  <c r="LK13" i="27"/>
  <c r="P11" i="27"/>
  <c r="P13" i="27"/>
  <c r="P9" i="27"/>
  <c r="P12" i="27"/>
  <c r="AF11" i="27"/>
  <c r="AF13" i="27"/>
  <c r="AF9" i="27"/>
  <c r="AF12" i="27"/>
  <c r="AV11" i="27"/>
  <c r="AV13" i="27"/>
  <c r="AV9" i="27"/>
  <c r="AV12" i="27"/>
  <c r="BL11" i="27"/>
  <c r="BL13" i="27"/>
  <c r="BL9" i="27"/>
  <c r="BL12" i="27"/>
  <c r="CB11" i="27"/>
  <c r="CB13" i="27"/>
  <c r="CB9" i="27"/>
  <c r="CB12" i="27"/>
  <c r="CR11" i="27"/>
  <c r="CR13" i="27"/>
  <c r="CR9" i="27"/>
  <c r="CR12" i="27"/>
  <c r="DH11" i="27"/>
  <c r="DH13" i="27"/>
  <c r="DH9" i="27"/>
  <c r="DH12" i="27"/>
  <c r="DX11" i="27"/>
  <c r="DX13" i="27"/>
  <c r="DX9" i="27"/>
  <c r="DX12" i="27"/>
  <c r="EN11" i="27"/>
  <c r="EN13" i="27"/>
  <c r="EN9" i="27"/>
  <c r="EN12" i="27"/>
  <c r="FD11" i="27"/>
  <c r="FD13" i="27"/>
  <c r="FD9" i="27"/>
  <c r="FD12" i="27"/>
  <c r="FT11" i="27"/>
  <c r="FT13" i="27"/>
  <c r="FT9" i="27"/>
  <c r="FT12" i="27"/>
  <c r="GF11" i="27"/>
  <c r="GF13" i="27"/>
  <c r="GF9" i="27"/>
  <c r="GF12" i="27"/>
  <c r="GV11" i="27"/>
  <c r="GV13" i="27"/>
  <c r="GV9" i="27"/>
  <c r="GV12" i="27"/>
  <c r="HL11" i="27"/>
  <c r="HL13" i="27"/>
  <c r="HL9" i="27"/>
  <c r="HL12" i="27"/>
  <c r="IB11" i="27"/>
  <c r="IB13" i="27"/>
  <c r="IB9" i="27"/>
  <c r="IB12" i="27"/>
  <c r="IN11" i="27"/>
  <c r="IN13" i="27"/>
  <c r="IN9" i="27"/>
  <c r="IN12" i="27"/>
  <c r="JD11" i="27"/>
  <c r="JD13" i="27"/>
  <c r="JD9" i="27"/>
  <c r="JD12" i="27"/>
  <c r="JT11" i="27"/>
  <c r="JT13" i="27"/>
  <c r="JT9" i="27"/>
  <c r="JT12" i="27"/>
  <c r="KJ11" i="27"/>
  <c r="KJ13" i="27"/>
  <c r="KJ9" i="27"/>
  <c r="KJ12" i="27"/>
  <c r="U11" i="27"/>
  <c r="U9" i="27"/>
  <c r="U12" i="27"/>
  <c r="U13" i="27"/>
  <c r="AK11" i="27"/>
  <c r="AK9" i="27"/>
  <c r="AK12" i="27"/>
  <c r="AK13" i="27"/>
  <c r="BA11" i="27"/>
  <c r="BA9" i="27"/>
  <c r="BA12" i="27"/>
  <c r="BA13" i="27"/>
  <c r="BQ11" i="27"/>
  <c r="BQ9" i="27"/>
  <c r="BQ12" i="27"/>
  <c r="BQ13" i="27"/>
  <c r="CG11" i="27"/>
  <c r="CG9" i="27"/>
  <c r="CG12" i="27"/>
  <c r="CG13" i="27"/>
  <c r="CW11" i="27"/>
  <c r="CW12" i="27"/>
  <c r="CW13" i="27"/>
  <c r="DM11" i="27"/>
  <c r="DM9" i="27"/>
  <c r="DM12" i="27"/>
  <c r="DM13" i="27"/>
  <c r="EC11" i="27"/>
  <c r="EC9" i="27"/>
  <c r="EC12" i="27"/>
  <c r="EC13" i="27"/>
  <c r="ES11" i="27"/>
  <c r="ES9" i="27"/>
  <c r="ES12" i="27"/>
  <c r="ES13" i="27"/>
  <c r="FI11" i="27"/>
  <c r="FI9" i="27"/>
  <c r="FI12" i="27"/>
  <c r="FI13" i="27"/>
  <c r="FY11" i="27"/>
  <c r="FY9" i="27"/>
  <c r="FY12" i="27"/>
  <c r="FY13" i="27"/>
  <c r="GO11" i="27"/>
  <c r="GO9" i="27"/>
  <c r="GO12" i="27"/>
  <c r="GO13" i="27"/>
  <c r="HE11" i="27"/>
  <c r="HE9" i="27"/>
  <c r="HE12" i="27"/>
  <c r="HE13" i="27"/>
  <c r="HU11" i="27"/>
  <c r="HU9" i="27"/>
  <c r="HU12" i="27"/>
  <c r="HU13" i="27"/>
  <c r="IK11" i="27"/>
  <c r="IK9" i="27"/>
  <c r="IK12" i="27"/>
  <c r="IK13" i="27"/>
  <c r="JA11" i="27"/>
  <c r="JA9" i="27"/>
  <c r="JA12" i="27"/>
  <c r="JA13" i="27"/>
  <c r="JQ11" i="27"/>
  <c r="JQ9" i="27"/>
  <c r="JQ12" i="27"/>
  <c r="JQ13" i="27"/>
  <c r="KG11" i="27"/>
  <c r="KG9" i="27"/>
  <c r="KG12" i="27"/>
  <c r="KG13" i="27"/>
  <c r="KW11" i="27"/>
  <c r="KW9" i="27"/>
  <c r="KW12" i="27"/>
  <c r="KW13" i="27"/>
  <c r="LM11" i="27"/>
  <c r="LM9" i="27"/>
  <c r="LM12" i="27"/>
  <c r="LM13" i="27"/>
  <c r="R9" i="27"/>
  <c r="R12" i="27"/>
  <c r="R11" i="27"/>
  <c r="R13" i="27"/>
  <c r="AH9" i="27"/>
  <c r="AH12" i="27"/>
  <c r="AH11" i="27"/>
  <c r="AH13" i="27"/>
  <c r="AX9" i="27"/>
  <c r="AX12" i="27"/>
  <c r="AX11" i="27"/>
  <c r="AX13" i="27"/>
  <c r="BN9" i="27"/>
  <c r="BN12" i="27"/>
  <c r="BN11" i="27"/>
  <c r="BN13" i="27"/>
  <c r="CD9" i="27"/>
  <c r="CD12" i="27"/>
  <c r="CD11" i="27"/>
  <c r="CD13" i="27"/>
  <c r="CT9" i="27"/>
  <c r="CT12" i="27"/>
  <c r="CT11" i="27"/>
  <c r="CT13" i="27"/>
  <c r="DJ9" i="27"/>
  <c r="DJ12" i="27"/>
  <c r="DJ11" i="27"/>
  <c r="DJ13" i="27"/>
  <c r="DZ9" i="27"/>
  <c r="DZ12" i="27"/>
  <c r="DZ11" i="27"/>
  <c r="DZ13" i="27"/>
  <c r="EP9" i="27"/>
  <c r="EP12" i="27"/>
  <c r="EP11" i="27"/>
  <c r="EP13" i="27"/>
  <c r="FF9" i="27"/>
  <c r="FF12" i="27"/>
  <c r="FF11" i="27"/>
  <c r="FF13" i="27"/>
  <c r="FV9" i="27"/>
  <c r="FV12" i="27"/>
  <c r="FV11" i="27"/>
  <c r="FV13" i="27"/>
  <c r="GL9" i="27"/>
  <c r="GL12" i="27"/>
  <c r="GL11" i="27"/>
  <c r="GL13" i="27"/>
  <c r="HB9" i="27"/>
  <c r="HB12" i="27"/>
  <c r="HB11" i="27"/>
  <c r="HB13" i="27"/>
  <c r="HR9" i="27"/>
  <c r="HR12" i="27"/>
  <c r="HR11" i="27"/>
  <c r="HR13" i="27"/>
  <c r="IH9" i="27"/>
  <c r="IH12" i="27"/>
  <c r="IH11" i="27"/>
  <c r="IH13" i="27"/>
  <c r="IX9" i="27"/>
  <c r="IX12" i="27"/>
  <c r="IX11" i="27"/>
  <c r="IX13" i="27"/>
  <c r="JN9" i="27"/>
  <c r="JN12" i="27"/>
  <c r="JN11" i="27"/>
  <c r="JN13" i="27"/>
  <c r="KD9" i="27"/>
  <c r="KD12" i="27"/>
  <c r="KD11" i="27"/>
  <c r="KD13" i="27"/>
  <c r="KT9" i="27"/>
  <c r="KT12" i="27"/>
  <c r="KT11" i="27"/>
  <c r="KT13" i="27"/>
  <c r="LJ9" i="27"/>
  <c r="LJ12" i="27"/>
  <c r="LJ11" i="27"/>
  <c r="LJ13" i="27"/>
  <c r="O9" i="27"/>
  <c r="O12" i="27"/>
  <c r="O13" i="27"/>
  <c r="O11" i="27"/>
  <c r="AE9" i="27"/>
  <c r="AE12" i="27"/>
  <c r="AE13" i="27"/>
  <c r="AE11" i="27"/>
  <c r="AU9" i="27"/>
  <c r="AU12" i="27"/>
  <c r="AU13" i="27"/>
  <c r="AU11" i="27"/>
  <c r="BK9" i="27"/>
  <c r="BK12" i="27"/>
  <c r="BK13" i="27"/>
  <c r="BK11" i="27"/>
  <c r="CA9" i="27"/>
  <c r="CA12" i="27"/>
  <c r="CA13" i="27"/>
  <c r="CA11" i="27"/>
  <c r="CQ9" i="27"/>
  <c r="CQ12" i="27"/>
  <c r="CQ13" i="27"/>
  <c r="CQ11" i="27"/>
  <c r="DG9" i="27"/>
  <c r="DG12" i="27"/>
  <c r="DG13" i="27"/>
  <c r="DG11" i="27"/>
  <c r="DW9" i="27"/>
  <c r="DW12" i="27"/>
  <c r="DW13" i="27"/>
  <c r="DW11" i="27"/>
  <c r="EM9" i="27"/>
  <c r="EM12" i="27"/>
  <c r="EM13" i="27"/>
  <c r="EM11" i="27"/>
  <c r="FC9" i="27"/>
  <c r="FC12" i="27"/>
  <c r="FC13" i="27"/>
  <c r="FC11" i="27"/>
  <c r="FO9" i="27"/>
  <c r="FO12" i="27"/>
  <c r="FO11" i="27"/>
  <c r="FO13" i="27"/>
  <c r="GI9" i="27"/>
  <c r="GI12" i="27"/>
  <c r="GI13" i="27"/>
  <c r="GI11" i="27"/>
  <c r="GU9" i="27"/>
  <c r="GU12" i="27"/>
  <c r="GU11" i="27"/>
  <c r="GU13" i="27"/>
  <c r="HO9" i="27"/>
  <c r="HO12" i="27"/>
  <c r="HO13" i="27"/>
  <c r="HO11" i="27"/>
  <c r="IA9" i="27"/>
  <c r="IA12" i="27"/>
  <c r="IA11" i="27"/>
  <c r="IA13" i="27"/>
  <c r="IU9" i="27"/>
  <c r="IU12" i="27"/>
  <c r="IU13" i="27"/>
  <c r="IU11" i="27"/>
  <c r="JG9" i="27"/>
  <c r="JG12" i="27"/>
  <c r="JG11" i="27"/>
  <c r="JG13" i="27"/>
  <c r="KA9" i="27"/>
  <c r="KA12" i="27"/>
  <c r="KA13" i="27"/>
  <c r="KA11" i="27"/>
  <c r="KM9" i="27"/>
  <c r="KM12" i="27"/>
  <c r="KM11" i="27"/>
  <c r="KM13" i="27"/>
  <c r="LG9" i="27"/>
  <c r="LG12" i="27"/>
  <c r="LG13" i="27"/>
  <c r="LG11" i="27"/>
  <c r="D11" i="27"/>
  <c r="D13" i="27"/>
  <c r="D9" i="27"/>
  <c r="H11" i="27"/>
  <c r="H13" i="27"/>
  <c r="H9" i="27"/>
  <c r="H12" i="27"/>
  <c r="L11" i="27"/>
  <c r="L13" i="27"/>
  <c r="L9" i="27"/>
  <c r="L12" i="27"/>
  <c r="AB11" i="27"/>
  <c r="AB13" i="27"/>
  <c r="AB9" i="27"/>
  <c r="AB12" i="27"/>
  <c r="AR11" i="27"/>
  <c r="AR13" i="27"/>
  <c r="AR9" i="27"/>
  <c r="AR12" i="27"/>
  <c r="BH11" i="27"/>
  <c r="BH13" i="27"/>
  <c r="BH9" i="27"/>
  <c r="BH12" i="27"/>
  <c r="BX11" i="27"/>
  <c r="BX13" i="27"/>
  <c r="BX9" i="27"/>
  <c r="BX12" i="27"/>
  <c r="CN11" i="27"/>
  <c r="CN13" i="27"/>
  <c r="CN9" i="27"/>
  <c r="CN12" i="27"/>
  <c r="DD11" i="27"/>
  <c r="DD13" i="27"/>
  <c r="DD9" i="27"/>
  <c r="DD12" i="27"/>
  <c r="DT11" i="27"/>
  <c r="DT13" i="27"/>
  <c r="DT9" i="27"/>
  <c r="DT12" i="27"/>
  <c r="EJ11" i="27"/>
  <c r="EJ13" i="27"/>
  <c r="EJ9" i="27"/>
  <c r="EJ12" i="27"/>
  <c r="EZ11" i="27"/>
  <c r="EZ13" i="27"/>
  <c r="EZ9" i="27"/>
  <c r="EZ12" i="27"/>
  <c r="FP11" i="27"/>
  <c r="FP13" i="27"/>
  <c r="FP9" i="27"/>
  <c r="FP12" i="27"/>
  <c r="GB11" i="27"/>
  <c r="GB13" i="27"/>
  <c r="GB9" i="27"/>
  <c r="GB12" i="27"/>
  <c r="GR11" i="27"/>
  <c r="GR13" i="27"/>
  <c r="GR9" i="27"/>
  <c r="GR12" i="27"/>
  <c r="HH11" i="27"/>
  <c r="HH13" i="27"/>
  <c r="HH9" i="27"/>
  <c r="HH12" i="27"/>
  <c r="HX11" i="27"/>
  <c r="HX13" i="27"/>
  <c r="HX9" i="27"/>
  <c r="HX12" i="27"/>
  <c r="IZ11" i="27"/>
  <c r="IZ13" i="27"/>
  <c r="IZ9" i="27"/>
  <c r="IZ12" i="27"/>
  <c r="JP11" i="27"/>
  <c r="JP13" i="27"/>
  <c r="JP9" i="27"/>
  <c r="JP12" i="27"/>
  <c r="KF11" i="27"/>
  <c r="KF13" i="27"/>
  <c r="KF9" i="27"/>
  <c r="KF12" i="27"/>
  <c r="Q11" i="27"/>
  <c r="Q12" i="27"/>
  <c r="Q13" i="27"/>
  <c r="Q9" i="27"/>
  <c r="AG11" i="27"/>
  <c r="AG12" i="27"/>
  <c r="AG13" i="27"/>
  <c r="AG9" i="27"/>
  <c r="AW11" i="27"/>
  <c r="AW12" i="27"/>
  <c r="AW13" i="27"/>
  <c r="AW9" i="27"/>
  <c r="BM11" i="27"/>
  <c r="BM12" i="27"/>
  <c r="BM13" i="27"/>
  <c r="BM9" i="27"/>
  <c r="CC11" i="27"/>
  <c r="CC12" i="27"/>
  <c r="CC13" i="27"/>
  <c r="CC9" i="27"/>
  <c r="CS11" i="27"/>
  <c r="CS12" i="27"/>
  <c r="CS13" i="27"/>
  <c r="CS9" i="27"/>
  <c r="DI11" i="27"/>
  <c r="DI12" i="27"/>
  <c r="DI13" i="27"/>
  <c r="DI9" i="27"/>
  <c r="DY11" i="27"/>
  <c r="DY12" i="27"/>
  <c r="DY13" i="27"/>
  <c r="DY9" i="27"/>
  <c r="EO11" i="27"/>
  <c r="EO12" i="27"/>
  <c r="EO13" i="27"/>
  <c r="EO9" i="27"/>
  <c r="FE11" i="27"/>
  <c r="FE12" i="27"/>
  <c r="FE13" i="27"/>
  <c r="FE9" i="27"/>
  <c r="FU11" i="27"/>
  <c r="FU12" i="27"/>
  <c r="FU13" i="27"/>
  <c r="FU9" i="27"/>
  <c r="GK11" i="27"/>
  <c r="GK13" i="27"/>
  <c r="GK9" i="27"/>
  <c r="HA11" i="27"/>
  <c r="HA12" i="27"/>
  <c r="HA13" i="27"/>
  <c r="HA9" i="27"/>
  <c r="HQ11" i="27"/>
  <c r="HQ12" i="27"/>
  <c r="HQ13" i="27"/>
  <c r="HQ9" i="27"/>
  <c r="IG11" i="27"/>
  <c r="IG12" i="27"/>
  <c r="IG13" i="27"/>
  <c r="IG9" i="27"/>
  <c r="IW11" i="27"/>
  <c r="IW12" i="27"/>
  <c r="IW13" i="27"/>
  <c r="IW9" i="27"/>
  <c r="JM11" i="27"/>
  <c r="JM12" i="27"/>
  <c r="JM13" i="27"/>
  <c r="JM9" i="27"/>
  <c r="KC11" i="27"/>
  <c r="KC12" i="27"/>
  <c r="KC13" i="27"/>
  <c r="KC9" i="27"/>
  <c r="KS11" i="27"/>
  <c r="KS12" i="27"/>
  <c r="KS13" i="27"/>
  <c r="KS9" i="27"/>
  <c r="LI11" i="27"/>
  <c r="LI12" i="27"/>
  <c r="LI13" i="27"/>
  <c r="LI9" i="27"/>
  <c r="IJ11" i="27"/>
  <c r="IJ13" i="27"/>
  <c r="IJ9" i="27"/>
  <c r="IJ12" i="27"/>
  <c r="LH11" i="27"/>
  <c r="LH13" i="27"/>
  <c r="LH9" i="27"/>
  <c r="LH12" i="27"/>
  <c r="FK9" i="27"/>
  <c r="FK12" i="27"/>
  <c r="FK13" i="27"/>
  <c r="FK11" i="27"/>
  <c r="FW9" i="27"/>
  <c r="FW12" i="27"/>
  <c r="FW11" i="27"/>
  <c r="FW13" i="27"/>
  <c r="GQ9" i="27"/>
  <c r="GQ12" i="27"/>
  <c r="GQ13" i="27"/>
  <c r="GQ11" i="27"/>
  <c r="HC9" i="27"/>
  <c r="HC12" i="27"/>
  <c r="HC11" i="27"/>
  <c r="HC13" i="27"/>
  <c r="HW9" i="27"/>
  <c r="HW12" i="27"/>
  <c r="HW13" i="27"/>
  <c r="HW11" i="27"/>
  <c r="II9" i="27"/>
  <c r="II12" i="27"/>
  <c r="II11" i="27"/>
  <c r="II13" i="27"/>
  <c r="JC9" i="27"/>
  <c r="JC12" i="27"/>
  <c r="JC13" i="27"/>
  <c r="JC11" i="27"/>
  <c r="JO9" i="27"/>
  <c r="JO12" i="27"/>
  <c r="JO11" i="27"/>
  <c r="JO13" i="27"/>
  <c r="KI9" i="27"/>
  <c r="KI12" i="27"/>
  <c r="KI13" i="27"/>
  <c r="KI11" i="27"/>
  <c r="KU9" i="27"/>
  <c r="KU12" i="27"/>
  <c r="KU11" i="27"/>
  <c r="KU13" i="27"/>
  <c r="LO9" i="27"/>
  <c r="LO12" i="27"/>
  <c r="LO13" i="27"/>
  <c r="LO11" i="27"/>
  <c r="N9" i="27"/>
  <c r="N12" i="27"/>
  <c r="N11" i="27"/>
  <c r="N13" i="27"/>
  <c r="AD9" i="27"/>
  <c r="AD12" i="27"/>
  <c r="AD11" i="27"/>
  <c r="AD13" i="27"/>
  <c r="AT9" i="27"/>
  <c r="AT12" i="27"/>
  <c r="AT11" i="27"/>
  <c r="AT13" i="27"/>
  <c r="BJ9" i="27"/>
  <c r="BJ12" i="27"/>
  <c r="BJ11" i="27"/>
  <c r="BJ13" i="27"/>
  <c r="BZ9" i="27"/>
  <c r="BZ12" i="27"/>
  <c r="BZ11" i="27"/>
  <c r="BZ13" i="27"/>
  <c r="CP9" i="27"/>
  <c r="CP12" i="27"/>
  <c r="CP11" i="27"/>
  <c r="CP13" i="27"/>
  <c r="DF9" i="27"/>
  <c r="DF12" i="27"/>
  <c r="DF11" i="27"/>
  <c r="DF13" i="27"/>
  <c r="DV9" i="27"/>
  <c r="DV12" i="27"/>
  <c r="DV11" i="27"/>
  <c r="DV13" i="27"/>
  <c r="EL9" i="27"/>
  <c r="EL12" i="27"/>
  <c r="EL11" i="27"/>
  <c r="EL13" i="27"/>
  <c r="FB9" i="27"/>
  <c r="FB12" i="27"/>
  <c r="FB11" i="27"/>
  <c r="FB13" i="27"/>
  <c r="FR9" i="27"/>
  <c r="FR12" i="27"/>
  <c r="FR11" i="27"/>
  <c r="FR13" i="27"/>
  <c r="GH9" i="27"/>
  <c r="GH12" i="27"/>
  <c r="GH11" i="27"/>
  <c r="GH13" i="27"/>
  <c r="GX9" i="27"/>
  <c r="GX12" i="27"/>
  <c r="GX11" i="27"/>
  <c r="GX13" i="27"/>
  <c r="HN9" i="27"/>
  <c r="HN12" i="27"/>
  <c r="HN11" i="27"/>
  <c r="HN13" i="27"/>
  <c r="ID9" i="27"/>
  <c r="ID12" i="27"/>
  <c r="ID11" i="27"/>
  <c r="ID13" i="27"/>
  <c r="IT9" i="27"/>
  <c r="IT12" i="27"/>
  <c r="IT11" i="27"/>
  <c r="IT13" i="27"/>
  <c r="JJ9" i="27"/>
  <c r="JJ12" i="27"/>
  <c r="JJ11" i="27"/>
  <c r="JJ13" i="27"/>
  <c r="JZ9" i="27"/>
  <c r="JZ12" i="27"/>
  <c r="JZ11" i="27"/>
  <c r="JZ13" i="27"/>
  <c r="KP9" i="27"/>
  <c r="KP12" i="27"/>
  <c r="KP11" i="27"/>
  <c r="KP13" i="27"/>
  <c r="LF9" i="27"/>
  <c r="LF12" i="27"/>
  <c r="LF11" i="27"/>
  <c r="LF13" i="27"/>
  <c r="G9" i="27"/>
  <c r="G12" i="27"/>
  <c r="G13" i="27"/>
  <c r="G11" i="27"/>
  <c r="K9" i="27"/>
  <c r="K11" i="27"/>
  <c r="K13" i="27"/>
  <c r="AA9" i="27"/>
  <c r="AA12" i="27"/>
  <c r="AA11" i="27"/>
  <c r="AA13" i="27"/>
  <c r="AQ9" i="27"/>
  <c r="AQ12" i="27"/>
  <c r="AQ11" i="27"/>
  <c r="AQ13" i="27"/>
  <c r="BG9" i="27"/>
  <c r="BG12" i="27"/>
  <c r="BG11" i="27"/>
  <c r="BG13" i="27"/>
  <c r="BW9" i="27"/>
  <c r="BW12" i="27"/>
  <c r="BW11" i="27"/>
  <c r="BW13" i="27"/>
  <c r="CM9" i="27"/>
  <c r="CM12" i="27"/>
  <c r="CM11" i="27"/>
  <c r="CM13" i="27"/>
  <c r="DC9" i="27"/>
  <c r="DC12" i="27"/>
  <c r="DC11" i="27"/>
  <c r="DC13" i="27"/>
  <c r="DS9" i="27"/>
  <c r="DS12" i="27"/>
  <c r="DS11" i="27"/>
  <c r="DS13" i="27"/>
  <c r="EI9" i="27"/>
  <c r="EI12" i="27"/>
  <c r="EI11" i="27"/>
  <c r="EI13" i="27"/>
  <c r="EY9" i="27"/>
  <c r="EY12" i="27"/>
  <c r="EY11" i="27"/>
  <c r="EY13" i="27"/>
  <c r="X11" i="27"/>
  <c r="X13" i="27"/>
  <c r="X9" i="27"/>
  <c r="X12" i="27"/>
  <c r="AN11" i="27"/>
  <c r="AN13" i="27"/>
  <c r="AN9" i="27"/>
  <c r="AN12" i="27"/>
  <c r="BD11" i="27"/>
  <c r="BD13" i="27"/>
  <c r="BD9" i="27"/>
  <c r="BD12" i="27"/>
  <c r="BT11" i="27"/>
  <c r="BT13" i="27"/>
  <c r="BT9" i="27"/>
  <c r="BT12" i="27"/>
  <c r="CJ11" i="27"/>
  <c r="CJ13" i="27"/>
  <c r="CJ9" i="27"/>
  <c r="CJ12" i="27"/>
  <c r="CZ11" i="27"/>
  <c r="CZ13" i="27"/>
  <c r="CZ9" i="27"/>
  <c r="CZ12" i="27"/>
  <c r="DP11" i="27"/>
  <c r="DP13" i="27"/>
  <c r="DP9" i="27"/>
  <c r="DP12" i="27"/>
  <c r="EF11" i="27"/>
  <c r="EF13" i="27"/>
  <c r="EF9" i="27"/>
  <c r="EF12" i="27"/>
  <c r="EV11" i="27"/>
  <c r="EV13" i="27"/>
  <c r="EV9" i="27"/>
  <c r="EV12" i="27"/>
  <c r="FL11" i="27"/>
  <c r="FL13" i="27"/>
  <c r="FL9" i="27"/>
  <c r="FL12" i="27"/>
  <c r="GN11" i="27"/>
  <c r="GN13" i="27"/>
  <c r="GN9" i="27"/>
  <c r="GN12" i="27"/>
  <c r="HD11" i="27"/>
  <c r="HD13" i="27"/>
  <c r="HD9" i="27"/>
  <c r="HD12" i="27"/>
  <c r="HT11" i="27"/>
  <c r="HT13" i="27"/>
  <c r="HT9" i="27"/>
  <c r="HT12" i="27"/>
  <c r="IV11" i="27"/>
  <c r="IV13" i="27"/>
  <c r="IV9" i="27"/>
  <c r="IV12" i="27"/>
  <c r="JL11" i="27"/>
  <c r="JL13" i="27"/>
  <c r="JL9" i="27"/>
  <c r="JL12" i="27"/>
  <c r="KB11" i="27"/>
  <c r="KB13" i="27"/>
  <c r="KB9" i="27"/>
  <c r="KB12" i="27"/>
  <c r="KR11" i="27"/>
  <c r="KR13" i="27"/>
  <c r="KR9" i="27"/>
  <c r="KR12" i="27"/>
  <c r="LD11" i="27"/>
  <c r="LD13" i="27"/>
  <c r="LD9" i="27"/>
  <c r="LD12" i="27"/>
  <c r="LP11" i="27"/>
  <c r="LP13" i="27"/>
  <c r="LP9" i="27"/>
  <c r="LP12" i="27"/>
  <c r="M11" i="27"/>
  <c r="M9" i="27"/>
  <c r="M12" i="27"/>
  <c r="M13" i="27"/>
  <c r="AC11" i="27"/>
  <c r="AC9" i="27"/>
  <c r="AC12" i="27"/>
  <c r="AC13" i="27"/>
  <c r="AS11" i="27"/>
  <c r="AS9" i="27"/>
  <c r="AS12" i="27"/>
  <c r="AS13" i="27"/>
  <c r="BI11" i="27"/>
  <c r="BI9" i="27"/>
  <c r="BI12" i="27"/>
  <c r="BI13" i="27"/>
  <c r="BY11" i="27"/>
  <c r="BY9" i="27"/>
  <c r="BY12" i="27"/>
  <c r="BY13" i="27"/>
  <c r="CO11" i="27"/>
  <c r="CO9" i="27"/>
  <c r="CO12" i="27"/>
  <c r="CO13" i="27"/>
  <c r="DE11" i="27"/>
  <c r="DE9" i="27"/>
  <c r="DE12" i="27"/>
  <c r="DE13" i="27"/>
  <c r="DU11" i="27"/>
  <c r="DU9" i="27"/>
  <c r="DU12" i="27"/>
  <c r="DU13" i="27"/>
  <c r="EK11" i="27"/>
  <c r="EK9" i="27"/>
  <c r="EK12" i="27"/>
  <c r="EK13" i="27"/>
  <c r="FA11" i="27"/>
  <c r="FA9" i="27"/>
  <c r="FA12" i="27"/>
  <c r="FA13" i="27"/>
  <c r="FQ11" i="27"/>
  <c r="FQ9" i="27"/>
  <c r="FQ12" i="27"/>
  <c r="FQ13" i="27"/>
  <c r="GG11" i="27"/>
  <c r="GG9" i="27"/>
  <c r="GG12" i="27"/>
  <c r="GG13" i="27"/>
  <c r="GW11" i="27"/>
  <c r="GW9" i="27"/>
  <c r="GW12" i="27"/>
  <c r="GW13" i="27"/>
  <c r="HM11" i="27"/>
  <c r="HM9" i="27"/>
  <c r="HM12" i="27"/>
  <c r="HM13" i="27"/>
  <c r="IC11" i="27"/>
  <c r="IC9" i="27"/>
  <c r="IC12" i="27"/>
  <c r="IC13" i="27"/>
  <c r="IS11" i="27"/>
  <c r="IS9" i="27"/>
  <c r="IS12" i="27"/>
  <c r="IS13" i="27"/>
  <c r="JI11" i="27"/>
  <c r="JI9" i="27"/>
  <c r="JI12" i="27"/>
  <c r="JI13" i="27"/>
  <c r="JY11" i="27"/>
  <c r="JY12" i="27"/>
  <c r="JY13" i="27"/>
  <c r="KO11" i="27"/>
  <c r="KO9" i="27"/>
  <c r="KO12" i="27"/>
  <c r="KO13" i="27"/>
  <c r="LE11" i="27"/>
  <c r="LE9" i="27"/>
  <c r="LE12" i="27"/>
  <c r="LE13" i="27"/>
  <c r="CZ5" i="27"/>
  <c r="MG10" i="27" l="1"/>
  <c r="ME10" i="27"/>
  <c r="CY5" i="27"/>
  <c r="DB5" i="27"/>
  <c r="DC5" i="27"/>
  <c r="D5" i="27"/>
  <c r="E5" i="27"/>
  <c r="F5" i="27"/>
  <c r="G5" i="27"/>
  <c r="H5" i="27"/>
  <c r="I5" i="27"/>
  <c r="J5" i="27"/>
  <c r="K5" i="27"/>
  <c r="L5" i="27"/>
  <c r="M5" i="27"/>
  <c r="N5" i="27"/>
  <c r="O5" i="27"/>
  <c r="P5" i="27"/>
  <c r="Q5" i="27"/>
  <c r="R5" i="27"/>
  <c r="S5" i="27"/>
  <c r="T5" i="27"/>
  <c r="U5" i="27"/>
  <c r="V5" i="27"/>
  <c r="W5" i="27"/>
  <c r="X5" i="27"/>
  <c r="Y5" i="27"/>
  <c r="Z5" i="27"/>
  <c r="AA5" i="27"/>
  <c r="AB5" i="27"/>
  <c r="AC5" i="27"/>
  <c r="AD5" i="27"/>
  <c r="AE5" i="27"/>
  <c r="AF5" i="27"/>
  <c r="AG5" i="27"/>
  <c r="AH5" i="27"/>
  <c r="AI5" i="27"/>
  <c r="AJ5" i="27"/>
  <c r="AK5" i="27"/>
  <c r="AL5" i="27"/>
  <c r="AM5" i="27"/>
  <c r="AN5" i="27"/>
  <c r="AO5" i="27"/>
  <c r="AP5" i="27"/>
  <c r="AQ5" i="27"/>
  <c r="AR5" i="27"/>
  <c r="AS5" i="27"/>
  <c r="AT5" i="27"/>
  <c r="AU5" i="27"/>
  <c r="AV5" i="27"/>
  <c r="AW5" i="27"/>
  <c r="AX5" i="27"/>
  <c r="AY5" i="27"/>
  <c r="AZ5" i="27"/>
  <c r="BA5" i="27"/>
  <c r="BB5" i="27"/>
  <c r="BC5" i="27"/>
  <c r="BD5" i="27"/>
  <c r="BE5" i="27"/>
  <c r="BF5" i="27"/>
  <c r="BG5" i="27"/>
  <c r="BH5" i="27"/>
  <c r="BI5" i="27"/>
  <c r="BJ5" i="27"/>
  <c r="BK5" i="27"/>
  <c r="BL5" i="27"/>
  <c r="BM5" i="27"/>
  <c r="BN5" i="27"/>
  <c r="BO5" i="27"/>
  <c r="BP5" i="27"/>
  <c r="BQ5" i="27"/>
  <c r="BR5" i="27"/>
  <c r="BS5" i="27"/>
  <c r="BT5" i="27"/>
  <c r="BU5" i="27"/>
  <c r="BV5" i="27"/>
  <c r="BW5" i="27"/>
  <c r="BX5" i="27"/>
  <c r="BY5" i="27"/>
  <c r="BZ5" i="27"/>
  <c r="CA5" i="27"/>
  <c r="CB5" i="27"/>
  <c r="CC5" i="27"/>
  <c r="CD5" i="27"/>
  <c r="CE5" i="27"/>
  <c r="CF5" i="27"/>
  <c r="CG5" i="27"/>
  <c r="CH5" i="27"/>
  <c r="CI5" i="27"/>
  <c r="CJ5" i="27"/>
  <c r="CK5" i="27"/>
  <c r="CL5" i="27"/>
  <c r="CM5" i="27"/>
  <c r="CN5" i="27"/>
  <c r="CO5" i="27"/>
  <c r="CP5" i="27"/>
  <c r="CQ5" i="27"/>
  <c r="CR5" i="27"/>
  <c r="CS5" i="27"/>
  <c r="CT5" i="27"/>
  <c r="CU5" i="27"/>
  <c r="CV5" i="27"/>
  <c r="CW5" i="27"/>
  <c r="CX5" i="27"/>
  <c r="DE5" i="27" l="1"/>
  <c r="DA5" i="27"/>
  <c r="DD5" i="27"/>
  <c r="E16" i="29"/>
  <c r="NB11" i="27" l="1" a="1"/>
  <c r="NB11" i="27" s="1"/>
  <c r="ML11" i="27" a="1"/>
  <c r="ML11" i="27" s="1"/>
  <c r="E14" i="29"/>
  <c r="MM4" i="27" s="1" a="1"/>
  <c r="MM4" i="27" s="1"/>
  <c r="MM7" i="27" s="1" a="1"/>
  <c r="MM7" i="27" s="1"/>
  <c r="AN4" i="40"/>
  <c r="AM4" i="40" a="1"/>
  <c r="AM4" i="40" s="1"/>
  <c r="AQ4" i="40"/>
  <c r="AK4" i="40"/>
  <c r="AP4" i="40"/>
  <c r="AJ4" i="40" a="1"/>
  <c r="AJ4" i="40" s="1"/>
  <c r="AH4" i="40" a="1"/>
  <c r="AH4" i="40" s="1"/>
  <c r="AR4" i="38"/>
  <c r="AN4" i="38" a="1"/>
  <c r="AN4" i="38" s="1"/>
  <c r="AU4" i="38"/>
  <c r="AL4" i="38" a="1"/>
  <c r="AL4" i="38" s="1"/>
  <c r="AO4" i="38"/>
  <c r="AT4" i="38"/>
  <c r="AQ4" i="38" a="1"/>
  <c r="AQ4" i="38" s="1"/>
  <c r="MA4" i="27"/>
  <c r="LX4" i="27"/>
  <c r="LU4" i="27" a="1"/>
  <c r="LU4" i="27" s="1"/>
  <c r="MO11" i="27" a="1"/>
  <c r="MO11" i="27" s="1"/>
  <c r="MR11" i="27" a="1"/>
  <c r="MR11" i="27" s="1"/>
  <c r="MV11" i="27" a="1"/>
  <c r="MV11" i="27" s="1"/>
  <c r="MZ11" i="27" a="1"/>
  <c r="MZ11" i="27" s="1"/>
  <c r="MS11" i="27" a="1"/>
  <c r="MS11" i="27" s="1"/>
  <c r="MW11" i="27" a="1"/>
  <c r="MW11" i="27" s="1"/>
  <c r="NA11" i="27" a="1"/>
  <c r="NA11" i="27" s="1"/>
  <c r="MP11" i="27" a="1"/>
  <c r="MP11" i="27" s="1"/>
  <c r="MT11" i="27" a="1"/>
  <c r="MT11" i="27" s="1"/>
  <c r="MX11" i="27" a="1"/>
  <c r="MX11" i="27" s="1"/>
  <c r="MN11" i="27" a="1"/>
  <c r="MN11" i="27" s="1"/>
  <c r="MQ11" i="27" a="1"/>
  <c r="MQ11" i="27" s="1"/>
  <c r="MU11" i="27" a="1"/>
  <c r="MU11" i="27" s="1"/>
  <c r="MY11" i="27" a="1"/>
  <c r="MY11" i="27" s="1"/>
  <c r="MM11" i="27" a="1"/>
  <c r="MM11" i="27" s="1"/>
  <c r="MC4" i="27"/>
  <c r="MC16" i="27" s="1" a="1"/>
  <c r="MC16" i="27" s="1"/>
  <c r="LW4" i="27" a="1"/>
  <c r="LW4" i="27" s="1"/>
  <c r="LZ4" i="27" a="1"/>
  <c r="LZ4" i="27" s="1"/>
  <c r="MD4" i="27"/>
  <c r="Q17" i="43" l="1" a="1"/>
  <c r="Q17" i="43" s="1"/>
  <c r="Q19" i="43" a="1"/>
  <c r="Q19" i="43" s="1"/>
  <c r="Q15" i="43" a="1"/>
  <c r="Q15" i="43" s="1"/>
  <c r="Q16" i="43" a="1"/>
  <c r="Q16" i="43" s="1"/>
  <c r="Q18" i="43" a="1"/>
  <c r="Q18" i="43" s="1"/>
  <c r="X7" i="51"/>
  <c r="O7" i="51"/>
  <c r="W7" i="51"/>
  <c r="AE7" i="51"/>
  <c r="AA7" i="51"/>
  <c r="P7" i="51"/>
  <c r="S7" i="51"/>
  <c r="AD7" i="51"/>
  <c r="AC7" i="51"/>
  <c r="Z7" i="51"/>
  <c r="AU7" i="51"/>
  <c r="V7" i="51"/>
  <c r="Y7" i="51"/>
  <c r="T7" i="51"/>
  <c r="U7" i="51"/>
  <c r="R7" i="51"/>
  <c r="AT7" i="51"/>
  <c r="AB7" i="51"/>
  <c r="Q7" i="51"/>
  <c r="AS7" i="51"/>
  <c r="N7" i="51"/>
  <c r="AR7" i="51"/>
  <c r="AH18" i="51" a="1"/>
  <c r="AH18" i="51" s="1"/>
  <c r="AH17" i="51" a="1"/>
  <c r="AH17" i="51" s="1"/>
  <c r="AH15" i="51" a="1"/>
  <c r="AH15" i="51" s="1"/>
  <c r="AH16" i="51" a="1"/>
  <c r="AH16" i="51" s="1"/>
  <c r="AH19" i="51" a="1"/>
  <c r="AH19" i="51" s="1"/>
  <c r="AH17" i="43" a="1"/>
  <c r="AH17" i="43" s="1"/>
  <c r="P4" i="40"/>
  <c r="P7" i="40" s="1"/>
  <c r="AT7" i="43"/>
  <c r="AU7" i="43"/>
  <c r="AS7" i="43"/>
  <c r="AR7" i="43"/>
  <c r="AH15" i="43" a="1"/>
  <c r="AH15" i="43" s="1"/>
  <c r="AH16" i="43" a="1"/>
  <c r="AH16" i="43" s="1"/>
  <c r="AH19" i="43" a="1"/>
  <c r="AH19" i="43" s="1"/>
  <c r="AH18" i="43" a="1"/>
  <c r="AH18" i="43" s="1"/>
  <c r="AP17" i="40" a="1"/>
  <c r="AP17" i="40" s="1"/>
  <c r="AP16" i="40" a="1"/>
  <c r="AP16" i="40" s="1"/>
  <c r="AP15" i="40" a="1"/>
  <c r="AP15" i="40" s="1"/>
  <c r="AP19" i="40" a="1"/>
  <c r="AP19" i="40" s="1"/>
  <c r="AP18" i="40" a="1"/>
  <c r="AP18" i="40" s="1"/>
  <c r="AQ19" i="40" a="1"/>
  <c r="AQ19" i="40" s="1"/>
  <c r="AQ18" i="40" a="1"/>
  <c r="AQ18" i="40" s="1"/>
  <c r="AQ16" i="40" a="1"/>
  <c r="AQ16" i="40" s="1"/>
  <c r="AQ15" i="40" a="1"/>
  <c r="AQ15" i="40" s="1"/>
  <c r="AQ17" i="40" a="1"/>
  <c r="AQ17" i="40" s="1"/>
  <c r="AT19" i="38" a="1"/>
  <c r="AT19" i="38" s="1"/>
  <c r="AT17" i="38" a="1"/>
  <c r="AT17" i="38" s="1"/>
  <c r="AT15" i="38" a="1"/>
  <c r="AT15" i="38" s="1"/>
  <c r="AT18" i="38" a="1"/>
  <c r="AT18" i="38" s="1"/>
  <c r="AT16" i="38" a="1"/>
  <c r="AT16" i="38" s="1"/>
  <c r="AU19" i="38" a="1"/>
  <c r="AU19" i="38" s="1"/>
  <c r="AU18" i="38" a="1"/>
  <c r="AU18" i="38" s="1"/>
  <c r="AU16" i="38" a="1"/>
  <c r="AU16" i="38" s="1"/>
  <c r="AU15" i="38" a="1"/>
  <c r="AU15" i="38" s="1"/>
  <c r="AU17" i="38" a="1"/>
  <c r="AU17" i="38" s="1"/>
  <c r="AI4" i="40"/>
  <c r="W4" i="40"/>
  <c r="W7" i="40" s="1"/>
  <c r="S4" i="40"/>
  <c r="S7" i="40" s="1"/>
  <c r="AE4" i="40"/>
  <c r="AE7" i="40" s="1"/>
  <c r="Y4" i="40"/>
  <c r="Y7" i="40" s="1"/>
  <c r="V4" i="40"/>
  <c r="V7" i="40" s="1"/>
  <c r="X4" i="40"/>
  <c r="X7" i="40" s="1"/>
  <c r="O4" i="40"/>
  <c r="O7" i="40" s="1"/>
  <c r="Q4" i="40"/>
  <c r="Q7" i="40" s="1"/>
  <c r="AD4" i="40"/>
  <c r="AD7" i="40" s="1"/>
  <c r="AA4" i="40"/>
  <c r="AA7" i="40" s="1"/>
  <c r="N4" i="40"/>
  <c r="N7" i="40" s="1"/>
  <c r="T4" i="40"/>
  <c r="T7" i="40" s="1"/>
  <c r="AB4" i="40"/>
  <c r="AB7" i="40" s="1"/>
  <c r="Z4" i="40"/>
  <c r="Z7" i="40" s="1"/>
  <c r="R4" i="40"/>
  <c r="R7" i="40" s="1"/>
  <c r="U4" i="40"/>
  <c r="U7" i="40" s="1"/>
  <c r="AC4" i="40"/>
  <c r="AC7" i="40" s="1"/>
  <c r="AF4" i="38"/>
  <c r="AF7" i="38" s="1"/>
  <c r="AB4" i="38"/>
  <c r="X4" i="38"/>
  <c r="X7" i="38" s="1"/>
  <c r="T4" i="38"/>
  <c r="T7" i="38" s="1"/>
  <c r="P4" i="38"/>
  <c r="AM4" i="38"/>
  <c r="AC4" i="38"/>
  <c r="AC7" i="38" s="1"/>
  <c r="W4" i="38"/>
  <c r="W7" i="38" s="1"/>
  <c r="R4" i="38"/>
  <c r="R7" i="38" s="1"/>
  <c r="L4" i="38"/>
  <c r="L7" i="38" s="1"/>
  <c r="H4" i="38"/>
  <c r="H7" i="38" s="1"/>
  <c r="AE4" i="38"/>
  <c r="AE7" i="38" s="1"/>
  <c r="Z4" i="38"/>
  <c r="Z7" i="38" s="1" a="1"/>
  <c r="Z7" i="38" s="1"/>
  <c r="U4" i="38"/>
  <c r="U7" i="38" s="1"/>
  <c r="J4" i="38"/>
  <c r="J7" i="38" s="1"/>
  <c r="F4" i="38"/>
  <c r="AG4" i="38"/>
  <c r="AG7" i="38" s="1"/>
  <c r="V4" i="38"/>
  <c r="V7" i="38" s="1"/>
  <c r="K4" i="38"/>
  <c r="K7" i="38" s="1"/>
  <c r="AD4" i="38"/>
  <c r="AD7" i="38" s="1"/>
  <c r="S4" i="38"/>
  <c r="S7" i="38" s="1"/>
  <c r="I4" i="38"/>
  <c r="I7" i="38" s="1"/>
  <c r="AA4" i="38"/>
  <c r="AA7" i="38" s="1"/>
  <c r="G4" i="38"/>
  <c r="G7" i="38" s="1"/>
  <c r="Y4" i="38"/>
  <c r="Y7" i="38" s="1"/>
  <c r="E4" i="38"/>
  <c r="E7" i="38" s="1"/>
  <c r="M4" i="38"/>
  <c r="M7" i="38" s="1"/>
  <c r="Q4" i="38"/>
  <c r="Q7" i="38" s="1" a="1"/>
  <c r="Q7" i="38" s="1"/>
  <c r="MT4" i="27" a="1"/>
  <c r="MT4" i="27" s="1"/>
  <c r="MT7" i="27" s="1" a="1"/>
  <c r="MT7" i="27" s="1"/>
  <c r="MW4" i="27"/>
  <c r="MW7" i="27" s="1"/>
  <c r="ML4" i="27"/>
  <c r="ML7" i="27" s="1"/>
  <c r="MO4" i="27"/>
  <c r="MO7" i="27" s="1"/>
  <c r="MN4" i="27"/>
  <c r="MN7" i="27" s="1"/>
  <c r="MP4" i="27"/>
  <c r="MP7" i="27" s="1"/>
  <c r="NB4" i="27"/>
  <c r="NB7" i="27" s="1"/>
  <c r="MQ4" i="27"/>
  <c r="MQ7" i="27" s="1"/>
  <c r="MS4" i="27"/>
  <c r="MS7" i="27" s="1"/>
  <c r="MK4" i="27"/>
  <c r="MK7" i="27" s="1"/>
  <c r="MU4" i="27"/>
  <c r="MU7" i="27" s="1"/>
  <c r="NA4" i="27"/>
  <c r="NA7" i="27" s="1"/>
  <c r="MV4" i="27"/>
  <c r="MV7" i="27" s="1"/>
  <c r="LI4" i="27"/>
  <c r="LH4" i="27"/>
  <c r="MY4" i="27"/>
  <c r="MY7" i="27" s="1"/>
  <c r="MX4" i="27"/>
  <c r="MX7" i="27" s="1"/>
  <c r="MR4" i="27"/>
  <c r="MR7" i="27" s="1"/>
  <c r="MZ4" i="27"/>
  <c r="MZ7" i="27" s="1"/>
  <c r="MC17" i="27" a="1"/>
  <c r="MC17" i="27" s="1"/>
  <c r="MC19" i="27" a="1"/>
  <c r="MC19" i="27" s="1"/>
  <c r="MC15" i="27" a="1"/>
  <c r="MC15" i="27" s="1"/>
  <c r="MC18" i="27" a="1"/>
  <c r="MC18" i="27" s="1"/>
  <c r="MD19" i="27" a="1"/>
  <c r="MD19" i="27" s="1"/>
  <c r="MD16" i="27" a="1"/>
  <c r="MD16" i="27" s="1"/>
  <c r="MD18" i="27" a="1"/>
  <c r="MD18" i="27" s="1"/>
  <c r="MD15" i="27" a="1"/>
  <c r="MD15" i="27" s="1"/>
  <c r="MD17" i="27" a="1"/>
  <c r="MD17" i="27" s="1"/>
  <c r="LV4" i="27"/>
  <c r="JL4" i="27"/>
  <c r="JS4" i="27"/>
  <c r="CU4" i="27"/>
  <c r="CU7" i="27" s="1"/>
  <c r="HL4" i="27"/>
  <c r="M4" i="27"/>
  <c r="GD4" i="27"/>
  <c r="CQ4" i="27"/>
  <c r="HS4" i="27"/>
  <c r="DF4" i="27"/>
  <c r="AR4" i="27"/>
  <c r="AR7" i="27" s="1"/>
  <c r="FA4" i="27"/>
  <c r="FT4" i="27"/>
  <c r="GK4" i="27"/>
  <c r="JU4" i="27"/>
  <c r="CH4" i="27"/>
  <c r="IK4" i="27"/>
  <c r="LM4" i="27"/>
  <c r="AH4" i="27"/>
  <c r="HU4" i="27"/>
  <c r="IA4" i="27"/>
  <c r="W4" i="27"/>
  <c r="HF4" i="27"/>
  <c r="ME4" i="27"/>
  <c r="ME7" i="27" s="1"/>
  <c r="IG4" i="27"/>
  <c r="KH4" i="27"/>
  <c r="LJ4" i="27"/>
  <c r="JI4" i="27"/>
  <c r="FF4" i="27"/>
  <c r="LA4" i="27"/>
  <c r="LA7" i="27" s="1"/>
  <c r="FN4" i="27"/>
  <c r="AJ4" i="27"/>
  <c r="AJ7" i="27" s="1"/>
  <c r="EU4" i="27"/>
  <c r="DL4" i="27"/>
  <c r="JT4" i="27"/>
  <c r="GE4" i="27"/>
  <c r="CC4" i="27"/>
  <c r="CC7" i="27" s="1"/>
  <c r="MJ4" i="27"/>
  <c r="MJ7" i="27" s="1"/>
  <c r="K4" i="27"/>
  <c r="KB4" i="27"/>
  <c r="CK4" i="27"/>
  <c r="KT4" i="27"/>
  <c r="GN4" i="27"/>
  <c r="GH4" i="27"/>
  <c r="CP4" i="27"/>
  <c r="N4" i="27"/>
  <c r="IE4" i="27"/>
  <c r="FC4" i="27"/>
  <c r="CA4" i="27"/>
  <c r="CA7" i="27" s="1"/>
  <c r="BM4" i="27"/>
  <c r="LF4" i="27"/>
  <c r="KF4" i="27"/>
  <c r="DM4" i="27"/>
  <c r="DT4" i="27"/>
  <c r="EX4" i="27"/>
  <c r="JW4" i="27"/>
  <c r="EY4" i="27"/>
  <c r="AA4" i="27"/>
  <c r="AA7" i="27" s="1"/>
  <c r="HP4" i="27"/>
  <c r="KR4" i="27"/>
  <c r="BE4" i="27"/>
  <c r="EV4" i="27"/>
  <c r="LE4" i="27"/>
  <c r="GW4" i="27"/>
  <c r="BY4" i="27"/>
  <c r="KN4" i="27"/>
  <c r="FX4" i="27"/>
  <c r="AZ4" i="27"/>
  <c r="IL4" i="27"/>
  <c r="FZ4" i="27"/>
  <c r="DN4" i="27"/>
  <c r="BB4" i="27"/>
  <c r="BB7" i="27" s="1"/>
  <c r="KY4" i="27"/>
  <c r="IM4" i="27"/>
  <c r="GA4" i="27"/>
  <c r="DO4" i="27"/>
  <c r="BC4" i="27"/>
  <c r="BL4" i="27"/>
  <c r="IF4" i="27"/>
  <c r="IN4" i="27"/>
  <c r="IS4" i="27"/>
  <c r="AC4" i="27"/>
  <c r="FH4" i="27"/>
  <c r="GX4" i="27"/>
  <c r="DI4" i="27"/>
  <c r="BU4" i="27"/>
  <c r="JQ4" i="27"/>
  <c r="JQ7" i="27" s="1"/>
  <c r="U4" i="27"/>
  <c r="EZ4" i="27"/>
  <c r="JF4" i="27"/>
  <c r="EH4" i="27"/>
  <c r="Z4" i="27"/>
  <c r="GU4" i="27"/>
  <c r="BW4" i="27"/>
  <c r="DX4" i="27"/>
  <c r="KL4" i="27"/>
  <c r="EN4" i="27"/>
  <c r="FM4" i="27"/>
  <c r="JD4" i="27"/>
  <c r="KZ4" i="27"/>
  <c r="GO4" i="27"/>
  <c r="BQ4" i="27"/>
  <c r="JH4" i="27"/>
  <c r="EJ4" i="27"/>
  <c r="JN4" i="27"/>
  <c r="HB4" i="27"/>
  <c r="EP4" i="27"/>
  <c r="CD4" i="27"/>
  <c r="R4" i="27"/>
  <c r="R7" i="27" s="1"/>
  <c r="JO4" i="27"/>
  <c r="HC4" i="27"/>
  <c r="EQ4" i="27"/>
  <c r="CE4" i="27"/>
  <c r="S4" i="27"/>
  <c r="MI4" i="27"/>
  <c r="MI7" i="27" s="1"/>
  <c r="MG4" i="27"/>
  <c r="MG7" i="27" s="1"/>
  <c r="JM4" i="27"/>
  <c r="Y4" i="27"/>
  <c r="GG4" i="27"/>
  <c r="GG7" i="27" s="1"/>
  <c r="BP4" i="27"/>
  <c r="FB4" i="27"/>
  <c r="BZ4" i="27"/>
  <c r="KQ4" i="27"/>
  <c r="HO4" i="27"/>
  <c r="EM4" i="27"/>
  <c r="AU4" i="27"/>
  <c r="MF4" i="27"/>
  <c r="MF7" i="27" s="1"/>
  <c r="CB4" i="27"/>
  <c r="AN4" i="27"/>
  <c r="BA4" i="27"/>
  <c r="JV4" i="27"/>
  <c r="CL4" i="27"/>
  <c r="CL7" i="27" s="1"/>
  <c r="IQ4" i="27"/>
  <c r="DS4" i="27"/>
  <c r="GJ4" i="27"/>
  <c r="KK4" i="27"/>
  <c r="IO4" i="27"/>
  <c r="LL4" i="27"/>
  <c r="CJ4" i="27"/>
  <c r="KJ4" i="27"/>
  <c r="FQ4" i="27"/>
  <c r="AS4" i="27"/>
  <c r="AS7" i="27" s="1"/>
  <c r="JP4" i="27"/>
  <c r="ER4" i="27"/>
  <c r="T4" i="27"/>
  <c r="HV4" i="27"/>
  <c r="FJ4" i="27"/>
  <c r="CX4" i="27"/>
  <c r="AL4" i="27"/>
  <c r="KI4" i="27"/>
  <c r="HW4" i="27"/>
  <c r="FK4" i="27"/>
  <c r="CY4" i="27"/>
  <c r="AM4" i="27"/>
  <c r="LQ4" i="27"/>
  <c r="DH4" i="27"/>
  <c r="DP4" i="27"/>
  <c r="HM4" i="27"/>
  <c r="KX4" i="27"/>
  <c r="CV4" i="27"/>
  <c r="FR4" i="27"/>
  <c r="HX4" i="27"/>
  <c r="HE4" i="27"/>
  <c r="LN4" i="27"/>
  <c r="CN4" i="27"/>
  <c r="HZ4" i="27"/>
  <c r="DB4" i="27"/>
  <c r="KM4" i="27"/>
  <c r="FO4" i="27"/>
  <c r="AQ4" i="27"/>
  <c r="LR4" i="27"/>
  <c r="FU4" i="27"/>
  <c r="P4" i="27"/>
  <c r="DA4" i="27"/>
  <c r="GR4" i="27"/>
  <c r="KD4" i="27"/>
  <c r="FI4" i="27"/>
  <c r="AK4" i="27"/>
  <c r="IB4" i="27"/>
  <c r="DD4" i="27"/>
  <c r="DD7" i="27" s="1"/>
  <c r="IX4" i="27"/>
  <c r="GL4" i="27"/>
  <c r="DZ4" i="27"/>
  <c r="BN4" i="27"/>
  <c r="BN7" i="27" s="1"/>
  <c r="LK4" i="27"/>
  <c r="IY4" i="27"/>
  <c r="GM4" i="27"/>
  <c r="EA4" i="27"/>
  <c r="BO4" i="27"/>
  <c r="MH4" i="27"/>
  <c r="MH7" i="27" s="1"/>
  <c r="Q4" i="27"/>
  <c r="KP4" i="27"/>
  <c r="CO4" i="27"/>
  <c r="IT4" i="27"/>
  <c r="EL4" i="27"/>
  <c r="AT4" i="27"/>
  <c r="KA4" i="27"/>
  <c r="GY4" i="27"/>
  <c r="DG4" i="27"/>
  <c r="II4" i="27"/>
  <c r="FV4" i="27"/>
  <c r="BX4" i="27"/>
  <c r="LD4" i="27"/>
  <c r="AO4" i="27"/>
  <c r="IW4" i="27"/>
  <c r="GT4" i="27"/>
  <c r="CZ4" i="27"/>
  <c r="HT4" i="27"/>
  <c r="JY4" i="27"/>
  <c r="JY7" i="27" s="1"/>
  <c r="BS4" i="27"/>
  <c r="BS7" i="27" s="1"/>
  <c r="LO4" i="27"/>
  <c r="JB4" i="27"/>
  <c r="HD4" i="27"/>
  <c r="DE4" i="27"/>
  <c r="FE4" i="27"/>
  <c r="HJ4" i="27"/>
  <c r="JZ4" i="27"/>
  <c r="JZ7" i="27" s="1"/>
  <c r="ID4" i="27"/>
  <c r="AI4" i="27"/>
  <c r="KE4" i="27"/>
  <c r="CT4" i="27"/>
  <c r="FP4" i="27"/>
  <c r="BT4" i="27"/>
  <c r="BT7" i="27" s="1"/>
  <c r="FD4" i="27"/>
  <c r="AP4" i="27"/>
  <c r="AB4" i="27"/>
  <c r="CG4" i="27"/>
  <c r="GS4" i="27"/>
  <c r="IV4" i="27"/>
  <c r="IZ4" i="27"/>
  <c r="LP4" i="27"/>
  <c r="CR4" i="27"/>
  <c r="CI4" i="27"/>
  <c r="HG4" i="27"/>
  <c r="V4" i="27"/>
  <c r="ET4" i="27"/>
  <c r="JR4" i="27"/>
  <c r="JR7" i="27" s="1"/>
  <c r="IJ4" i="27"/>
  <c r="EK4" i="27"/>
  <c r="X4" i="27"/>
  <c r="GC4" i="27"/>
  <c r="BG4" i="27"/>
  <c r="LC4" i="27"/>
  <c r="GF4" i="27"/>
  <c r="EG4" i="27"/>
  <c r="EG7" i="27" s="1"/>
  <c r="O4" i="27"/>
  <c r="JK4" i="27"/>
  <c r="KC4" i="27"/>
  <c r="DK4" i="27"/>
  <c r="AX4" i="27"/>
  <c r="JA4" i="27"/>
  <c r="AW4" i="27"/>
  <c r="JG4" i="27"/>
  <c r="JX4" i="27"/>
  <c r="HQ4" i="27"/>
  <c r="EO4" i="27"/>
  <c r="GQ4" i="27"/>
  <c r="ED4" i="27"/>
  <c r="ED7" i="27" s="1"/>
  <c r="DQ4" i="27"/>
  <c r="HA4" i="27"/>
  <c r="HK4" i="27"/>
  <c r="KO4" i="27"/>
  <c r="FS4" i="27"/>
  <c r="KV4" i="27"/>
  <c r="FG4" i="27"/>
  <c r="HR4" i="27"/>
  <c r="CW4" i="27"/>
  <c r="CW7" i="27" s="1"/>
  <c r="HY4" i="27"/>
  <c r="DC4" i="27"/>
  <c r="AY4" i="27"/>
  <c r="FW4" i="27"/>
  <c r="KU4" i="27"/>
  <c r="DJ4" i="27"/>
  <c r="IH4" i="27"/>
  <c r="GV4" i="27"/>
  <c r="EC4" i="27"/>
  <c r="EF4" i="27"/>
  <c r="KG4" i="27"/>
  <c r="CS4" i="27"/>
  <c r="EI4" i="27"/>
  <c r="BV4" i="27"/>
  <c r="BH4" i="27"/>
  <c r="ES4" i="27"/>
  <c r="GZ4" i="27"/>
  <c r="JJ4" i="27"/>
  <c r="BI4" i="27"/>
  <c r="EW4" i="27"/>
  <c r="DY4" i="27"/>
  <c r="EE4" i="27"/>
  <c r="EE7" i="27" s="1"/>
  <c r="JC4" i="27"/>
  <c r="BR4" i="27"/>
  <c r="GP4" i="27"/>
  <c r="CF4" i="27"/>
  <c r="IC4" i="27"/>
  <c r="HH4" i="27"/>
  <c r="AV4" i="27"/>
  <c r="CM4" i="27"/>
  <c r="BF4" i="27"/>
  <c r="KS4" i="27"/>
  <c r="JE4" i="27"/>
  <c r="AE4" i="27"/>
  <c r="AD4" i="27"/>
  <c r="BD4" i="27"/>
  <c r="DR4" i="27"/>
  <c r="IP4" i="27"/>
  <c r="IR4" i="27"/>
  <c r="FY4" i="27"/>
  <c r="FL4" i="27"/>
  <c r="LB4" i="27"/>
  <c r="AF4" i="27"/>
  <c r="KW4" i="27"/>
  <c r="BK4" i="27"/>
  <c r="BK7" i="27" s="1"/>
  <c r="DW4" i="27"/>
  <c r="GI4" i="27"/>
  <c r="IU4" i="27"/>
  <c r="LG4" i="27"/>
  <c r="BJ4" i="27"/>
  <c r="DV4" i="27"/>
  <c r="HN4" i="27"/>
  <c r="EB4" i="27"/>
  <c r="DU4" i="27"/>
  <c r="GB4" i="27"/>
  <c r="HI4" i="27"/>
  <c r="AG4" i="27"/>
  <c r="C4" i="27"/>
  <c r="G4" i="27"/>
  <c r="J4" i="27"/>
  <c r="H4" i="27"/>
  <c r="D4" i="27"/>
  <c r="D7" i="27" s="1"/>
  <c r="I4" i="27"/>
  <c r="I7" i="27" s="1"/>
  <c r="L4" i="27"/>
  <c r="E4" i="27"/>
  <c r="F4" i="27"/>
  <c r="D18" i="27" l="1" a="1"/>
  <c r="D18" i="27" s="1"/>
  <c r="Q25" i="51" a="1"/>
  <c r="Q25" i="51" s="1"/>
  <c r="Q22" i="51" a="1"/>
  <c r="Q22" i="51" s="1"/>
  <c r="Q21" i="51" a="1"/>
  <c r="Q21" i="51" s="1"/>
  <c r="Q24" i="51" a="1"/>
  <c r="Q24" i="51" s="1"/>
  <c r="Q23" i="51" a="1"/>
  <c r="Q23" i="51" s="1"/>
  <c r="W23" i="51" a="1"/>
  <c r="W23" i="51" s="1"/>
  <c r="W25" i="51" a="1"/>
  <c r="W25" i="51" s="1"/>
  <c r="W22" i="51" a="1"/>
  <c r="W22" i="51" s="1"/>
  <c r="W21" i="51" a="1"/>
  <c r="W21" i="51" s="1"/>
  <c r="W24" i="51" a="1"/>
  <c r="W24" i="51" s="1"/>
  <c r="AB24" i="51" a="1"/>
  <c r="AB24" i="51" s="1"/>
  <c r="AB23" i="51" a="1"/>
  <c r="AB23" i="51" s="1"/>
  <c r="AB25" i="51" a="1"/>
  <c r="AB25" i="51" s="1"/>
  <c r="AB22" i="51" a="1"/>
  <c r="AB22" i="51" s="1"/>
  <c r="AB21" i="51" a="1"/>
  <c r="AB21" i="51" s="1"/>
  <c r="T24" i="51" a="1"/>
  <c r="T24" i="51" s="1"/>
  <c r="T25" i="51" a="1"/>
  <c r="T25" i="51" s="1"/>
  <c r="T23" i="51" a="1"/>
  <c r="T23" i="51" s="1"/>
  <c r="T22" i="51" a="1"/>
  <c r="T22" i="51" s="1"/>
  <c r="T21" i="51" a="1"/>
  <c r="T21" i="51" s="1"/>
  <c r="Z25" i="51" a="1"/>
  <c r="Z25" i="51" s="1"/>
  <c r="Z22" i="51" a="1"/>
  <c r="Z22" i="51" s="1"/>
  <c r="Z21" i="51" a="1"/>
  <c r="Z21" i="51" s="1"/>
  <c r="Z24" i="51" a="1"/>
  <c r="Z24" i="51" s="1"/>
  <c r="Z23" i="51" a="1"/>
  <c r="Z23" i="51" s="1"/>
  <c r="P24" i="51" a="1"/>
  <c r="P24" i="51" s="1"/>
  <c r="P23" i="51" a="1"/>
  <c r="P23" i="51" s="1"/>
  <c r="P25" i="51" a="1"/>
  <c r="P25" i="51" s="1"/>
  <c r="P22" i="51" a="1"/>
  <c r="P22" i="51" s="1"/>
  <c r="P21" i="51" a="1"/>
  <c r="P21" i="51" s="1"/>
  <c r="O24" i="51" a="1"/>
  <c r="O24" i="51" s="1"/>
  <c r="O23" i="51" a="1"/>
  <c r="O23" i="51" s="1"/>
  <c r="O25" i="51" a="1"/>
  <c r="O25" i="51" s="1"/>
  <c r="O22" i="51" a="1"/>
  <c r="O22" i="51" s="1"/>
  <c r="O21" i="51" a="1"/>
  <c r="O21" i="51" s="1"/>
  <c r="N24" i="51" a="1"/>
  <c r="N24" i="51" s="1"/>
  <c r="N23" i="51" a="1"/>
  <c r="N23" i="51" s="1"/>
  <c r="N22" i="51" a="1"/>
  <c r="N22" i="51" s="1"/>
  <c r="N25" i="51" a="1"/>
  <c r="N25" i="51" s="1"/>
  <c r="N21" i="51" a="1"/>
  <c r="N21" i="51" s="1"/>
  <c r="Y24" i="51" a="1"/>
  <c r="Y24" i="51" s="1"/>
  <c r="Y23" i="51" a="1"/>
  <c r="Y23" i="51" s="1"/>
  <c r="Y25" i="51" a="1"/>
  <c r="Y25" i="51" s="1"/>
  <c r="Y22" i="51" a="1"/>
  <c r="Y22" i="51" s="1"/>
  <c r="Y21" i="51" a="1"/>
  <c r="Y21" i="51" s="1"/>
  <c r="AC25" i="51" a="1"/>
  <c r="AC25" i="51" s="1"/>
  <c r="AC24" i="51" a="1"/>
  <c r="AC24" i="51" s="1"/>
  <c r="AC23" i="51" a="1"/>
  <c r="AC23" i="51" s="1"/>
  <c r="AC22" i="51" a="1"/>
  <c r="AC22" i="51" s="1"/>
  <c r="AC21" i="51" a="1"/>
  <c r="AC21" i="51" s="1"/>
  <c r="AA23" i="51" a="1"/>
  <c r="AA23" i="51" s="1"/>
  <c r="AA25" i="51" a="1"/>
  <c r="AA25" i="51" s="1"/>
  <c r="AA22" i="51" a="1"/>
  <c r="AA22" i="51" s="1"/>
  <c r="AA21" i="51" a="1"/>
  <c r="AA21" i="51" s="1"/>
  <c r="AA24" i="51" a="1"/>
  <c r="AA24" i="51" s="1"/>
  <c r="X24" i="51" a="1"/>
  <c r="X24" i="51" s="1"/>
  <c r="X23" i="51" a="1"/>
  <c r="X23" i="51" s="1"/>
  <c r="X25" i="51" a="1"/>
  <c r="X25" i="51" s="1"/>
  <c r="X22" i="51" a="1"/>
  <c r="X22" i="51" s="1"/>
  <c r="X21" i="51" a="1"/>
  <c r="X21" i="51" s="1"/>
  <c r="U24" i="51" a="1"/>
  <c r="U24" i="51" s="1"/>
  <c r="U23" i="51" a="1"/>
  <c r="U23" i="51" s="1"/>
  <c r="U25" i="51" a="1"/>
  <c r="U25" i="51" s="1"/>
  <c r="U22" i="51" a="1"/>
  <c r="U22" i="51" s="1"/>
  <c r="U21" i="51" a="1"/>
  <c r="U21" i="51" s="1"/>
  <c r="S24" i="51" a="1"/>
  <c r="S24" i="51" s="1"/>
  <c r="S23" i="51" a="1"/>
  <c r="S23" i="51" s="1"/>
  <c r="S25" i="51" a="1"/>
  <c r="S25" i="51" s="1"/>
  <c r="S22" i="51" a="1"/>
  <c r="S22" i="51" s="1"/>
  <c r="S21" i="51" a="1"/>
  <c r="S21" i="51" s="1"/>
  <c r="R23" i="51" a="1"/>
  <c r="R23" i="51" s="1"/>
  <c r="R25" i="51" a="1"/>
  <c r="R25" i="51" s="1"/>
  <c r="R22" i="51" a="1"/>
  <c r="R22" i="51" s="1"/>
  <c r="R21" i="51" a="1"/>
  <c r="R21" i="51" s="1"/>
  <c r="R24" i="51" a="1"/>
  <c r="R24" i="51" s="1"/>
  <c r="V25" i="51" a="1"/>
  <c r="V25" i="51" s="1"/>
  <c r="V22" i="51" a="1"/>
  <c r="V22" i="51" s="1"/>
  <c r="V21" i="51" a="1"/>
  <c r="V21" i="51" s="1"/>
  <c r="V24" i="51" a="1"/>
  <c r="V24" i="51" s="1"/>
  <c r="V23" i="51" a="1"/>
  <c r="V23" i="51" s="1"/>
  <c r="AD22" i="51" a="1"/>
  <c r="AD22" i="51" s="1"/>
  <c r="AD21" i="51" a="1"/>
  <c r="AD21" i="51" s="1"/>
  <c r="AD25" i="51" a="1"/>
  <c r="AD25" i="51" s="1"/>
  <c r="AD24" i="51" a="1"/>
  <c r="AD24" i="51" s="1"/>
  <c r="AD23" i="51" a="1"/>
  <c r="AD23" i="51" s="1"/>
  <c r="AE23" i="51" a="1"/>
  <c r="AE23" i="51" s="1"/>
  <c r="AE22" i="51" a="1"/>
  <c r="AE22" i="51" s="1"/>
  <c r="AE21" i="51" a="1"/>
  <c r="AE21" i="51" s="1"/>
  <c r="AE25" i="51" a="1"/>
  <c r="AE25" i="51" s="1"/>
  <c r="AE24" i="51" a="1"/>
  <c r="AE24" i="51" s="1"/>
  <c r="AB25" i="40" a="1"/>
  <c r="AB25" i="40" s="1"/>
  <c r="AB21" i="40" a="1"/>
  <c r="AB21" i="40" s="1"/>
  <c r="AB22" i="40" a="1"/>
  <c r="AB22" i="40" s="1"/>
  <c r="AB23" i="40" a="1"/>
  <c r="AB23" i="40" s="1"/>
  <c r="AB24" i="40" a="1"/>
  <c r="AB24" i="40" s="1"/>
  <c r="V25" i="40" a="1"/>
  <c r="V25" i="40" s="1"/>
  <c r="V21" i="40" a="1"/>
  <c r="V21" i="40" s="1"/>
  <c r="V22" i="40" a="1"/>
  <c r="V22" i="40" s="1"/>
  <c r="V23" i="40" a="1"/>
  <c r="V23" i="40" s="1"/>
  <c r="V24" i="40" a="1"/>
  <c r="V24" i="40" s="1"/>
  <c r="Q22" i="40" a="1"/>
  <c r="Q22" i="40" s="1"/>
  <c r="Q25" i="40" a="1"/>
  <c r="Q25" i="40" s="1"/>
  <c r="Q24" i="40" a="1"/>
  <c r="Q24" i="40" s="1"/>
  <c r="Q23" i="40" a="1"/>
  <c r="Q23" i="40" s="1"/>
  <c r="Q21" i="40" a="1"/>
  <c r="Q21" i="40" s="1"/>
  <c r="R25" i="40" a="1"/>
  <c r="R25" i="40" s="1"/>
  <c r="R24" i="40" a="1"/>
  <c r="R24" i="40" s="1"/>
  <c r="R23" i="40" a="1"/>
  <c r="R23" i="40" s="1"/>
  <c r="R21" i="40" a="1"/>
  <c r="R21" i="40" s="1"/>
  <c r="R22" i="40" a="1"/>
  <c r="R22" i="40" s="1"/>
  <c r="N23" i="40" a="1"/>
  <c r="N23" i="40" s="1"/>
  <c r="N22" i="40" a="1"/>
  <c r="N22" i="40" s="1"/>
  <c r="N25" i="40" a="1"/>
  <c r="N25" i="40" s="1"/>
  <c r="N21" i="40" a="1"/>
  <c r="N21" i="40" s="1"/>
  <c r="N24" i="40" a="1"/>
  <c r="N24" i="40" s="1"/>
  <c r="O25" i="40" a="1"/>
  <c r="O25" i="40" s="1"/>
  <c r="O23" i="40" a="1"/>
  <c r="O23" i="40" s="1"/>
  <c r="O21" i="40" a="1"/>
  <c r="O21" i="40" s="1"/>
  <c r="O24" i="40" a="1"/>
  <c r="O24" i="40" s="1"/>
  <c r="O22" i="40" a="1"/>
  <c r="O22" i="40" s="1"/>
  <c r="AE25" i="40" a="1"/>
  <c r="AE25" i="40" s="1"/>
  <c r="AE23" i="40" a="1"/>
  <c r="AE23" i="40" s="1"/>
  <c r="AE24" i="40" a="1"/>
  <c r="AE24" i="40" s="1"/>
  <c r="AE21" i="40" a="1"/>
  <c r="AE21" i="40" s="1"/>
  <c r="AE22" i="40" a="1"/>
  <c r="AE22" i="40" s="1"/>
  <c r="P21" i="40" a="1"/>
  <c r="P21" i="40" s="1"/>
  <c r="P22" i="40" a="1"/>
  <c r="P22" i="40" s="1"/>
  <c r="P25" i="40" a="1"/>
  <c r="P25" i="40" s="1"/>
  <c r="P23" i="40" a="1"/>
  <c r="P23" i="40" s="1"/>
  <c r="P24" i="40" a="1"/>
  <c r="P24" i="40" s="1"/>
  <c r="AC24" i="40" a="1"/>
  <c r="AC24" i="40" s="1"/>
  <c r="AC23" i="40" a="1"/>
  <c r="AC23" i="40" s="1"/>
  <c r="AC22" i="40" a="1"/>
  <c r="AC22" i="40" s="1"/>
  <c r="AC25" i="40" a="1"/>
  <c r="AC25" i="40" s="1"/>
  <c r="AC21" i="40" a="1"/>
  <c r="AC21" i="40" s="1"/>
  <c r="AD22" i="40" a="1"/>
  <c r="AD22" i="40" s="1"/>
  <c r="AD25" i="40" a="1"/>
  <c r="AD25" i="40" s="1"/>
  <c r="AD21" i="40" a="1"/>
  <c r="AD21" i="40" s="1"/>
  <c r="AD23" i="40" a="1"/>
  <c r="AD23" i="40" s="1"/>
  <c r="AD24" i="40" a="1"/>
  <c r="AD24" i="40" s="1"/>
  <c r="T22" i="40" a="1"/>
  <c r="T22" i="40" s="1"/>
  <c r="T25" i="40" a="1"/>
  <c r="T25" i="40" s="1"/>
  <c r="T21" i="40" a="1"/>
  <c r="T21" i="40" s="1"/>
  <c r="T24" i="40" a="1"/>
  <c r="T24" i="40" s="1"/>
  <c r="T23" i="40" a="1"/>
  <c r="T23" i="40" s="1"/>
  <c r="Y21" i="40" a="1"/>
  <c r="Y21" i="40" s="1"/>
  <c r="Y24" i="40" a="1"/>
  <c r="Y24" i="40" s="1"/>
  <c r="Y25" i="40" a="1"/>
  <c r="Y25" i="40" s="1"/>
  <c r="Y23" i="40" a="1"/>
  <c r="Y23" i="40" s="1"/>
  <c r="Y22" i="40" a="1"/>
  <c r="Y22" i="40" s="1"/>
  <c r="Z22" i="40" a="1"/>
  <c r="Z22" i="40" s="1"/>
  <c r="Z21" i="40" a="1"/>
  <c r="Z21" i="40" s="1"/>
  <c r="Z24" i="40" a="1"/>
  <c r="Z24" i="40" s="1"/>
  <c r="Z25" i="40" a="1"/>
  <c r="Z25" i="40" s="1"/>
  <c r="Z23" i="40" a="1"/>
  <c r="Z23" i="40" s="1"/>
  <c r="AA23" i="40" a="1"/>
  <c r="AA23" i="40" s="1"/>
  <c r="AA25" i="40" a="1"/>
  <c r="AA25" i="40" s="1"/>
  <c r="AA21" i="40" a="1"/>
  <c r="AA21" i="40" s="1"/>
  <c r="AA24" i="40" a="1"/>
  <c r="AA24" i="40" s="1"/>
  <c r="AA22" i="40" a="1"/>
  <c r="AA22" i="40" s="1"/>
  <c r="S24" i="40" a="1"/>
  <c r="S24" i="40" s="1"/>
  <c r="S22" i="40" a="1"/>
  <c r="S22" i="40" s="1"/>
  <c r="S25" i="40" a="1"/>
  <c r="S25" i="40" s="1"/>
  <c r="S21" i="40" a="1"/>
  <c r="S21" i="40" s="1"/>
  <c r="S23" i="40" a="1"/>
  <c r="S23" i="40" s="1"/>
  <c r="D43" i="49"/>
  <c r="D43" i="52"/>
  <c r="AD17" i="51" a="1"/>
  <c r="AD17" i="51" s="1"/>
  <c r="AD16" i="51" a="1"/>
  <c r="AD16" i="51" s="1"/>
  <c r="AD19" i="51" a="1"/>
  <c r="AD19" i="51" s="1"/>
  <c r="AD18" i="51" a="1"/>
  <c r="AD18" i="51" s="1"/>
  <c r="AD15" i="51" a="1"/>
  <c r="AD15" i="51" s="1"/>
  <c r="AE15" i="51" a="1"/>
  <c r="AE15" i="51" s="1"/>
  <c r="AE19" i="51" a="1"/>
  <c r="AE19" i="51" s="1"/>
  <c r="AE16" i="51" a="1"/>
  <c r="AE16" i="51" s="1"/>
  <c r="AE18" i="51" a="1"/>
  <c r="AE18" i="51" s="1"/>
  <c r="AE17" i="51" a="1"/>
  <c r="AE17" i="51" s="1"/>
  <c r="N19" i="51" a="1"/>
  <c r="N19" i="51" s="1"/>
  <c r="N18" i="51" a="1"/>
  <c r="N18" i="51" s="1"/>
  <c r="N15" i="51" a="1"/>
  <c r="N15" i="51" s="1"/>
  <c r="N16" i="51" a="1"/>
  <c r="N16" i="51" s="1"/>
  <c r="N17" i="51" a="1"/>
  <c r="N17" i="51" s="1"/>
  <c r="Y16" i="51" a="1"/>
  <c r="Y16" i="51" s="1"/>
  <c r="Y15" i="51" a="1"/>
  <c r="Y15" i="51" s="1"/>
  <c r="Y17" i="51" a="1"/>
  <c r="Y17" i="51" s="1"/>
  <c r="Y18" i="51" a="1"/>
  <c r="Y18" i="51" s="1"/>
  <c r="Y19" i="51" a="1"/>
  <c r="Y19" i="51" s="1"/>
  <c r="AC16" i="51" a="1"/>
  <c r="AC16" i="51" s="1"/>
  <c r="AC18" i="51" a="1"/>
  <c r="AC18" i="51" s="1"/>
  <c r="AC15" i="51" a="1"/>
  <c r="AC15" i="51" s="1"/>
  <c r="AC19" i="51" a="1"/>
  <c r="AC19" i="51" s="1"/>
  <c r="AC17" i="51" a="1"/>
  <c r="AC17" i="51" s="1"/>
  <c r="AA15" i="51" a="1"/>
  <c r="AA15" i="51" s="1"/>
  <c r="AA18" i="51" a="1"/>
  <c r="AA18" i="51" s="1"/>
  <c r="AA16" i="51" a="1"/>
  <c r="AA16" i="51" s="1"/>
  <c r="AA17" i="51" a="1"/>
  <c r="AA17" i="51" s="1"/>
  <c r="AA19" i="51" a="1"/>
  <c r="AA19" i="51" s="1"/>
  <c r="O15" i="51" a="1"/>
  <c r="O15" i="51" s="1"/>
  <c r="O18" i="51" a="1"/>
  <c r="O18" i="51" s="1"/>
  <c r="O17" i="51" a="1"/>
  <c r="O17" i="51" s="1"/>
  <c r="O19" i="51" a="1"/>
  <c r="O19" i="51" s="1"/>
  <c r="O16" i="51" a="1"/>
  <c r="O16" i="51" s="1"/>
  <c r="R17" i="51" a="1"/>
  <c r="R17" i="51" s="1"/>
  <c r="R16" i="51" a="1"/>
  <c r="R16" i="51" s="1"/>
  <c r="R18" i="51" a="1"/>
  <c r="R18" i="51" s="1"/>
  <c r="R19" i="51" a="1"/>
  <c r="R19" i="51" s="1"/>
  <c r="R15" i="51" a="1"/>
  <c r="R15" i="51" s="1"/>
  <c r="V18" i="51" a="1"/>
  <c r="V18" i="51" s="1"/>
  <c r="V16" i="51" a="1"/>
  <c r="V16" i="51" s="1"/>
  <c r="V17" i="51" a="1"/>
  <c r="V17" i="51" s="1"/>
  <c r="V19" i="51" a="1"/>
  <c r="V19" i="51" s="1"/>
  <c r="V15" i="51" a="1"/>
  <c r="V15" i="51" s="1"/>
  <c r="X15" i="51" a="1"/>
  <c r="X15" i="51" s="1"/>
  <c r="X19" i="51" a="1"/>
  <c r="X19" i="51" s="1"/>
  <c r="X17" i="51" a="1"/>
  <c r="X17" i="51" s="1"/>
  <c r="X18" i="51" a="1"/>
  <c r="X18" i="51" s="1"/>
  <c r="X16" i="51" a="1"/>
  <c r="X16" i="51" s="1"/>
  <c r="Q16" i="51" a="1"/>
  <c r="Q16" i="51" s="1"/>
  <c r="Q19" i="51" a="1"/>
  <c r="Q19" i="51" s="1"/>
  <c r="Q18" i="51" a="1"/>
  <c r="Q18" i="51" s="1"/>
  <c r="Q15" i="51" a="1"/>
  <c r="Q15" i="51" s="1"/>
  <c r="Q17" i="51" a="1"/>
  <c r="Q17" i="51" s="1"/>
  <c r="U16" i="51" a="1"/>
  <c r="U16" i="51" s="1"/>
  <c r="U15" i="51" a="1"/>
  <c r="U15" i="51" s="1"/>
  <c r="U17" i="51" a="1"/>
  <c r="U17" i="51" s="1"/>
  <c r="U18" i="51" a="1"/>
  <c r="U18" i="51" s="1"/>
  <c r="U19" i="51" a="1"/>
  <c r="U19" i="51" s="1"/>
  <c r="S19" i="51" a="1"/>
  <c r="S19" i="51" s="1"/>
  <c r="S16" i="51" a="1"/>
  <c r="S16" i="51" s="1"/>
  <c r="S18" i="51" a="1"/>
  <c r="S18" i="51" s="1"/>
  <c r="S15" i="51" a="1"/>
  <c r="S15" i="51" s="1"/>
  <c r="S17" i="51" a="1"/>
  <c r="S17" i="51" s="1"/>
  <c r="AB16" i="51" a="1"/>
  <c r="AB16" i="51" s="1"/>
  <c r="AB18" i="51" a="1"/>
  <c r="AB18" i="51" s="1"/>
  <c r="AB19" i="51" a="1"/>
  <c r="AB19" i="51" s="1"/>
  <c r="AB15" i="51" a="1"/>
  <c r="AB15" i="51" s="1"/>
  <c r="AB17" i="51" a="1"/>
  <c r="AB17" i="51" s="1"/>
  <c r="T19" i="51" a="1"/>
  <c r="T19" i="51" s="1"/>
  <c r="T17" i="51" a="1"/>
  <c r="T17" i="51" s="1"/>
  <c r="T16" i="51" a="1"/>
  <c r="T16" i="51" s="1"/>
  <c r="T18" i="51" a="1"/>
  <c r="T18" i="51" s="1"/>
  <c r="T15" i="51" a="1"/>
  <c r="T15" i="51" s="1"/>
  <c r="Z16" i="51" a="1"/>
  <c r="Z16" i="51" s="1"/>
  <c r="Z15" i="51" a="1"/>
  <c r="Z15" i="51" s="1"/>
  <c r="Z18" i="51" a="1"/>
  <c r="Z18" i="51" s="1"/>
  <c r="Z19" i="51" a="1"/>
  <c r="Z19" i="51" s="1"/>
  <c r="Z17" i="51" a="1"/>
  <c r="Z17" i="51" s="1"/>
  <c r="P19" i="51" a="1"/>
  <c r="P19" i="51" s="1"/>
  <c r="P18" i="51" a="1"/>
  <c r="P18" i="51" s="1"/>
  <c r="P15" i="51" a="1"/>
  <c r="P15" i="51" s="1"/>
  <c r="P17" i="51" a="1"/>
  <c r="P17" i="51" s="1"/>
  <c r="P16" i="51" a="1"/>
  <c r="P16" i="51" s="1"/>
  <c r="W18" i="51" a="1"/>
  <c r="W18" i="51" s="1"/>
  <c r="W16" i="51" a="1"/>
  <c r="W16" i="51" s="1"/>
  <c r="W19" i="51" a="1"/>
  <c r="W19" i="51" s="1"/>
  <c r="W17" i="51" a="1"/>
  <c r="W17" i="51" s="1"/>
  <c r="W15" i="51" a="1"/>
  <c r="W15" i="51" s="1"/>
  <c r="Q19" i="40" a="1"/>
  <c r="Q19" i="40" s="1"/>
  <c r="Q18" i="40" a="1"/>
  <c r="Q18" i="40" s="1"/>
  <c r="Q16" i="40" a="1"/>
  <c r="Q16" i="40" s="1"/>
  <c r="Q17" i="40" a="1"/>
  <c r="Q17" i="40" s="1"/>
  <c r="Q15" i="40" a="1"/>
  <c r="Q15" i="40" s="1"/>
  <c r="Z19" i="40" a="1"/>
  <c r="Z19" i="40" s="1"/>
  <c r="Z17" i="40" a="1"/>
  <c r="Z17" i="40" s="1"/>
  <c r="Z15" i="40" a="1"/>
  <c r="Z15" i="40" s="1"/>
  <c r="Z18" i="40" a="1"/>
  <c r="Z18" i="40" s="1"/>
  <c r="Z16" i="40" a="1"/>
  <c r="Z16" i="40" s="1"/>
  <c r="AA19" i="40" a="1"/>
  <c r="AA19" i="40" s="1"/>
  <c r="AA17" i="40" a="1"/>
  <c r="AA17" i="40" s="1"/>
  <c r="AA15" i="40" a="1"/>
  <c r="AA15" i="40" s="1"/>
  <c r="AA18" i="40" a="1"/>
  <c r="AA18" i="40" s="1"/>
  <c r="AA16" i="40" a="1"/>
  <c r="AA16" i="40" s="1"/>
  <c r="AC19" i="40" a="1"/>
  <c r="AC19" i="40" s="1"/>
  <c r="AC18" i="40" a="1"/>
  <c r="AC18" i="40" s="1"/>
  <c r="AC16" i="40" a="1"/>
  <c r="AC16" i="40" s="1"/>
  <c r="AC17" i="40" a="1"/>
  <c r="AC17" i="40" s="1"/>
  <c r="AC15" i="40" a="1"/>
  <c r="AC15" i="40" s="1"/>
  <c r="AB18" i="40" a="1"/>
  <c r="AB18" i="40" s="1"/>
  <c r="AB16" i="40" a="1"/>
  <c r="AB16" i="40" s="1"/>
  <c r="AB19" i="40" a="1"/>
  <c r="AB19" i="40" s="1"/>
  <c r="AB17" i="40" a="1"/>
  <c r="AB17" i="40" s="1"/>
  <c r="AB15" i="40" a="1"/>
  <c r="AB15" i="40" s="1"/>
  <c r="Y19" i="40" a="1"/>
  <c r="Y19" i="40" s="1"/>
  <c r="Y18" i="40" a="1"/>
  <c r="Y18" i="40" s="1"/>
  <c r="Y16" i="40" a="1"/>
  <c r="Y16" i="40" s="1"/>
  <c r="Y17" i="40" a="1"/>
  <c r="Y17" i="40" s="1"/>
  <c r="Y15" i="40" a="1"/>
  <c r="Y15" i="40" s="1"/>
  <c r="P15" i="40" a="1"/>
  <c r="P15" i="40" s="1"/>
  <c r="P18" i="40" a="1"/>
  <c r="P18" i="40" s="1"/>
  <c r="P16" i="40" a="1"/>
  <c r="P16" i="40" s="1"/>
  <c r="P19" i="40" a="1"/>
  <c r="P19" i="40" s="1"/>
  <c r="P17" i="40" a="1"/>
  <c r="P17" i="40" s="1"/>
  <c r="R18" i="40" a="1"/>
  <c r="R18" i="40" s="1"/>
  <c r="R19" i="40" a="1"/>
  <c r="R19" i="40" s="1"/>
  <c r="R17" i="40" a="1"/>
  <c r="R17" i="40" s="1"/>
  <c r="R15" i="40" a="1"/>
  <c r="R15" i="40" s="1"/>
  <c r="R16" i="40" a="1"/>
  <c r="R16" i="40" s="1"/>
  <c r="N19" i="40" a="1"/>
  <c r="N19" i="40" s="1"/>
  <c r="N17" i="40" a="1"/>
  <c r="N17" i="40" s="1"/>
  <c r="N15" i="40" a="1"/>
  <c r="N15" i="40" s="1"/>
  <c r="N18" i="40" a="1"/>
  <c r="N18" i="40" s="1"/>
  <c r="N16" i="40" a="1"/>
  <c r="N16" i="40" s="1"/>
  <c r="AM15" i="38"/>
  <c r="AB7" i="38"/>
  <c r="AB21" i="38" s="1" a="1"/>
  <c r="AB21" i="38" s="1"/>
  <c r="P7" i="38" a="1"/>
  <c r="P7" i="38" s="1"/>
  <c r="P23" i="38" s="1"/>
  <c r="F7" i="38"/>
  <c r="F21" i="38" s="1"/>
  <c r="G7" i="27"/>
  <c r="G21" i="27" s="1" a="1"/>
  <c r="G21" i="27" s="1"/>
  <c r="DV7" i="27"/>
  <c r="AF7" i="27"/>
  <c r="AD7" i="27"/>
  <c r="IC7" i="27"/>
  <c r="IC15" i="27" s="1" a="1"/>
  <c r="IC15" i="27" s="1"/>
  <c r="BI7" i="27"/>
  <c r="KG7" i="27"/>
  <c r="KG17" i="27" s="1" a="1"/>
  <c r="KG17" i="27" s="1"/>
  <c r="AY7" i="27"/>
  <c r="JX7" i="27"/>
  <c r="JX24" i="27" s="1" a="1"/>
  <c r="JX24" i="27" s="1"/>
  <c r="DE7" i="27"/>
  <c r="GT7" i="27"/>
  <c r="GT18" i="27" s="1" a="1"/>
  <c r="GT18" i="27" s="1"/>
  <c r="GY7" i="27"/>
  <c r="GY15" i="27" s="1" a="1"/>
  <c r="GY15" i="27" s="1"/>
  <c r="IY7" i="27"/>
  <c r="IY19" i="27" s="1" a="1"/>
  <c r="IY19" i="27" s="1"/>
  <c r="GL7" i="27"/>
  <c r="GL24" i="27" s="1" a="1"/>
  <c r="GL24" i="27" s="1"/>
  <c r="DA7" i="27"/>
  <c r="DA23" i="27" s="1" a="1"/>
  <c r="DA23" i="27" s="1"/>
  <c r="HZ7" i="27"/>
  <c r="AM7" i="27"/>
  <c r="AM21" i="27" s="1" a="1"/>
  <c r="AM21" i="27" s="1"/>
  <c r="DS7" i="27"/>
  <c r="DS18" i="27" s="1" a="1"/>
  <c r="DS18" i="27" s="1"/>
  <c r="AU7" i="27"/>
  <c r="Y7" i="27"/>
  <c r="JO7" i="27"/>
  <c r="JO21" i="27" s="1" a="1"/>
  <c r="JO21" i="27" s="1"/>
  <c r="FM7" i="27"/>
  <c r="FM15" i="27" s="1" a="1"/>
  <c r="FM15" i="27" s="1"/>
  <c r="JF7" i="27"/>
  <c r="JF22" i="27" s="1" a="1"/>
  <c r="JF22" i="27" s="1"/>
  <c r="BU7" i="27"/>
  <c r="BL7" i="27"/>
  <c r="BL19" i="27" s="1" a="1"/>
  <c r="BL19" i="27" s="1"/>
  <c r="FZ7" i="27"/>
  <c r="FZ23" i="27" s="1" a="1"/>
  <c r="FZ23" i="27" s="1"/>
  <c r="KN7" i="27"/>
  <c r="KN22" i="27" s="1" a="1"/>
  <c r="KN22" i="27" s="1"/>
  <c r="BM7" i="27"/>
  <c r="KT7" i="27"/>
  <c r="KT21" i="27" s="1" a="1"/>
  <c r="KT21" i="27" s="1"/>
  <c r="KH7" i="27"/>
  <c r="KH19" i="27" s="1" a="1"/>
  <c r="KH19" i="27" s="1"/>
  <c r="LM7" i="27"/>
  <c r="DF7" i="27"/>
  <c r="DF25" i="27" s="1" a="1"/>
  <c r="DF25" i="27" s="1"/>
  <c r="JL7" i="27"/>
  <c r="JL21" i="27" s="1" a="1"/>
  <c r="JL21" i="27" s="1"/>
  <c r="LI7" i="27"/>
  <c r="LI15" i="27" s="1" a="1"/>
  <c r="LI15" i="27" s="1"/>
  <c r="F7" i="27"/>
  <c r="F15" i="27" s="1" a="1"/>
  <c r="F15" i="27" s="1"/>
  <c r="C7" i="27"/>
  <c r="C22" i="27" s="1" a="1"/>
  <c r="C22" i="27" s="1"/>
  <c r="BJ7" i="27"/>
  <c r="BJ21" i="27" s="1" a="1"/>
  <c r="BJ21" i="27" s="1"/>
  <c r="LB7" i="27"/>
  <c r="LB22" i="27" s="1" a="1"/>
  <c r="LB22" i="27" s="1"/>
  <c r="AE7" i="27"/>
  <c r="AE16" i="27" s="1" a="1"/>
  <c r="AE16" i="27" s="1"/>
  <c r="BV7" i="27"/>
  <c r="DJ7" i="27"/>
  <c r="DJ23" i="27" s="1" a="1"/>
  <c r="DJ23" i="27" s="1"/>
  <c r="FG7" i="27"/>
  <c r="FG15" i="27" s="1" a="1"/>
  <c r="FG15" i="27" s="1"/>
  <c r="GQ7" i="27"/>
  <c r="GQ15" i="27" s="1" a="1"/>
  <c r="GQ15" i="27" s="1"/>
  <c r="DK7" i="27"/>
  <c r="GC7" i="27"/>
  <c r="GC21" i="27" s="1" a="1"/>
  <c r="GC21" i="27" s="1"/>
  <c r="CI7" i="27"/>
  <c r="CI22" i="27" s="1" a="1"/>
  <c r="CI22" i="27" s="1"/>
  <c r="AP7" i="27"/>
  <c r="AP19" i="27" s="1" a="1"/>
  <c r="AP19" i="27" s="1"/>
  <c r="HD7" i="27"/>
  <c r="IW7" i="27"/>
  <c r="IW21" i="27" s="1" a="1"/>
  <c r="IW21" i="27" s="1"/>
  <c r="KA7" i="27"/>
  <c r="KA22" i="27" s="1" a="1"/>
  <c r="KA22" i="27" s="1"/>
  <c r="BO7" i="27"/>
  <c r="BO16" i="27" s="1" a="1"/>
  <c r="BO16" i="27" s="1"/>
  <c r="IX7" i="27"/>
  <c r="IX23" i="27" s="1" a="1"/>
  <c r="IX23" i="27" s="1"/>
  <c r="P7" i="27"/>
  <c r="P24" i="27" s="1" a="1"/>
  <c r="P24" i="27" s="1"/>
  <c r="CN7" i="27"/>
  <c r="CN16" i="27" s="1" a="1"/>
  <c r="CN16" i="27" s="1"/>
  <c r="DP7" i="27"/>
  <c r="DP15" i="27" s="1" a="1"/>
  <c r="DP15" i="27" s="1"/>
  <c r="AL7" i="27"/>
  <c r="AL16" i="27" s="1" a="1"/>
  <c r="AL16" i="27" s="1"/>
  <c r="FQ7" i="27"/>
  <c r="FQ18" i="27" s="1" a="1"/>
  <c r="FQ18" i="27" s="1"/>
  <c r="IQ7" i="27"/>
  <c r="IQ16" i="27" s="1" a="1"/>
  <c r="IQ16" i="27" s="1"/>
  <c r="EM7" i="27"/>
  <c r="JM7" i="27"/>
  <c r="JM16" i="27" s="1" a="1"/>
  <c r="JM16" i="27" s="1"/>
  <c r="GO7" i="27"/>
  <c r="GO21" i="27" s="1" a="1"/>
  <c r="GO21" i="27" s="1"/>
  <c r="GU7" i="27"/>
  <c r="GU24" i="27" s="1" a="1"/>
  <c r="GU24" i="27" s="1"/>
  <c r="DI7" i="27"/>
  <c r="IS7" i="27"/>
  <c r="IS22" i="27" s="1" a="1"/>
  <c r="IS22" i="27" s="1"/>
  <c r="KY7" i="27"/>
  <c r="KY21" i="27" s="1" a="1"/>
  <c r="KY21" i="27" s="1"/>
  <c r="BY7" i="27"/>
  <c r="BY23" i="27" s="1" a="1"/>
  <c r="BY23" i="27" s="1"/>
  <c r="EY7" i="27"/>
  <c r="EY16" i="27" s="1" a="1"/>
  <c r="EY16" i="27" s="1"/>
  <c r="CK7" i="27"/>
  <c r="CK23" i="27" s="1" a="1"/>
  <c r="CK23" i="27" s="1"/>
  <c r="EU7" i="27"/>
  <c r="EU22" i="27" s="1" a="1"/>
  <c r="EU22" i="27" s="1"/>
  <c r="IG7" i="27"/>
  <c r="IG18" i="27" s="1" a="1"/>
  <c r="IG18" i="27" s="1"/>
  <c r="IK7" i="27"/>
  <c r="IK19" i="27" s="1" a="1"/>
  <c r="IK19" i="27" s="1"/>
  <c r="HS7" i="27"/>
  <c r="HS23" i="27" s="1" a="1"/>
  <c r="HS23" i="27" s="1"/>
  <c r="E7" i="27"/>
  <c r="E23" i="27" s="1" a="1"/>
  <c r="E23" i="27" s="1"/>
  <c r="AG7" i="27"/>
  <c r="AG24" i="27" s="1" a="1"/>
  <c r="AG24" i="27" s="1"/>
  <c r="DR7" i="27"/>
  <c r="DR16" i="27" s="1" a="1"/>
  <c r="DR16" i="27" s="1"/>
  <c r="JE7" i="27"/>
  <c r="AV7" i="27"/>
  <c r="AV17" i="27" s="1" a="1"/>
  <c r="AV17" i="27" s="1"/>
  <c r="GP7" i="27"/>
  <c r="GP22" i="27" s="1" a="1"/>
  <c r="GP22" i="27" s="1"/>
  <c r="DY7" i="27"/>
  <c r="GZ7" i="27"/>
  <c r="EI7" i="27"/>
  <c r="EI21" i="27" s="1" a="1"/>
  <c r="EI21" i="27" s="1"/>
  <c r="EC7" i="27"/>
  <c r="EC25" i="27" s="1" a="1"/>
  <c r="EC25" i="27" s="1"/>
  <c r="KU7" i="27"/>
  <c r="KU18" i="27" s="1" a="1"/>
  <c r="KU18" i="27" s="1"/>
  <c r="HY7" i="27"/>
  <c r="HY25" i="27" s="1" a="1"/>
  <c r="HY25" i="27" s="1"/>
  <c r="KV7" i="27"/>
  <c r="KV18" i="27" s="1" a="1"/>
  <c r="KV18" i="27" s="1"/>
  <c r="HA7" i="27"/>
  <c r="HA17" i="27" s="1" a="1"/>
  <c r="HA17" i="27" s="1"/>
  <c r="EO7" i="27"/>
  <c r="EO22" i="27" s="1" a="1"/>
  <c r="EO22" i="27" s="1"/>
  <c r="AW7" i="27"/>
  <c r="AW22" i="27" s="1" a="1"/>
  <c r="AW22" i="27" s="1"/>
  <c r="KC7" i="27"/>
  <c r="KC23" i="27" s="1" a="1"/>
  <c r="KC23" i="27" s="1"/>
  <c r="GF7" i="27"/>
  <c r="GF22" i="27" s="1" a="1"/>
  <c r="GF22" i="27" s="1"/>
  <c r="X7" i="27"/>
  <c r="X25" i="27" s="1" a="1"/>
  <c r="X25" i="27" s="1"/>
  <c r="ET7" i="27"/>
  <c r="CR7" i="27"/>
  <c r="CR15" i="27" s="1" a="1"/>
  <c r="CR15" i="27" s="1"/>
  <c r="GS7" i="27"/>
  <c r="GS19" i="27" s="1" a="1"/>
  <c r="GS19" i="27" s="1"/>
  <c r="FD7" i="27"/>
  <c r="FD19" i="27" s="1" a="1"/>
  <c r="FD19" i="27" s="1"/>
  <c r="KE7" i="27"/>
  <c r="KE16" i="27" s="1" a="1"/>
  <c r="KE16" i="27" s="1"/>
  <c r="HJ7" i="27"/>
  <c r="HJ16" i="27" s="1" a="1"/>
  <c r="HJ16" i="27" s="1"/>
  <c r="JB7" i="27"/>
  <c r="JB19" i="27" s="1" a="1"/>
  <c r="JB19" i="27" s="1"/>
  <c r="HT7" i="27"/>
  <c r="HT22" i="27" s="1" a="1"/>
  <c r="HT22" i="27" s="1"/>
  <c r="AO7" i="27"/>
  <c r="AO23" i="27" s="1" a="1"/>
  <c r="AO23" i="27" s="1"/>
  <c r="II7" i="27"/>
  <c r="II19" i="27" s="1" a="1"/>
  <c r="II19" i="27" s="1"/>
  <c r="AT7" i="27"/>
  <c r="AT16" i="27" s="1" a="1"/>
  <c r="AT16" i="27" s="1"/>
  <c r="KP7" i="27"/>
  <c r="KP23" i="27" s="1" a="1"/>
  <c r="KP23" i="27" s="1"/>
  <c r="EA7" i="27"/>
  <c r="EA19" i="27" s="1" a="1"/>
  <c r="EA19" i="27" s="1"/>
  <c r="KD7" i="27"/>
  <c r="KD22" i="27" s="1" a="1"/>
  <c r="KD22" i="27" s="1"/>
  <c r="FU7" i="27"/>
  <c r="FU15" i="27" s="1" a="1"/>
  <c r="FU15" i="27" s="1"/>
  <c r="KM7" i="27"/>
  <c r="KM17" i="27" s="1" a="1"/>
  <c r="KM17" i="27" s="1"/>
  <c r="LN7" i="27"/>
  <c r="LN15" i="27" s="1" a="1"/>
  <c r="LN15" i="27" s="1"/>
  <c r="CV7" i="27"/>
  <c r="CV23" i="27" s="1" a="1"/>
  <c r="CV23" i="27" s="1"/>
  <c r="DH7" i="27"/>
  <c r="DH15" i="27" s="1" a="1"/>
  <c r="DH15" i="27" s="1"/>
  <c r="FK7" i="27"/>
  <c r="CX7" i="27"/>
  <c r="CX17" i="27" s="1" a="1"/>
  <c r="CX17" i="27" s="1"/>
  <c r="ER7" i="27"/>
  <c r="ER25" i="27" s="1" a="1"/>
  <c r="ER25" i="27" s="1"/>
  <c r="KJ7" i="27"/>
  <c r="KJ17" i="27" s="1" a="1"/>
  <c r="KJ17" i="27" s="1"/>
  <c r="KK7" i="27"/>
  <c r="KK16" i="27" s="1" a="1"/>
  <c r="KK16" i="27" s="1"/>
  <c r="CB7" i="27"/>
  <c r="CB19" i="27" s="1" a="1"/>
  <c r="CB19" i="27" s="1"/>
  <c r="HO7" i="27"/>
  <c r="HO21" i="27" s="1" a="1"/>
  <c r="HO21" i="27" s="1"/>
  <c r="BP7" i="27"/>
  <c r="BP25" i="27" s="1" a="1"/>
  <c r="BP25" i="27" s="1"/>
  <c r="EQ7" i="27"/>
  <c r="EQ21" i="27" s="1" a="1"/>
  <c r="EQ21" i="27" s="1"/>
  <c r="CD7" i="27"/>
  <c r="CD17" i="27" s="1" a="1"/>
  <c r="CD17" i="27" s="1"/>
  <c r="EJ7" i="27"/>
  <c r="EJ21" i="27" s="1" a="1"/>
  <c r="EJ21" i="27" s="1"/>
  <c r="KZ7" i="27"/>
  <c r="KZ22" i="27" s="1" a="1"/>
  <c r="KZ22" i="27" s="1"/>
  <c r="KL7" i="27"/>
  <c r="KL21" i="27" s="1" a="1"/>
  <c r="KL21" i="27" s="1"/>
  <c r="Z7" i="27"/>
  <c r="Z19" i="27" s="1" a="1"/>
  <c r="Z19" i="27" s="1"/>
  <c r="U7" i="27"/>
  <c r="U21" i="27" s="1" a="1"/>
  <c r="U21" i="27" s="1"/>
  <c r="GX7" i="27"/>
  <c r="GX19" i="27" s="1" a="1"/>
  <c r="GX19" i="27" s="1"/>
  <c r="IN7" i="27"/>
  <c r="IN16" i="27" s="1" a="1"/>
  <c r="IN16" i="27" s="1"/>
  <c r="DO7" i="27"/>
  <c r="DO16" i="27" s="1" a="1"/>
  <c r="DO16" i="27" s="1"/>
  <c r="AZ7" i="27"/>
  <c r="AZ21" i="27" s="1" a="1"/>
  <c r="AZ21" i="27" s="1"/>
  <c r="GW7" i="27"/>
  <c r="GW23" i="27" s="1" a="1"/>
  <c r="GW23" i="27" s="1"/>
  <c r="KR7" i="27"/>
  <c r="KR21" i="27" s="1" a="1"/>
  <c r="KR21" i="27" s="1"/>
  <c r="JW7" i="27"/>
  <c r="JW22" i="27" s="1" a="1"/>
  <c r="JW22" i="27" s="1"/>
  <c r="KF7" i="27"/>
  <c r="KF22" i="27" s="1" a="1"/>
  <c r="KF22" i="27" s="1"/>
  <c r="FC7" i="27"/>
  <c r="FC19" i="27" s="1" a="1"/>
  <c r="FC19" i="27" s="1"/>
  <c r="GH7" i="27"/>
  <c r="GH21" i="27" s="1" a="1"/>
  <c r="GH21" i="27" s="1"/>
  <c r="KB7" i="27"/>
  <c r="KB17" i="27" s="1" a="1"/>
  <c r="KB17" i="27" s="1"/>
  <c r="GE7" i="27"/>
  <c r="GE24" i="27" s="1" a="1"/>
  <c r="GE24" i="27" s="1"/>
  <c r="JI7" i="27"/>
  <c r="JI22" i="27" s="1" a="1"/>
  <c r="JI22" i="27" s="1"/>
  <c r="HU7" i="27"/>
  <c r="HU21" i="27" s="1" a="1"/>
  <c r="HU21" i="27" s="1"/>
  <c r="CH7" i="27"/>
  <c r="CH24" i="27" s="1" a="1"/>
  <c r="CH24" i="27" s="1"/>
  <c r="FA7" i="27"/>
  <c r="FA21" i="27" s="1" a="1"/>
  <c r="FA21" i="27" s="1"/>
  <c r="CQ7" i="27"/>
  <c r="GB7" i="27"/>
  <c r="GI7" i="27"/>
  <c r="GI17" i="27" s="1" a="1"/>
  <c r="GI17" i="27" s="1"/>
  <c r="IR7" i="27"/>
  <c r="IR24" i="27" s="1" a="1"/>
  <c r="IR24" i="27" s="1"/>
  <c r="BF7" i="27"/>
  <c r="JC7" i="27"/>
  <c r="BH7" i="27"/>
  <c r="BH16" i="27" s="1" a="1"/>
  <c r="BH16" i="27" s="1"/>
  <c r="IH7" i="27"/>
  <c r="IH17" i="27" s="1" a="1"/>
  <c r="IH17" i="27" s="1"/>
  <c r="HR7" i="27"/>
  <c r="HR19" i="27" s="1" a="1"/>
  <c r="HR19" i="27" s="1"/>
  <c r="KO7" i="27"/>
  <c r="KO23" i="27" s="1" a="1"/>
  <c r="KO23" i="27" s="1"/>
  <c r="AX7" i="27"/>
  <c r="AX15" i="27" s="1" a="1"/>
  <c r="AX15" i="27" s="1"/>
  <c r="O7" i="27"/>
  <c r="O16" i="27" s="1" a="1"/>
  <c r="O16" i="27" s="1"/>
  <c r="BG7" i="27"/>
  <c r="BG15" i="27" s="1" a="1"/>
  <c r="BG15" i="27" s="1"/>
  <c r="IJ7" i="27"/>
  <c r="IJ22" i="27" s="1" a="1"/>
  <c r="IJ22" i="27" s="1"/>
  <c r="HG7" i="27"/>
  <c r="IZ7" i="27"/>
  <c r="IZ18" i="27" s="1" a="1"/>
  <c r="IZ18" i="27" s="1"/>
  <c r="AB7" i="27"/>
  <c r="AB17" i="27" s="1" a="1"/>
  <c r="AB17" i="27" s="1"/>
  <c r="FP7" i="27"/>
  <c r="ID7" i="27"/>
  <c r="ID18" i="27" s="1" a="1"/>
  <c r="ID18" i="27" s="1"/>
  <c r="BX7" i="27"/>
  <c r="BX22" i="27" s="1" a="1"/>
  <c r="BX22" i="27" s="1"/>
  <c r="IT7" i="27"/>
  <c r="AK7" i="27"/>
  <c r="AK17" i="27" s="1" a="1"/>
  <c r="AK17" i="27" s="1"/>
  <c r="AQ7" i="27"/>
  <c r="AQ18" i="27" s="1" a="1"/>
  <c r="AQ18" i="27" s="1"/>
  <c r="HX7" i="27"/>
  <c r="HX15" i="27" s="1" a="1"/>
  <c r="HX15" i="27" s="1"/>
  <c r="HM7" i="27"/>
  <c r="KI7" i="27"/>
  <c r="KI16" i="27" s="1" a="1"/>
  <c r="KI16" i="27" s="1"/>
  <c r="HV7" i="27"/>
  <c r="LL7" i="27"/>
  <c r="LL16" i="27" s="1" a="1"/>
  <c r="LL16" i="27" s="1"/>
  <c r="BA7" i="27"/>
  <c r="BA24" i="27" s="1" a="1"/>
  <c r="BA24" i="27" s="1"/>
  <c r="BZ7" i="27"/>
  <c r="BZ22" i="27" s="1" a="1"/>
  <c r="BZ22" i="27" s="1"/>
  <c r="S7" i="27"/>
  <c r="S15" i="27" s="1" a="1"/>
  <c r="S15" i="27" s="1"/>
  <c r="HB7" i="27"/>
  <c r="HB25" i="27" s="1" a="1"/>
  <c r="HB25" i="27" s="1"/>
  <c r="BQ7" i="27"/>
  <c r="BW7" i="27"/>
  <c r="AC7" i="27"/>
  <c r="AC16" i="27" s="1" a="1"/>
  <c r="AC16" i="27" s="1"/>
  <c r="IM7" i="27"/>
  <c r="IM17" i="27" s="1" a="1"/>
  <c r="IM17" i="27" s="1"/>
  <c r="EV7" i="27"/>
  <c r="EV17" i="27" s="1" a="1"/>
  <c r="EV17" i="27" s="1"/>
  <c r="DT7" i="27"/>
  <c r="DT18" i="27" s="1" a="1"/>
  <c r="DT18" i="27" s="1"/>
  <c r="N7" i="27"/>
  <c r="N17" i="27" s="1" a="1"/>
  <c r="N17" i="27" s="1"/>
  <c r="DL7" i="27"/>
  <c r="W7" i="27"/>
  <c r="W16" i="27" s="1" a="1"/>
  <c r="W16" i="27" s="1"/>
  <c r="GK7" i="27"/>
  <c r="GK23" i="27" s="1" a="1"/>
  <c r="GK23" i="27" s="1"/>
  <c r="M7" i="27"/>
  <c r="M17" i="27" s="1" a="1"/>
  <c r="M17" i="27" s="1"/>
  <c r="DU7" i="27"/>
  <c r="DU23" i="27" s="1" a="1"/>
  <c r="DU23" i="27" s="1"/>
  <c r="DW7" i="27"/>
  <c r="DW24" i="27" s="1" a="1"/>
  <c r="DW24" i="27" s="1"/>
  <c r="IP7" i="27"/>
  <c r="IP21" i="27" s="1" a="1"/>
  <c r="IP21" i="27" s="1"/>
  <c r="CM7" i="27"/>
  <c r="CM16" i="27" s="1" a="1"/>
  <c r="CM16" i="27" s="1"/>
  <c r="CF7" i="27"/>
  <c r="CF23" i="27" s="1" a="1"/>
  <c r="CF23" i="27" s="1"/>
  <c r="JJ7" i="27"/>
  <c r="JJ23" i="27" s="1" a="1"/>
  <c r="JJ23" i="27" s="1"/>
  <c r="EF7" i="27"/>
  <c r="EF21" i="27" s="1" a="1"/>
  <c r="EF21" i="27" s="1"/>
  <c r="DC7" i="27"/>
  <c r="DC25" i="27" s="1" a="1"/>
  <c r="DC25" i="27" s="1"/>
  <c r="HK7" i="27"/>
  <c r="HK18" i="27" s="1" a="1"/>
  <c r="HK18" i="27" s="1"/>
  <c r="JG7" i="27"/>
  <c r="JG16" i="27" s="1" a="1"/>
  <c r="JG16" i="27" s="1"/>
  <c r="IV7" i="27"/>
  <c r="IV21" i="27" s="1" a="1"/>
  <c r="IV21" i="27" s="1"/>
  <c r="CT7" i="27"/>
  <c r="CT17" i="27" s="1" a="1"/>
  <c r="CT17" i="27" s="1"/>
  <c r="FV7" i="27"/>
  <c r="FV17" i="27" s="1" a="1"/>
  <c r="FV17" i="27" s="1"/>
  <c r="CO7" i="27"/>
  <c r="CO15" i="27" s="1" a="1"/>
  <c r="CO15" i="27" s="1"/>
  <c r="LK7" i="27"/>
  <c r="LK15" i="27" s="1" a="1"/>
  <c r="LK15" i="27" s="1"/>
  <c r="FI7" i="27"/>
  <c r="FI15" i="27" s="1" a="1"/>
  <c r="FI15" i="27" s="1"/>
  <c r="FO7" i="27"/>
  <c r="FO22" i="27" s="1" a="1"/>
  <c r="FO22" i="27" s="1"/>
  <c r="FR7" i="27"/>
  <c r="FR16" i="27" s="1" a="1"/>
  <c r="FR16" i="27" s="1"/>
  <c r="CY7" i="27"/>
  <c r="CY22" i="27" s="1" a="1"/>
  <c r="CY22" i="27" s="1"/>
  <c r="T7" i="27"/>
  <c r="IO7" i="27"/>
  <c r="IO17" i="27" s="1" a="1"/>
  <c r="IO17" i="27" s="1"/>
  <c r="AN7" i="27"/>
  <c r="AN15" i="27" s="1" a="1"/>
  <c r="AN15" i="27" s="1"/>
  <c r="FB7" i="27"/>
  <c r="FB23" i="27" s="1" a="1"/>
  <c r="FB23" i="27" s="1"/>
  <c r="CE7" i="27"/>
  <c r="CE18" i="27" s="1" a="1"/>
  <c r="CE18" i="27" s="1"/>
  <c r="JN7" i="27"/>
  <c r="JN18" i="27" s="1" a="1"/>
  <c r="JN18" i="27" s="1"/>
  <c r="EN7" i="27"/>
  <c r="EN15" i="27" s="1" a="1"/>
  <c r="EN15" i="27" s="1"/>
  <c r="EZ7" i="27"/>
  <c r="EZ19" i="27" s="1" a="1"/>
  <c r="EZ19" i="27" s="1"/>
  <c r="BC7" i="27"/>
  <c r="BC25" i="27" s="1" a="1"/>
  <c r="BC25" i="27" s="1"/>
  <c r="IL7" i="27"/>
  <c r="IL18" i="27" s="1" a="1"/>
  <c r="IL18" i="27" s="1"/>
  <c r="BE7" i="27"/>
  <c r="BE18" i="27" s="1" a="1"/>
  <c r="BE18" i="27" s="1"/>
  <c r="DM7" i="27"/>
  <c r="CP7" i="27"/>
  <c r="CP25" i="27" s="1" a="1"/>
  <c r="CP25" i="27" s="1"/>
  <c r="FF7" i="27"/>
  <c r="FF16" i="27" s="1" a="1"/>
  <c r="FF16" i="27" s="1"/>
  <c r="IA7" i="27"/>
  <c r="IA17" i="27" s="1" a="1"/>
  <c r="IA17" i="27" s="1"/>
  <c r="FT7" i="27"/>
  <c r="FT16" i="27" s="1" a="1"/>
  <c r="FT16" i="27" s="1"/>
  <c r="HL7" i="27"/>
  <c r="HL16" i="27" s="1" a="1"/>
  <c r="HL16" i="27" s="1"/>
  <c r="H7" i="27"/>
  <c r="H23" i="27" s="1" a="1"/>
  <c r="H23" i="27" s="1"/>
  <c r="EB7" i="27"/>
  <c r="EB22" i="27" s="1" a="1"/>
  <c r="EB22" i="27" s="1"/>
  <c r="LG7" i="27"/>
  <c r="LG19" i="27" s="1" a="1"/>
  <c r="LG19" i="27" s="1"/>
  <c r="FL7" i="27"/>
  <c r="L7" i="27"/>
  <c r="J7" i="27"/>
  <c r="J15" i="27" s="1" a="1"/>
  <c r="J15" i="27" s="1"/>
  <c r="HI7" i="27"/>
  <c r="HI16" i="27" s="1" a="1"/>
  <c r="HI16" i="27" s="1"/>
  <c r="HN7" i="27"/>
  <c r="HN17" i="27" s="1" a="1"/>
  <c r="HN17" i="27" s="1"/>
  <c r="IU7" i="27"/>
  <c r="IU18" i="27" s="1" a="1"/>
  <c r="IU18" i="27" s="1"/>
  <c r="KW7" i="27"/>
  <c r="KW16" i="27" s="1" a="1"/>
  <c r="KW16" i="27" s="1"/>
  <c r="FY7" i="27"/>
  <c r="FY23" i="27" s="1" a="1"/>
  <c r="FY23" i="27" s="1"/>
  <c r="BD7" i="27"/>
  <c r="KS7" i="27"/>
  <c r="KS22" i="27" s="1" a="1"/>
  <c r="KS22" i="27" s="1"/>
  <c r="HH7" i="27"/>
  <c r="HH22" i="27" s="1" a="1"/>
  <c r="HH22" i="27" s="1"/>
  <c r="BR7" i="27"/>
  <c r="BR24" i="27" s="1" a="1"/>
  <c r="BR24" i="27" s="1"/>
  <c r="EW7" i="27"/>
  <c r="EW19" i="27" s="1" a="1"/>
  <c r="EW19" i="27" s="1"/>
  <c r="ES7" i="27"/>
  <c r="ES18" i="27" s="1" a="1"/>
  <c r="ES18" i="27" s="1"/>
  <c r="CS7" i="27"/>
  <c r="GV7" i="27"/>
  <c r="GV24" i="27" s="1" a="1"/>
  <c r="GV24" i="27" s="1"/>
  <c r="FW7" i="27"/>
  <c r="FW23" i="27" s="1" a="1"/>
  <c r="FW23" i="27" s="1"/>
  <c r="FS7" i="27"/>
  <c r="FS18" i="27" s="1" a="1"/>
  <c r="FS18" i="27" s="1"/>
  <c r="DQ7" i="27"/>
  <c r="HQ7" i="27"/>
  <c r="JA7" i="27"/>
  <c r="JA16" i="27" s="1" a="1"/>
  <c r="JA16" i="27" s="1"/>
  <c r="JK7" i="27"/>
  <c r="JK17" i="27" s="1" a="1"/>
  <c r="JK17" i="27" s="1"/>
  <c r="LC7" i="27"/>
  <c r="LC15" i="27" s="1" a="1"/>
  <c r="LC15" i="27" s="1"/>
  <c r="EK7" i="27"/>
  <c r="EK25" i="27" s="1" a="1"/>
  <c r="EK25" i="27" s="1"/>
  <c r="V7" i="27"/>
  <c r="V18" i="27" s="1" a="1"/>
  <c r="V18" i="27" s="1"/>
  <c r="LP7" i="27"/>
  <c r="CG7" i="27"/>
  <c r="CG22" i="27" s="1" a="1"/>
  <c r="CG22" i="27" s="1"/>
  <c r="AI7" i="27"/>
  <c r="AI18" i="27" s="1" a="1"/>
  <c r="AI18" i="27" s="1"/>
  <c r="FE7" i="27"/>
  <c r="FE23" i="27" s="1" a="1"/>
  <c r="FE23" i="27" s="1"/>
  <c r="LO7" i="27"/>
  <c r="LO21" i="27" s="1" a="1"/>
  <c r="LO21" i="27" s="1"/>
  <c r="CZ7" i="27"/>
  <c r="LD7" i="27"/>
  <c r="LD25" i="27" s="1" a="1"/>
  <c r="LD25" i="27" s="1"/>
  <c r="DG7" i="27"/>
  <c r="EL7" i="27"/>
  <c r="EL15" i="27" s="1" a="1"/>
  <c r="EL15" i="27" s="1"/>
  <c r="Q7" i="27"/>
  <c r="GM7" i="27"/>
  <c r="DZ7" i="27"/>
  <c r="DZ17" i="27" s="1" a="1"/>
  <c r="DZ17" i="27" s="1"/>
  <c r="IB7" i="27"/>
  <c r="IB23" i="27" s="1" a="1"/>
  <c r="IB23" i="27" s="1"/>
  <c r="GR7" i="27"/>
  <c r="GR24" i="27" s="1" a="1"/>
  <c r="GR24" i="27" s="1"/>
  <c r="LR7" i="27"/>
  <c r="LR18" i="27" s="1" a="1"/>
  <c r="LR18" i="27" s="1"/>
  <c r="DB7" i="27"/>
  <c r="DB21" i="27" s="1" a="1"/>
  <c r="DB21" i="27" s="1"/>
  <c r="HE7" i="27"/>
  <c r="HE21" i="27" s="1" a="1"/>
  <c r="HE21" i="27" s="1"/>
  <c r="KX7" i="27"/>
  <c r="LQ7" i="27"/>
  <c r="LQ18" i="27" s="1" a="1"/>
  <c r="LQ18" i="27" s="1"/>
  <c r="HW7" i="27"/>
  <c r="FJ7" i="27"/>
  <c r="FJ15" i="27" s="1" a="1"/>
  <c r="FJ15" i="27" s="1"/>
  <c r="JP7" i="27"/>
  <c r="CJ7" i="27"/>
  <c r="CJ17" i="27" s="1" a="1"/>
  <c r="CJ17" i="27" s="1"/>
  <c r="GJ7" i="27"/>
  <c r="GJ25" i="27" s="1" a="1"/>
  <c r="GJ25" i="27" s="1"/>
  <c r="JV7" i="27"/>
  <c r="JV22" i="27" s="1" a="1"/>
  <c r="JV22" i="27" s="1"/>
  <c r="KQ7" i="27"/>
  <c r="KQ21" i="27" s="1" a="1"/>
  <c r="KQ21" i="27" s="1"/>
  <c r="HC7" i="27"/>
  <c r="HC19" i="27" s="1" a="1"/>
  <c r="HC19" i="27" s="1"/>
  <c r="EP7" i="27"/>
  <c r="JH7" i="27"/>
  <c r="JH15" i="27" s="1" a="1"/>
  <c r="JH15" i="27" s="1"/>
  <c r="JD7" i="27"/>
  <c r="JD21" i="27" s="1" a="1"/>
  <c r="JD21" i="27" s="1"/>
  <c r="DX7" i="27"/>
  <c r="DX18" i="27" s="1" a="1"/>
  <c r="DX18" i="27" s="1"/>
  <c r="EH7" i="27"/>
  <c r="EH21" i="27" s="1" a="1"/>
  <c r="EH21" i="27" s="1"/>
  <c r="FH7" i="27"/>
  <c r="FH15" i="27" s="1" a="1"/>
  <c r="FH15" i="27" s="1"/>
  <c r="IF7" i="27"/>
  <c r="IF21" i="27" s="1" a="1"/>
  <c r="IF21" i="27" s="1"/>
  <c r="GA7" i="27"/>
  <c r="GA22" i="27" s="1" a="1"/>
  <c r="GA22" i="27" s="1"/>
  <c r="DN7" i="27"/>
  <c r="FX7" i="27"/>
  <c r="FX24" i="27" s="1" a="1"/>
  <c r="FX24" i="27" s="1"/>
  <c r="LE7" i="27" a="1"/>
  <c r="LE7" i="27" s="1"/>
  <c r="LE23" i="27" s="1" a="1"/>
  <c r="LE23" i="27" s="1"/>
  <c r="HP7" i="27"/>
  <c r="HP19" i="27" s="1" a="1"/>
  <c r="HP19" i="27" s="1"/>
  <c r="EX7" i="27"/>
  <c r="EX19" i="27" s="1" a="1"/>
  <c r="EX19" i="27" s="1"/>
  <c r="LF7" i="27"/>
  <c r="LF23" i="27" s="1" a="1"/>
  <c r="LF23" i="27" s="1"/>
  <c r="IE7" i="27"/>
  <c r="GN7" i="27"/>
  <c r="GN18" i="27" s="1" a="1"/>
  <c r="GN18" i="27" s="1"/>
  <c r="K7" i="27"/>
  <c r="K21" i="27" s="1" a="1"/>
  <c r="K21" i="27" s="1"/>
  <c r="JT7" i="27"/>
  <c r="JT17" i="27" s="1" a="1"/>
  <c r="JT17" i="27" s="1"/>
  <c r="FN7" i="27"/>
  <c r="FN21" i="27" s="1" a="1"/>
  <c r="FN21" i="27" s="1"/>
  <c r="LJ7" i="27"/>
  <c r="LJ19" i="27" s="1" a="1"/>
  <c r="LJ19" i="27" s="1"/>
  <c r="HF7" i="27"/>
  <c r="HF21" i="27" s="1" a="1"/>
  <c r="HF21" i="27" s="1"/>
  <c r="AH7" i="27"/>
  <c r="AH19" i="27" s="1" a="1"/>
  <c r="AH19" i="27" s="1"/>
  <c r="JU7" i="27"/>
  <c r="JU15" i="27" s="1" a="1"/>
  <c r="JU15" i="27" s="1"/>
  <c r="GD7" i="27"/>
  <c r="GD15" i="27" s="1" a="1"/>
  <c r="GD15" i="27" s="1"/>
  <c r="JS7" i="27"/>
  <c r="JS22" i="27" s="1" a="1"/>
  <c r="JS22" i="27" s="1"/>
  <c r="LH7" i="27"/>
  <c r="LH19" i="27" s="1" a="1"/>
  <c r="LH19" i="27" s="1"/>
  <c r="BN21" i="27" a="1"/>
  <c r="BN21" i="27" s="1"/>
  <c r="JZ21" i="27" a="1"/>
  <c r="JZ21" i="27" s="1"/>
  <c r="LA21" i="27" a="1"/>
  <c r="LA21" i="27" s="1"/>
  <c r="E18" i="38" a="1"/>
  <c r="E18" i="38" s="1"/>
  <c r="E24" i="38" a="1"/>
  <c r="E24" i="38" s="1"/>
  <c r="JQ21" i="27" a="1"/>
  <c r="JQ21" i="27" s="1"/>
  <c r="JR25" i="27" a="1"/>
  <c r="JR25" i="27" s="1"/>
  <c r="JR24" i="27" a="1"/>
  <c r="JR24" i="27" s="1"/>
  <c r="JR19" i="27" a="1"/>
  <c r="JR19" i="27" s="1"/>
  <c r="BS21" i="27" a="1"/>
  <c r="BS21" i="27" s="1"/>
  <c r="BS19" i="27" a="1"/>
  <c r="BS19" i="27" s="1"/>
  <c r="JR21" i="27" a="1"/>
  <c r="JR21" i="27" s="1"/>
  <c r="JY19" i="27" a="1"/>
  <c r="JY19" i="27" s="1"/>
  <c r="JY25" i="27" a="1"/>
  <c r="JY25" i="27" s="1"/>
  <c r="JY21" i="27" a="1"/>
  <c r="JY21" i="27" s="1"/>
  <c r="CW21" i="27" a="1"/>
  <c r="CW21" i="27" s="1"/>
  <c r="E16" i="38"/>
  <c r="E21" i="38"/>
  <c r="AR21" i="27" a="1"/>
  <c r="AR21" i="27" s="1"/>
  <c r="R21" i="27" a="1"/>
  <c r="R21" i="27" s="1"/>
  <c r="BT21" i="27" a="1"/>
  <c r="BT21" i="27" s="1"/>
  <c r="I21" i="27" a="1"/>
  <c r="I21" i="27" s="1"/>
  <c r="AS21" i="27" a="1"/>
  <c r="AS21" i="27" s="1"/>
  <c r="BK21" i="27" a="1"/>
  <c r="BK21" i="27" s="1"/>
  <c r="DD21" i="27" a="1"/>
  <c r="DD21" i="27" s="1"/>
  <c r="CL21" i="27" a="1"/>
  <c r="CL21" i="27" s="1"/>
  <c r="BB21" i="27" a="1"/>
  <c r="BB21" i="27" s="1"/>
  <c r="AJ21" i="27" a="1"/>
  <c r="AJ21" i="27" s="1"/>
  <c r="CU21" i="27" a="1"/>
  <c r="CU21" i="27" s="1"/>
  <c r="AA21" i="27" a="1"/>
  <c r="AA21" i="27" s="1"/>
  <c r="CC21" i="27" a="1"/>
  <c r="CC21" i="27" s="1"/>
  <c r="EG21" i="27" a="1"/>
  <c r="EG21" i="27" s="1"/>
  <c r="ED21" i="27" a="1"/>
  <c r="ED21" i="27" s="1"/>
  <c r="L18" i="38" a="1"/>
  <c r="L18" i="38" s="1"/>
  <c r="L25" i="38"/>
  <c r="L21" i="38" a="1"/>
  <c r="L21" i="38" s="1"/>
  <c r="LW15" i="27" a="1"/>
  <c r="LW15" i="27" s="1"/>
  <c r="EE21" i="27" a="1"/>
  <c r="EE21" i="27" s="1"/>
  <c r="CA21" i="27" a="1"/>
  <c r="CA21" i="27" s="1"/>
  <c r="GG21" i="27" a="1"/>
  <c r="GG21" i="27" s="1"/>
  <c r="D21" i="27" a="1"/>
  <c r="D21" i="27" s="1"/>
  <c r="T15" i="38"/>
  <c r="T19" i="38"/>
  <c r="T16" i="38"/>
  <c r="T17" i="38"/>
  <c r="T18" i="38"/>
  <c r="U18" i="38"/>
  <c r="U15" i="38"/>
  <c r="U19" i="38"/>
  <c r="U16" i="38"/>
  <c r="U17" i="38"/>
  <c r="X15" i="38"/>
  <c r="X19" i="38"/>
  <c r="X16" i="38"/>
  <c r="X17" i="38"/>
  <c r="X18" i="38"/>
  <c r="Z17" i="38"/>
  <c r="Z18" i="38"/>
  <c r="Z15" i="38"/>
  <c r="Z19" i="38"/>
  <c r="Z16" i="38"/>
  <c r="R17" i="38"/>
  <c r="R18" i="38"/>
  <c r="R15" i="38"/>
  <c r="R19" i="38"/>
  <c r="R16" i="38"/>
  <c r="Y18" i="38"/>
  <c r="Y15" i="38"/>
  <c r="Y19" i="38"/>
  <c r="Y16" i="38"/>
  <c r="Y17" i="38"/>
  <c r="AD17" i="38"/>
  <c r="AD18" i="38"/>
  <c r="AD15" i="38"/>
  <c r="AD19" i="38"/>
  <c r="AD16" i="38"/>
  <c r="V17" i="38"/>
  <c r="V18" i="38"/>
  <c r="V15" i="38"/>
  <c r="V19" i="38"/>
  <c r="V16" i="38"/>
  <c r="AC18" i="38"/>
  <c r="AC15" i="38"/>
  <c r="AC16" i="38"/>
  <c r="AC17" i="38"/>
  <c r="AC19" i="38"/>
  <c r="AG18" i="38"/>
  <c r="AG15" i="38"/>
  <c r="AG19" i="38"/>
  <c r="AG16" i="38"/>
  <c r="AG17" i="38"/>
  <c r="Q18" i="38"/>
  <c r="Q15" i="38"/>
  <c r="Q19" i="38"/>
  <c r="Q16" i="38"/>
  <c r="Q17" i="38"/>
  <c r="AA16" i="38"/>
  <c r="AA17" i="38"/>
  <c r="AA18" i="38"/>
  <c r="AA15" i="38"/>
  <c r="AA19" i="38"/>
  <c r="S16" i="38"/>
  <c r="S17" i="38"/>
  <c r="S18" i="38"/>
  <c r="S15" i="38"/>
  <c r="S19" i="38"/>
  <c r="AE16" i="38"/>
  <c r="AE17" i="38"/>
  <c r="AE18" i="38"/>
  <c r="AE15" i="38"/>
  <c r="AE19" i="38"/>
  <c r="W16" i="38"/>
  <c r="W17" i="38"/>
  <c r="W18" i="38"/>
  <c r="W15" i="38"/>
  <c r="W19" i="38"/>
  <c r="AF15" i="38"/>
  <c r="AF19" i="38"/>
  <c r="AF16" i="38"/>
  <c r="AF17" i="38"/>
  <c r="AF18" i="38"/>
  <c r="M25" i="38"/>
  <c r="M24" i="38" a="1"/>
  <c r="M24" i="38" s="1"/>
  <c r="M23" i="38" a="1"/>
  <c r="M23" i="38" s="1"/>
  <c r="M18" i="38" a="1"/>
  <c r="M18" i="38" s="1"/>
  <c r="M21" i="38" a="1"/>
  <c r="M21" i="38" s="1"/>
  <c r="M15" i="38" a="1"/>
  <c r="M15" i="38" s="1"/>
  <c r="M22" i="38" a="1"/>
  <c r="M22" i="38" s="1"/>
  <c r="M19" i="38"/>
  <c r="M17" i="38" a="1"/>
  <c r="M17" i="38" s="1"/>
  <c r="M16" i="38" a="1"/>
  <c r="M16" i="38" s="1"/>
  <c r="I25" i="38"/>
  <c r="I23" i="38" a="1"/>
  <c r="I23" i="38" s="1"/>
  <c r="I24" i="38" a="1"/>
  <c r="I24" i="38" s="1"/>
  <c r="I21" i="38" a="1"/>
  <c r="I21" i="38" s="1"/>
  <c r="I19" i="38"/>
  <c r="I22" i="38" a="1"/>
  <c r="I22" i="38" s="1"/>
  <c r="I17" i="38" a="1"/>
  <c r="I17" i="38" s="1"/>
  <c r="I16" i="38" a="1"/>
  <c r="I16" i="38" s="1"/>
  <c r="I18" i="38" a="1"/>
  <c r="I18" i="38" s="1"/>
  <c r="I15" i="38" a="1"/>
  <c r="I15" i="38" s="1"/>
  <c r="V25" i="38"/>
  <c r="V24" i="38"/>
  <c r="V22" i="38"/>
  <c r="V21" i="38"/>
  <c r="V23" i="38"/>
  <c r="T24" i="38"/>
  <c r="T25" i="38"/>
  <c r="T22" i="38"/>
  <c r="T23" i="38"/>
  <c r="T21" i="38"/>
  <c r="AM19" i="38" a="1"/>
  <c r="AM19" i="38" s="1"/>
  <c r="AM18" i="38" a="1"/>
  <c r="AM18" i="38" s="1"/>
  <c r="AM17" i="38" a="1"/>
  <c r="AM17" i="38" s="1"/>
  <c r="AM16" i="38" a="1"/>
  <c r="AM16" i="38" s="1"/>
  <c r="E23" i="38" a="1"/>
  <c r="E23" i="38" s="1"/>
  <c r="E25" i="38" a="1"/>
  <c r="E25" i="38" s="1"/>
  <c r="E19" i="38"/>
  <c r="E22" i="38" a="1"/>
  <c r="E22" i="38" s="1"/>
  <c r="E17" i="38" a="1"/>
  <c r="E17" i="38" s="1"/>
  <c r="E15" i="38"/>
  <c r="Z25" i="38"/>
  <c r="Z24" i="38"/>
  <c r="Z23" i="38"/>
  <c r="Z22" i="38"/>
  <c r="Z21" i="38"/>
  <c r="R25" i="38"/>
  <c r="R24" i="38"/>
  <c r="R23" i="38"/>
  <c r="R22" i="38"/>
  <c r="R21" i="38"/>
  <c r="Y24" i="38"/>
  <c r="Y25" i="38"/>
  <c r="Y23" i="38"/>
  <c r="Y22" i="38"/>
  <c r="Y21" i="38"/>
  <c r="AD25" i="38"/>
  <c r="AD24" i="38"/>
  <c r="AD22" i="38"/>
  <c r="AD23" i="38"/>
  <c r="AD21" i="38"/>
  <c r="H25" i="38"/>
  <c r="H24" i="38" a="1"/>
  <c r="H24" i="38" s="1"/>
  <c r="H23" i="38" a="1"/>
  <c r="H23" i="38" s="1"/>
  <c r="H21" i="38" a="1"/>
  <c r="H21" i="38" s="1"/>
  <c r="H22" i="38" a="1"/>
  <c r="H22" i="38" s="1"/>
  <c r="H18" i="38" a="1"/>
  <c r="H18" i="38" s="1"/>
  <c r="H17" i="38" a="1"/>
  <c r="H17" i="38" s="1"/>
  <c r="H19" i="38"/>
  <c r="H15" i="38" a="1"/>
  <c r="H15" i="38" s="1"/>
  <c r="H16" i="38" a="1"/>
  <c r="H16" i="38" s="1"/>
  <c r="AC25" i="38"/>
  <c r="AC24" i="38"/>
  <c r="AC23" i="38"/>
  <c r="AC21" i="38"/>
  <c r="AC22" i="38"/>
  <c r="G25" i="38"/>
  <c r="G24" i="38" a="1"/>
  <c r="G24" i="38" s="1"/>
  <c r="G22" i="38" a="1"/>
  <c r="G22" i="38" s="1"/>
  <c r="G19" i="38"/>
  <c r="G21" i="38" a="1"/>
  <c r="G21" i="38" s="1"/>
  <c r="G16" i="38" a="1"/>
  <c r="G16" i="38" s="1"/>
  <c r="G23" i="38" a="1"/>
  <c r="G23" i="38" s="1"/>
  <c r="G18" i="38" a="1"/>
  <c r="G18" i="38" s="1"/>
  <c r="G15" i="38" a="1"/>
  <c r="G15" i="38" s="1"/>
  <c r="G17" i="38" a="1"/>
  <c r="G17" i="38" s="1"/>
  <c r="K25" i="38"/>
  <c r="K23" i="38" a="1"/>
  <c r="K23" i="38" s="1"/>
  <c r="K24" i="38" a="1"/>
  <c r="K24" i="38" s="1"/>
  <c r="K22" i="38" a="1"/>
  <c r="K22" i="38" s="1"/>
  <c r="K17" i="38" a="1"/>
  <c r="K17" i="38" s="1"/>
  <c r="K18" i="38" a="1"/>
  <c r="K18" i="38" s="1"/>
  <c r="K16" i="38" a="1"/>
  <c r="K16" i="38" s="1"/>
  <c r="K21" i="38" a="1"/>
  <c r="K21" i="38" s="1"/>
  <c r="K19" i="38"/>
  <c r="K15" i="38" a="1"/>
  <c r="K15" i="38" s="1"/>
  <c r="AG25" i="38"/>
  <c r="AG24" i="38"/>
  <c r="AG22" i="38"/>
  <c r="AG21" i="38"/>
  <c r="AG23" i="38"/>
  <c r="U25" i="38"/>
  <c r="U24" i="38"/>
  <c r="U23" i="38"/>
  <c r="U21" i="38"/>
  <c r="U22" i="38"/>
  <c r="L24" i="38" a="1"/>
  <c r="L24" i="38" s="1"/>
  <c r="L22" i="38" a="1"/>
  <c r="L22" i="38" s="1"/>
  <c r="L23" i="38" a="1"/>
  <c r="L23" i="38" s="1"/>
  <c r="L19" i="38"/>
  <c r="L17" i="38" a="1"/>
  <c r="L17" i="38" s="1"/>
  <c r="L16" i="38" a="1"/>
  <c r="L16" i="38" s="1"/>
  <c r="L15" i="38" a="1"/>
  <c r="L15" i="38" s="1"/>
  <c r="X25" i="38"/>
  <c r="X24" i="38"/>
  <c r="X23" i="38"/>
  <c r="X21" i="38"/>
  <c r="X22" i="38"/>
  <c r="Q25" i="38"/>
  <c r="Q24" i="38"/>
  <c r="Q22" i="38"/>
  <c r="Q21" i="38"/>
  <c r="Q23" i="38"/>
  <c r="AA25" i="38"/>
  <c r="AA23" i="38"/>
  <c r="AA24" i="38"/>
  <c r="AA21" i="38"/>
  <c r="AA22" i="38"/>
  <c r="S25" i="38"/>
  <c r="S23" i="38"/>
  <c r="S24" i="38"/>
  <c r="S21" i="38"/>
  <c r="S22" i="38"/>
  <c r="J24" i="38" a="1"/>
  <c r="J24" i="38" s="1"/>
  <c r="J23" i="38" a="1"/>
  <c r="J23" i="38" s="1"/>
  <c r="J22" i="38" a="1"/>
  <c r="J22" i="38" s="1"/>
  <c r="J25" i="38"/>
  <c r="J21" i="38" a="1"/>
  <c r="J21" i="38" s="1"/>
  <c r="J19" i="38"/>
  <c r="J18" i="38" a="1"/>
  <c r="J18" i="38" s="1"/>
  <c r="J17" i="38" a="1"/>
  <c r="J17" i="38" s="1"/>
  <c r="J15" i="38" a="1"/>
  <c r="J15" i="38" s="1"/>
  <c r="J16" i="38" a="1"/>
  <c r="J16" i="38" s="1"/>
  <c r="AE25" i="38"/>
  <c r="AE23" i="38"/>
  <c r="AE22" i="38"/>
  <c r="AE21" i="38"/>
  <c r="AE24" i="38"/>
  <c r="W25" i="38"/>
  <c r="W23" i="38"/>
  <c r="W21" i="38"/>
  <c r="W24" i="38"/>
  <c r="W22" i="38"/>
  <c r="AF25" i="38"/>
  <c r="AF24" i="38"/>
  <c r="AF23" i="38"/>
  <c r="AF21" i="38"/>
  <c r="AF22" i="38"/>
  <c r="CW15" i="27" a="1"/>
  <c r="CW15" i="27" s="1"/>
  <c r="CW16" i="27" a="1"/>
  <c r="CW16" i="27" s="1"/>
  <c r="CW17" i="27" a="1"/>
  <c r="CW17" i="27" s="1"/>
  <c r="CW18" i="27" a="1"/>
  <c r="CW18" i="27" s="1"/>
  <c r="CW23" i="27" a="1"/>
  <c r="CW23" i="27" s="1"/>
  <c r="CW22" i="27" a="1"/>
  <c r="CW22" i="27" s="1"/>
  <c r="CW24" i="27" a="1"/>
  <c r="CW24" i="27" s="1"/>
  <c r="CW19" i="27" a="1"/>
  <c r="CW19" i="27" s="1"/>
  <c r="CW25" i="27" a="1"/>
  <c r="CW25" i="27" s="1"/>
  <c r="BT15" i="27" a="1"/>
  <c r="BT15" i="27" s="1"/>
  <c r="BT16" i="27" a="1"/>
  <c r="BT16" i="27" s="1"/>
  <c r="BT19" i="27" a="1"/>
  <c r="BT19" i="27" s="1"/>
  <c r="BT22" i="27" a="1"/>
  <c r="BT22" i="27" s="1"/>
  <c r="BT23" i="27" a="1"/>
  <c r="BT23" i="27" s="1"/>
  <c r="BT25" i="27" a="1"/>
  <c r="BT25" i="27" s="1"/>
  <c r="BT17" i="27" a="1"/>
  <c r="BT17" i="27" s="1"/>
  <c r="BT18" i="27" a="1"/>
  <c r="BT18" i="27" s="1"/>
  <c r="BT24" i="27" a="1"/>
  <c r="BT24" i="27" s="1"/>
  <c r="GG15" i="27" a="1"/>
  <c r="GG15" i="27" s="1"/>
  <c r="GG18" i="27" a="1"/>
  <c r="GG18" i="27" s="1"/>
  <c r="GG17" i="27" a="1"/>
  <c r="GG17" i="27" s="1"/>
  <c r="GG16" i="27" a="1"/>
  <c r="GG16" i="27" s="1"/>
  <c r="GG19" i="27" a="1"/>
  <c r="GG19" i="27" s="1"/>
  <c r="GG22" i="27" a="1"/>
  <c r="GG22" i="27" s="1"/>
  <c r="GG23" i="27" a="1"/>
  <c r="GG23" i="27" s="1"/>
  <c r="GG25" i="27" a="1"/>
  <c r="GG25" i="27" s="1"/>
  <c r="GG24" i="27" a="1"/>
  <c r="GG24" i="27" s="1"/>
  <c r="JQ15" i="27" a="1"/>
  <c r="JQ15" i="27" s="1"/>
  <c r="JQ19" i="27" a="1"/>
  <c r="JQ19" i="27" s="1"/>
  <c r="JQ16" i="27" a="1"/>
  <c r="JQ16" i="27" s="1"/>
  <c r="JQ17" i="27" a="1"/>
  <c r="JQ17" i="27" s="1"/>
  <c r="JQ18" i="27" a="1"/>
  <c r="JQ18" i="27" s="1"/>
  <c r="JQ24" i="27" a="1"/>
  <c r="JQ24" i="27" s="1"/>
  <c r="JQ22" i="27" a="1"/>
  <c r="JQ22" i="27" s="1"/>
  <c r="JQ23" i="27" a="1"/>
  <c r="JQ23" i="27" s="1"/>
  <c r="JQ25" i="27" a="1"/>
  <c r="JQ25" i="27" s="1"/>
  <c r="CU15" i="27" a="1"/>
  <c r="CU15" i="27" s="1"/>
  <c r="CU17" i="27" a="1"/>
  <c r="CU17" i="27" s="1"/>
  <c r="CU16" i="27" a="1"/>
  <c r="CU16" i="27" s="1"/>
  <c r="CU19" i="27" a="1"/>
  <c r="CU19" i="27" s="1"/>
  <c r="CU22" i="27" a="1"/>
  <c r="CU22" i="27" s="1"/>
  <c r="CU18" i="27" a="1"/>
  <c r="CU18" i="27" s="1"/>
  <c r="CU23" i="27" a="1"/>
  <c r="CU23" i="27" s="1"/>
  <c r="CU24" i="27" a="1"/>
  <c r="CU24" i="27" s="1"/>
  <c r="CU25" i="27" a="1"/>
  <c r="CU25" i="27" s="1"/>
  <c r="I15" i="27" a="1"/>
  <c r="I15" i="27" s="1"/>
  <c r="I16" i="27" a="1"/>
  <c r="I16" i="27" s="1"/>
  <c r="I19" i="27" a="1"/>
  <c r="I19" i="27" s="1"/>
  <c r="I18" i="27" a="1"/>
  <c r="I18" i="27" s="1"/>
  <c r="I23" i="27" a="1"/>
  <c r="I23" i="27" s="1"/>
  <c r="I24" i="27" a="1"/>
  <c r="I24" i="27" s="1"/>
  <c r="I17" i="27" a="1"/>
  <c r="I17" i="27" s="1"/>
  <c r="I25" i="27" a="1"/>
  <c r="I25" i="27" s="1"/>
  <c r="I22" i="27" a="1"/>
  <c r="I22" i="27" s="1"/>
  <c r="ED15" i="27" a="1"/>
  <c r="ED15" i="27" s="1"/>
  <c r="ED16" i="27" a="1"/>
  <c r="ED16" i="27" s="1"/>
  <c r="ED17" i="27" a="1"/>
  <c r="ED17" i="27" s="1"/>
  <c r="ED18" i="27" a="1"/>
  <c r="ED18" i="27" s="1"/>
  <c r="ED22" i="27" a="1"/>
  <c r="ED22" i="27" s="1"/>
  <c r="ED23" i="27" a="1"/>
  <c r="ED23" i="27" s="1"/>
  <c r="ED19" i="27" a="1"/>
  <c r="ED19" i="27" s="1"/>
  <c r="ED24" i="27" a="1"/>
  <c r="ED24" i="27" s="1"/>
  <c r="ED25" i="27" a="1"/>
  <c r="ED25" i="27" s="1"/>
  <c r="BS15" i="27" a="1"/>
  <c r="BS15" i="27" s="1"/>
  <c r="BS17" i="27" a="1"/>
  <c r="BS17" i="27" s="1"/>
  <c r="BS16" i="27" a="1"/>
  <c r="BS16" i="27" s="1"/>
  <c r="BS18" i="27" a="1"/>
  <c r="BS18" i="27" s="1"/>
  <c r="BS24" i="27" a="1"/>
  <c r="BS24" i="27" s="1"/>
  <c r="BS22" i="27" a="1"/>
  <c r="BS22" i="27" s="1"/>
  <c r="BS23" i="27" a="1"/>
  <c r="BS23" i="27" s="1"/>
  <c r="BS25" i="27" a="1"/>
  <c r="BS25" i="27" s="1"/>
  <c r="AS15" i="27" a="1"/>
  <c r="AS15" i="27" s="1"/>
  <c r="AS16" i="27" a="1"/>
  <c r="AS16" i="27" s="1"/>
  <c r="AS18" i="27" a="1"/>
  <c r="AS18" i="27" s="1"/>
  <c r="AS17" i="27" a="1"/>
  <c r="AS17" i="27" s="1"/>
  <c r="AS19" i="27" a="1"/>
  <c r="AS19" i="27" s="1"/>
  <c r="AS22" i="27" a="1"/>
  <c r="AS22" i="27" s="1"/>
  <c r="AS23" i="27" a="1"/>
  <c r="AS23" i="27" s="1"/>
  <c r="AS25" i="27" a="1"/>
  <c r="AS25" i="27" s="1"/>
  <c r="AS24" i="27" a="1"/>
  <c r="AS24" i="27" s="1"/>
  <c r="AA16" i="27" a="1"/>
  <c r="AA16" i="27" s="1"/>
  <c r="AA17" i="27" a="1"/>
  <c r="AA17" i="27" s="1"/>
  <c r="AA15" i="27" a="1"/>
  <c r="AA15" i="27" s="1"/>
  <c r="AA18" i="27" a="1"/>
  <c r="AA18" i="27" s="1"/>
  <c r="AA24" i="27" a="1"/>
  <c r="AA24" i="27" s="1"/>
  <c r="AA25" i="27" a="1"/>
  <c r="AA25" i="27" s="1"/>
  <c r="AA19" i="27" a="1"/>
  <c r="AA19" i="27" s="1"/>
  <c r="AA23" i="27" a="1"/>
  <c r="AA23" i="27" s="1"/>
  <c r="AA22" i="27" a="1"/>
  <c r="AA22" i="27" s="1"/>
  <c r="LA17" i="27" a="1"/>
  <c r="LA17" i="27" s="1"/>
  <c r="LA16" i="27" a="1"/>
  <c r="LA16" i="27" s="1"/>
  <c r="LA18" i="27" a="1"/>
  <c r="LA18" i="27" s="1"/>
  <c r="LA15" i="27" a="1"/>
  <c r="LA15" i="27" s="1"/>
  <c r="LA22" i="27" a="1"/>
  <c r="LA22" i="27" s="1"/>
  <c r="LA19" i="27" a="1"/>
  <c r="LA19" i="27" s="1"/>
  <c r="LA23" i="27" a="1"/>
  <c r="LA23" i="27" s="1"/>
  <c r="LA25" i="27" a="1"/>
  <c r="LA25" i="27" s="1"/>
  <c r="LA24" i="27" a="1"/>
  <c r="LA24" i="27" s="1"/>
  <c r="D15" i="27" a="1"/>
  <c r="D15" i="27" s="1"/>
  <c r="D17" i="27" a="1"/>
  <c r="D17" i="27" s="1"/>
  <c r="D16" i="27" a="1"/>
  <c r="D16" i="27" s="1"/>
  <c r="D19" i="27" a="1"/>
  <c r="D19" i="27" s="1"/>
  <c r="D25" i="27" a="1"/>
  <c r="D25" i="27" s="1"/>
  <c r="D23" i="27" a="1"/>
  <c r="D23" i="27" s="1"/>
  <c r="D22" i="27" a="1"/>
  <c r="D22" i="27" s="1"/>
  <c r="D24" i="27" a="1"/>
  <c r="D24" i="27" s="1"/>
  <c r="EE15" i="27" a="1"/>
  <c r="EE15" i="27" s="1"/>
  <c r="EE17" i="27" a="1"/>
  <c r="EE17" i="27" s="1"/>
  <c r="EE18" i="27" a="1"/>
  <c r="EE18" i="27" s="1"/>
  <c r="EE19" i="27" a="1"/>
  <c r="EE19" i="27" s="1"/>
  <c r="EE16" i="27" a="1"/>
  <c r="EE16" i="27" s="1"/>
  <c r="EE22" i="27" a="1"/>
  <c r="EE22" i="27" s="1"/>
  <c r="EE24" i="27" a="1"/>
  <c r="EE24" i="27" s="1"/>
  <c r="EE25" i="27" a="1"/>
  <c r="EE25" i="27" s="1"/>
  <c r="EE23" i="27" a="1"/>
  <c r="EE23" i="27" s="1"/>
  <c r="EG16" i="27" a="1"/>
  <c r="EG16" i="27" s="1"/>
  <c r="EG15" i="27" a="1"/>
  <c r="EG15" i="27" s="1"/>
  <c r="EG18" i="27" a="1"/>
  <c r="EG18" i="27" s="1"/>
  <c r="EG22" i="27" a="1"/>
  <c r="EG22" i="27" s="1"/>
  <c r="EG23" i="27" a="1"/>
  <c r="EG23" i="27" s="1"/>
  <c r="EG19" i="27" a="1"/>
  <c r="EG19" i="27" s="1"/>
  <c r="EG24" i="27" a="1"/>
  <c r="EG24" i="27" s="1"/>
  <c r="EG17" i="27" a="1"/>
  <c r="EG17" i="27" s="1"/>
  <c r="EG25" i="27" a="1"/>
  <c r="EG25" i="27" s="1"/>
  <c r="JR15" i="27" a="1"/>
  <c r="JR15" i="27" s="1"/>
  <c r="JR18" i="27" a="1"/>
  <c r="JR18" i="27" s="1"/>
  <c r="JR16" i="27" a="1"/>
  <c r="JR16" i="27" s="1"/>
  <c r="JR17" i="27" a="1"/>
  <c r="JR17" i="27" s="1"/>
  <c r="JR22" i="27" a="1"/>
  <c r="JR22" i="27" s="1"/>
  <c r="JR23" i="27" a="1"/>
  <c r="JR23" i="27" s="1"/>
  <c r="JZ17" i="27" a="1"/>
  <c r="JZ17" i="27" s="1"/>
  <c r="JZ15" i="27" a="1"/>
  <c r="JZ15" i="27" s="1"/>
  <c r="JZ16" i="27" a="1"/>
  <c r="JZ16" i="27" s="1"/>
  <c r="JZ18" i="27" a="1"/>
  <c r="JZ18" i="27" s="1"/>
  <c r="JZ22" i="27" a="1"/>
  <c r="JZ22" i="27" s="1"/>
  <c r="JZ23" i="27" a="1"/>
  <c r="JZ23" i="27" s="1"/>
  <c r="JZ24" i="27" a="1"/>
  <c r="JZ24" i="27" s="1"/>
  <c r="JZ19" i="27" a="1"/>
  <c r="JZ19" i="27" s="1"/>
  <c r="JZ25" i="27" a="1"/>
  <c r="JZ25" i="27" s="1"/>
  <c r="JY15" i="27" a="1"/>
  <c r="JY15" i="27" s="1"/>
  <c r="JY16" i="27" a="1"/>
  <c r="JY16" i="27" s="1"/>
  <c r="JY17" i="27" a="1"/>
  <c r="JY17" i="27" s="1"/>
  <c r="JY18" i="27" a="1"/>
  <c r="JY18" i="27" s="1"/>
  <c r="JY22" i="27" a="1"/>
  <c r="JY22" i="27" s="1"/>
  <c r="JY23" i="27" a="1"/>
  <c r="JY23" i="27" s="1"/>
  <c r="JY24" i="27" a="1"/>
  <c r="JY24" i="27" s="1"/>
  <c r="R15" i="27" a="1"/>
  <c r="R15" i="27" s="1"/>
  <c r="R17" i="27" a="1"/>
  <c r="R17" i="27" s="1"/>
  <c r="R18" i="27" a="1"/>
  <c r="R18" i="27" s="1"/>
  <c r="R19" i="27" a="1"/>
  <c r="R19" i="27" s="1"/>
  <c r="R16" i="27" a="1"/>
  <c r="R16" i="27" s="1"/>
  <c r="R23" i="27" a="1"/>
  <c r="R23" i="27" s="1"/>
  <c r="R24" i="27" a="1"/>
  <c r="R24" i="27" s="1"/>
  <c r="R25" i="27" a="1"/>
  <c r="R25" i="27" s="1"/>
  <c r="R22" i="27" a="1"/>
  <c r="R22" i="27" s="1"/>
  <c r="CA17" i="27" a="1"/>
  <c r="CA17" i="27" s="1"/>
  <c r="CA18" i="27" a="1"/>
  <c r="CA18" i="27" s="1"/>
  <c r="CA19" i="27" a="1"/>
  <c r="CA19" i="27" s="1"/>
  <c r="CA22" i="27" a="1"/>
  <c r="CA22" i="27" s="1"/>
  <c r="CA15" i="27" a="1"/>
  <c r="CA15" i="27" s="1"/>
  <c r="CA16" i="27" a="1"/>
  <c r="CA16" i="27" s="1"/>
  <c r="CA23" i="27" a="1"/>
  <c r="CA23" i="27" s="1"/>
  <c r="CA24" i="27" a="1"/>
  <c r="CA24" i="27" s="1"/>
  <c r="CA25" i="27" a="1"/>
  <c r="CA25" i="27" s="1"/>
  <c r="CC15" i="27" a="1"/>
  <c r="CC15" i="27" s="1"/>
  <c r="CC16" i="27" a="1"/>
  <c r="CC16" i="27" s="1"/>
  <c r="CC17" i="27" a="1"/>
  <c r="CC17" i="27" s="1"/>
  <c r="CC18" i="27" a="1"/>
  <c r="CC18" i="27" s="1"/>
  <c r="CC19" i="27" a="1"/>
  <c r="CC19" i="27" s="1"/>
  <c r="CC25" i="27" a="1"/>
  <c r="CC25" i="27" s="1"/>
  <c r="CC22" i="27" a="1"/>
  <c r="CC22" i="27" s="1"/>
  <c r="CC23" i="27" a="1"/>
  <c r="CC23" i="27" s="1"/>
  <c r="CC24" i="27" a="1"/>
  <c r="CC24" i="27" s="1"/>
  <c r="BK17" i="27" a="1"/>
  <c r="BK17" i="27" s="1"/>
  <c r="BK15" i="27" a="1"/>
  <c r="BK15" i="27" s="1"/>
  <c r="BK16" i="27" a="1"/>
  <c r="BK16" i="27" s="1"/>
  <c r="BK19" i="27" a="1"/>
  <c r="BK19" i="27" s="1"/>
  <c r="BK23" i="27" a="1"/>
  <c r="BK23" i="27" s="1"/>
  <c r="BK22" i="27" a="1"/>
  <c r="BK22" i="27" s="1"/>
  <c r="BK24" i="27" a="1"/>
  <c r="BK24" i="27" s="1"/>
  <c r="BK18" i="27" a="1"/>
  <c r="BK18" i="27" s="1"/>
  <c r="BK25" i="27" a="1"/>
  <c r="BK25" i="27" s="1"/>
  <c r="BN15" i="27" a="1"/>
  <c r="BN15" i="27" s="1"/>
  <c r="BN19" i="27" a="1"/>
  <c r="BN19" i="27" s="1"/>
  <c r="BN17" i="27" a="1"/>
  <c r="BN17" i="27" s="1"/>
  <c r="BN18" i="27" a="1"/>
  <c r="BN18" i="27" s="1"/>
  <c r="BN22" i="27" a="1"/>
  <c r="BN22" i="27" s="1"/>
  <c r="BN23" i="27" a="1"/>
  <c r="BN23" i="27" s="1"/>
  <c r="BN24" i="27" a="1"/>
  <c r="BN24" i="27" s="1"/>
  <c r="BN16" i="27" a="1"/>
  <c r="BN16" i="27" s="1"/>
  <c r="BN25" i="27" a="1"/>
  <c r="BN25" i="27" s="1"/>
  <c r="DD15" i="27" a="1"/>
  <c r="DD15" i="27" s="1"/>
  <c r="DD17" i="27" a="1"/>
  <c r="DD17" i="27" s="1"/>
  <c r="DD19" i="27" a="1"/>
  <c r="DD19" i="27" s="1"/>
  <c r="DD16" i="27" a="1"/>
  <c r="DD16" i="27" s="1"/>
  <c r="DD18" i="27" a="1"/>
  <c r="DD18" i="27" s="1"/>
  <c r="DD23" i="27" a="1"/>
  <c r="DD23" i="27" s="1"/>
  <c r="DD24" i="27" a="1"/>
  <c r="DD24" i="27" s="1"/>
  <c r="DD25" i="27" a="1"/>
  <c r="DD25" i="27" s="1"/>
  <c r="DD22" i="27" a="1"/>
  <c r="DD22" i="27" s="1"/>
  <c r="CL16" i="27" a="1"/>
  <c r="CL16" i="27" s="1"/>
  <c r="CL17" i="27" a="1"/>
  <c r="CL17" i="27" s="1"/>
  <c r="CL18" i="27" a="1"/>
  <c r="CL18" i="27" s="1"/>
  <c r="CL19" i="27" a="1"/>
  <c r="CL19" i="27" s="1"/>
  <c r="CL15" i="27" a="1"/>
  <c r="CL15" i="27" s="1"/>
  <c r="CL24" i="27" a="1"/>
  <c r="CL24" i="27" s="1"/>
  <c r="CL25" i="27" a="1"/>
  <c r="CL25" i="27" s="1"/>
  <c r="CL22" i="27" a="1"/>
  <c r="CL22" i="27" s="1"/>
  <c r="CL23" i="27" a="1"/>
  <c r="CL23" i="27" s="1"/>
  <c r="BB16" i="27" a="1"/>
  <c r="BB16" i="27" s="1"/>
  <c r="BB15" i="27" a="1"/>
  <c r="BB15" i="27" s="1"/>
  <c r="BB17" i="27" a="1"/>
  <c r="BB17" i="27" s="1"/>
  <c r="BB19" i="27" a="1"/>
  <c r="BB19" i="27" s="1"/>
  <c r="BB18" i="27" a="1"/>
  <c r="BB18" i="27" s="1"/>
  <c r="BB23" i="27" a="1"/>
  <c r="BB23" i="27" s="1"/>
  <c r="BB22" i="27" a="1"/>
  <c r="BB22" i="27" s="1"/>
  <c r="BB24" i="27" a="1"/>
  <c r="BB24" i="27" s="1"/>
  <c r="BB25" i="27" a="1"/>
  <c r="BB25" i="27" s="1"/>
  <c r="AJ17" i="27" a="1"/>
  <c r="AJ17" i="27" s="1"/>
  <c r="AJ19" i="27" a="1"/>
  <c r="AJ19" i="27" s="1"/>
  <c r="AJ15" i="27" a="1"/>
  <c r="AJ15" i="27" s="1"/>
  <c r="AJ18" i="27" a="1"/>
  <c r="AJ18" i="27" s="1"/>
  <c r="AJ25" i="27" a="1"/>
  <c r="AJ25" i="27" s="1"/>
  <c r="AJ16" i="27" a="1"/>
  <c r="AJ16" i="27" s="1"/>
  <c r="AJ23" i="27" a="1"/>
  <c r="AJ23" i="27" s="1"/>
  <c r="AJ24" i="27" a="1"/>
  <c r="AJ24" i="27" s="1"/>
  <c r="AJ22" i="27" a="1"/>
  <c r="AJ22" i="27" s="1"/>
  <c r="AR15" i="27" a="1"/>
  <c r="AR15" i="27" s="1"/>
  <c r="AR17" i="27" a="1"/>
  <c r="AR17" i="27" s="1"/>
  <c r="AR16" i="27" a="1"/>
  <c r="AR16" i="27" s="1"/>
  <c r="AR18" i="27" a="1"/>
  <c r="AR18" i="27" s="1"/>
  <c r="AR23" i="27" a="1"/>
  <c r="AR23" i="27" s="1"/>
  <c r="AR19" i="27" a="1"/>
  <c r="AR19" i="27" s="1"/>
  <c r="AR22" i="27" a="1"/>
  <c r="AR22" i="27" s="1"/>
  <c r="AR24" i="27" a="1"/>
  <c r="AR24" i="27" s="1"/>
  <c r="AR25" i="27" a="1"/>
  <c r="AR25" i="27" s="1"/>
  <c r="LW19" i="27" a="1"/>
  <c r="LW19" i="27" s="1"/>
  <c r="LU15" i="27" a="1"/>
  <c r="LU15" i="27" s="1"/>
  <c r="LV19" i="27" a="1"/>
  <c r="LV19" i="27" s="1"/>
  <c r="LV18" i="27" a="1"/>
  <c r="LV18" i="27" s="1"/>
  <c r="LV15" i="27" a="1"/>
  <c r="LV15" i="27" s="1"/>
  <c r="LZ17" i="27" a="1"/>
  <c r="LZ17" i="27" s="1"/>
  <c r="LZ16" i="27" a="1"/>
  <c r="LZ16" i="27" s="1"/>
  <c r="LZ18" i="27" a="1"/>
  <c r="LZ18" i="27" s="1"/>
  <c r="LZ19" i="27" a="1"/>
  <c r="LZ19" i="27" s="1"/>
  <c r="LZ15" i="27" a="1"/>
  <c r="LZ15" i="27" s="1"/>
  <c r="LW17" i="27" a="1"/>
  <c r="LW17" i="27" s="1"/>
  <c r="LW18" i="27" a="1"/>
  <c r="LW18" i="27" s="1"/>
  <c r="LW16" i="27" a="1"/>
  <c r="LW16" i="27" s="1"/>
  <c r="MA15" i="27" a="1"/>
  <c r="MA15" i="27" s="1"/>
  <c r="LX18" i="27" a="1"/>
  <c r="LX18" i="27" s="1"/>
  <c r="MA18" i="27" a="1"/>
  <c r="MA18" i="27" s="1"/>
  <c r="LX17" i="27" a="1"/>
  <c r="LX17" i="27" s="1"/>
  <c r="LX15" i="27" a="1"/>
  <c r="LX15" i="27" s="1"/>
  <c r="LX19" i="27" a="1"/>
  <c r="LX19" i="27" s="1"/>
  <c r="LX16" i="27" a="1"/>
  <c r="LX16" i="27" s="1"/>
  <c r="MA17" i="27" a="1"/>
  <c r="MA17" i="27" s="1"/>
  <c r="MA16" i="27" a="1"/>
  <c r="MA16" i="27" s="1"/>
  <c r="MA19" i="27" a="1"/>
  <c r="MA19" i="27" s="1"/>
  <c r="LV17" i="27" a="1"/>
  <c r="LV17" i="27" s="1"/>
  <c r="LV16" i="27" a="1"/>
  <c r="LV16" i="27" s="1"/>
  <c r="LU19" i="27" a="1"/>
  <c r="LU19" i="27" s="1"/>
  <c r="LU17" i="27" a="1"/>
  <c r="LU17" i="27" s="1"/>
  <c r="LU16" i="27" a="1"/>
  <c r="LU16" i="27" s="1"/>
  <c r="LU18" i="27" a="1"/>
  <c r="LU18" i="27" s="1"/>
  <c r="D43" i="45" l="1"/>
  <c r="B16" i="51"/>
  <c r="B23" i="51"/>
  <c r="B25" i="51"/>
  <c r="B21" i="51"/>
  <c r="B22" i="51"/>
  <c r="B19" i="51"/>
  <c r="B15" i="51"/>
  <c r="B17" i="51"/>
  <c r="B18" i="51"/>
  <c r="D41" i="49" s="1"/>
  <c r="B24" i="51"/>
  <c r="AB19" i="38"/>
  <c r="B18" i="43"/>
  <c r="B15" i="43"/>
  <c r="B23" i="43"/>
  <c r="B19" i="43"/>
  <c r="B22" i="43"/>
  <c r="B21" i="43"/>
  <c r="B16" i="43"/>
  <c r="B24" i="43"/>
  <c r="B25" i="43"/>
  <c r="B17" i="43"/>
  <c r="F25" i="38"/>
  <c r="BJ17" i="27" a="1"/>
  <c r="BJ17" i="27" s="1"/>
  <c r="IR16" i="27" a="1"/>
  <c r="IR16" i="27" s="1"/>
  <c r="HJ19" i="27" a="1"/>
  <c r="HJ19" i="27" s="1"/>
  <c r="BL22" i="27" a="1"/>
  <c r="BL22" i="27" s="1"/>
  <c r="FJ16" i="27" a="1"/>
  <c r="FJ16" i="27" s="1"/>
  <c r="IL17" i="27" a="1"/>
  <c r="IL17" i="27" s="1"/>
  <c r="FF25" i="27" a="1"/>
  <c r="FF25" i="27" s="1"/>
  <c r="KT16" i="27" a="1"/>
  <c r="KT16" i="27" s="1"/>
  <c r="BX23" i="27" a="1"/>
  <c r="BX23" i="27" s="1"/>
  <c r="GE22" i="27" a="1"/>
  <c r="GE22" i="27" s="1"/>
  <c r="FV16" i="27" a="1"/>
  <c r="FV16" i="27" s="1"/>
  <c r="HO25" i="27" a="1"/>
  <c r="HO25" i="27" s="1"/>
  <c r="II25" i="27" a="1"/>
  <c r="II25" i="27" s="1"/>
  <c r="H16" i="27" a="1"/>
  <c r="H16" i="27" s="1"/>
  <c r="FQ19" i="27" a="1"/>
  <c r="FQ19" i="27" s="1"/>
  <c r="GC19" i="27" a="1"/>
  <c r="GC19" i="27" s="1"/>
  <c r="JO19" i="27" a="1"/>
  <c r="JO19" i="27" s="1"/>
  <c r="FH17" i="27" a="1"/>
  <c r="FH17" i="27" s="1"/>
  <c r="LO17" i="27" a="1"/>
  <c r="LO17" i="27" s="1"/>
  <c r="JL23" i="27" a="1"/>
  <c r="JL23" i="27" s="1"/>
  <c r="KF17" i="27" a="1"/>
  <c r="KF17" i="27" s="1"/>
  <c r="EI17" i="27" a="1"/>
  <c r="EI17" i="27" s="1"/>
  <c r="EU16" i="27" a="1"/>
  <c r="EU16" i="27" s="1"/>
  <c r="GO22" i="27" a="1"/>
  <c r="GO22" i="27" s="1"/>
  <c r="AM17" i="27" a="1"/>
  <c r="AM17" i="27" s="1"/>
  <c r="AZ24" i="27" a="1"/>
  <c r="AZ24" i="27" s="1"/>
  <c r="HO23" i="27" a="1"/>
  <c r="HO23" i="27" s="1"/>
  <c r="KC15" i="27" a="1"/>
  <c r="KC15" i="27" s="1"/>
  <c r="G16" i="27" a="1"/>
  <c r="G16" i="27" s="1"/>
  <c r="EU18" i="27" a="1"/>
  <c r="EU18" i="27" s="1"/>
  <c r="IL23" i="27" a="1"/>
  <c r="IL23" i="27" s="1"/>
  <c r="IW23" i="27" a="1"/>
  <c r="IW23" i="27" s="1"/>
  <c r="GC16" i="27" a="1"/>
  <c r="GC16" i="27" s="1"/>
  <c r="BJ22" i="27" a="1"/>
  <c r="BJ22" i="27" s="1"/>
  <c r="JO18" i="27" a="1"/>
  <c r="JO18" i="27" s="1"/>
  <c r="IY15" i="27" a="1"/>
  <c r="IY15" i="27" s="1"/>
  <c r="IC19" i="27" a="1"/>
  <c r="IC19" i="27" s="1"/>
  <c r="FH24" i="27" a="1"/>
  <c r="FH24" i="27" s="1"/>
  <c r="JV15" i="27" a="1"/>
  <c r="JV15" i="27" s="1"/>
  <c r="JL15" i="27" a="1"/>
  <c r="JL15" i="27" s="1"/>
  <c r="GE15" i="27" a="1"/>
  <c r="GE15" i="27" s="1"/>
  <c r="U16" i="27" a="1"/>
  <c r="U16" i="27" s="1"/>
  <c r="ER18" i="27" a="1"/>
  <c r="ER18" i="27" s="1"/>
  <c r="HJ25" i="27" a="1"/>
  <c r="HJ25" i="27" s="1"/>
  <c r="AV15" i="27" a="1"/>
  <c r="AV15" i="27" s="1"/>
  <c r="FA16" i="27" a="1"/>
  <c r="FA16" i="27" s="1"/>
  <c r="GO18" i="27" a="1"/>
  <c r="GO18" i="27" s="1"/>
  <c r="FO18" i="27" a="1"/>
  <c r="FO18" i="27" s="1"/>
  <c r="KT23" i="27" a="1"/>
  <c r="KT23" i="27" s="1"/>
  <c r="BL17" i="27" a="1"/>
  <c r="BL17" i="27" s="1"/>
  <c r="AM22" i="27" a="1"/>
  <c r="AM22" i="27" s="1"/>
  <c r="JX23" i="27" a="1"/>
  <c r="JX23" i="27" s="1"/>
  <c r="EL22" i="27" a="1"/>
  <c r="EL22" i="27" s="1"/>
  <c r="F16" i="38" a="1"/>
  <c r="F16" i="38" s="1"/>
  <c r="P16" i="38"/>
  <c r="F24" i="38" a="1"/>
  <c r="F24" i="38" s="1"/>
  <c r="F17" i="38" a="1"/>
  <c r="F17" i="38" s="1"/>
  <c r="F19" i="38"/>
  <c r="P21" i="38"/>
  <c r="P19" i="38"/>
  <c r="AB23" i="38"/>
  <c r="P24" i="38"/>
  <c r="AB24" i="38"/>
  <c r="AB17" i="38"/>
  <c r="P15" i="38"/>
  <c r="P22" i="38"/>
  <c r="P25" i="38"/>
  <c r="AB22" i="38"/>
  <c r="F18" i="38"/>
  <c r="F23" i="38" a="1"/>
  <c r="F23" i="38" s="1"/>
  <c r="AB16" i="38"/>
  <c r="P18" i="38" a="1"/>
  <c r="P18" i="38" s="1"/>
  <c r="P17" i="38"/>
  <c r="AB25" i="38"/>
  <c r="F15" i="38"/>
  <c r="F22" i="38" a="1"/>
  <c r="F22" i="38" s="1"/>
  <c r="AB18" i="38"/>
  <c r="AB15" i="38"/>
  <c r="GX17" i="27" a="1"/>
  <c r="GX17" i="27" s="1"/>
  <c r="KZ25" i="27" a="1"/>
  <c r="KZ25" i="27" s="1"/>
  <c r="DH24" i="27" a="1"/>
  <c r="DH24" i="27" s="1"/>
  <c r="HA18" i="27" a="1"/>
  <c r="HA18" i="27" s="1"/>
  <c r="GP18" i="27" a="1"/>
  <c r="GP18" i="27" s="1"/>
  <c r="FC17" i="27" a="1"/>
  <c r="FC17" i="27" s="1"/>
  <c r="AZ22" i="27" a="1"/>
  <c r="AZ22" i="27" s="1"/>
  <c r="U25" i="27" a="1"/>
  <c r="U25" i="27" s="1"/>
  <c r="EJ16" i="27" a="1"/>
  <c r="EJ16" i="27" s="1"/>
  <c r="HO18" i="27" a="1"/>
  <c r="HO18" i="27" s="1"/>
  <c r="CV19" i="27" a="1"/>
  <c r="CV19" i="27" s="1"/>
  <c r="II23" i="27" a="1"/>
  <c r="II23" i="27" s="1"/>
  <c r="CR23" i="27" a="1"/>
  <c r="CR23" i="27" s="1"/>
  <c r="KV17" i="27" a="1"/>
  <c r="KV17" i="27" s="1"/>
  <c r="AV24" i="27" a="1"/>
  <c r="AV24" i="27" s="1"/>
  <c r="G23" i="27" a="1"/>
  <c r="G23" i="27" s="1"/>
  <c r="H15" i="27" a="1"/>
  <c r="H15" i="27" s="1"/>
  <c r="FF19" i="27" a="1"/>
  <c r="FF19" i="27" s="1"/>
  <c r="KY22" i="27" a="1"/>
  <c r="KY22" i="27" s="1"/>
  <c r="JN19" i="27" a="1"/>
  <c r="JN19" i="27" s="1"/>
  <c r="P15" i="27" a="1"/>
  <c r="P15" i="27" s="1"/>
  <c r="IW19" i="27" a="1"/>
  <c r="IW19" i="27" s="1"/>
  <c r="GC25" i="27" a="1"/>
  <c r="GC25" i="27" s="1"/>
  <c r="BJ16" i="27" a="1"/>
  <c r="BJ16" i="27" s="1"/>
  <c r="HB22" i="27" a="1"/>
  <c r="HB22" i="27" s="1"/>
  <c r="HX25" i="27" a="1"/>
  <c r="HX25" i="27" s="1"/>
  <c r="IZ15" i="27" a="1"/>
  <c r="IZ15" i="27" s="1"/>
  <c r="IH24" i="27" a="1"/>
  <c r="IH24" i="27" s="1"/>
  <c r="IR22" i="27" a="1"/>
  <c r="IR22" i="27" s="1"/>
  <c r="AH22" i="27" a="1"/>
  <c r="AH22" i="27" s="1"/>
  <c r="HE15" i="27" a="1"/>
  <c r="HE15" i="27" s="1"/>
  <c r="LO16" i="27" a="1"/>
  <c r="LO16" i="27" s="1"/>
  <c r="IU15" i="27" a="1"/>
  <c r="IU15" i="27" s="1"/>
  <c r="JL25" i="27" a="1"/>
  <c r="JL25" i="27" s="1"/>
  <c r="KF23" i="27" a="1"/>
  <c r="KF23" i="27" s="1"/>
  <c r="AZ18" i="27" a="1"/>
  <c r="AZ18" i="27" s="1"/>
  <c r="U24" i="27" a="1"/>
  <c r="U24" i="27" s="1"/>
  <c r="EJ15" i="27" a="1"/>
  <c r="EJ15" i="27" s="1"/>
  <c r="HJ23" i="27" a="1"/>
  <c r="HJ23" i="27" s="1"/>
  <c r="CR17" i="27" a="1"/>
  <c r="CR17" i="27" s="1"/>
  <c r="EI24" i="27" a="1"/>
  <c r="EI24" i="27" s="1"/>
  <c r="AV23" i="27" a="1"/>
  <c r="AV23" i="27" s="1"/>
  <c r="G22" i="27" a="1"/>
  <c r="G22" i="27" s="1"/>
  <c r="FA22" i="27" a="1"/>
  <c r="FA22" i="27" s="1"/>
  <c r="FF15" i="27" a="1"/>
  <c r="FF15" i="27" s="1"/>
  <c r="KY16" i="27" a="1"/>
  <c r="KY16" i="27" s="1"/>
  <c r="FV25" i="27" a="1"/>
  <c r="FV25" i="27" s="1"/>
  <c r="IW16" i="27" a="1"/>
  <c r="IW16" i="27" s="1"/>
  <c r="GC22" i="27" a="1"/>
  <c r="GC22" i="27" s="1"/>
  <c r="IM23" i="27" a="1"/>
  <c r="IM23" i="27" s="1"/>
  <c r="JO25" i="27" a="1"/>
  <c r="JO25" i="27" s="1"/>
  <c r="AM19" i="27" a="1"/>
  <c r="AM19" i="27" s="1"/>
  <c r="IY23" i="27" a="1"/>
  <c r="IY23" i="27" s="1"/>
  <c r="O17" i="27" a="1"/>
  <c r="O17" i="27" s="1"/>
  <c r="IH16" i="27" a="1"/>
  <c r="IH16" i="27" s="1"/>
  <c r="IR15" i="27" a="1"/>
  <c r="IR15" i="27" s="1"/>
  <c r="JT18" i="27" a="1"/>
  <c r="JT18" i="27" s="1"/>
  <c r="IB17" i="27" a="1"/>
  <c r="IB17" i="27" s="1"/>
  <c r="GX25" i="27" a="1"/>
  <c r="GX25" i="27" s="1"/>
  <c r="BP24" i="27" a="1"/>
  <c r="BP24" i="27" s="1"/>
  <c r="GS17" i="27" a="1"/>
  <c r="GS17" i="27" s="1"/>
  <c r="GF17" i="27" a="1"/>
  <c r="GF17" i="27" s="1"/>
  <c r="GS18" i="27" a="1"/>
  <c r="GS18" i="27" s="1"/>
  <c r="GF25" i="27" a="1"/>
  <c r="GF25" i="27" s="1"/>
  <c r="AG17" i="27" a="1"/>
  <c r="AG17" i="27" s="1"/>
  <c r="IA19" i="27" a="1"/>
  <c r="IA19" i="27" s="1"/>
  <c r="LB25" i="27" a="1"/>
  <c r="LB25" i="27" s="1"/>
  <c r="W18" i="27" a="1"/>
  <c r="W18" i="27" s="1"/>
  <c r="KZ15" i="27" a="1"/>
  <c r="KZ15" i="27" s="1"/>
  <c r="AT18" i="27" a="1"/>
  <c r="AT18" i="27" s="1"/>
  <c r="KJ18" i="27" a="1"/>
  <c r="KJ18" i="27" s="1"/>
  <c r="FU19" i="27" a="1"/>
  <c r="FU19" i="27" s="1"/>
  <c r="HA22" i="27" a="1"/>
  <c r="HA22" i="27" s="1"/>
  <c r="FG19" i="27" a="1"/>
  <c r="FG19" i="27" s="1"/>
  <c r="BP17" i="27" a="1"/>
  <c r="BP17" i="27" s="1"/>
  <c r="IG22" i="27" a="1"/>
  <c r="IG22" i="27" s="1"/>
  <c r="IQ15" i="27" a="1"/>
  <c r="IQ15" i="27" s="1"/>
  <c r="CO17" i="27" a="1"/>
  <c r="CO17" i="27" s="1"/>
  <c r="AB24" i="27" a="1"/>
  <c r="AB24" i="27" s="1"/>
  <c r="AZ25" i="27" a="1"/>
  <c r="AZ25" i="27" s="1"/>
  <c r="U19" i="27" a="1"/>
  <c r="U19" i="27" s="1"/>
  <c r="EJ24" i="27" a="1"/>
  <c r="EJ24" i="27" s="1"/>
  <c r="HO15" i="27" a="1"/>
  <c r="HO15" i="27" s="1"/>
  <c r="II18" i="27" a="1"/>
  <c r="II18" i="27" s="1"/>
  <c r="HJ17" i="27" a="1"/>
  <c r="HJ17" i="27" s="1"/>
  <c r="CR18" i="27" a="1"/>
  <c r="CR18" i="27" s="1"/>
  <c r="KC24" i="27" a="1"/>
  <c r="KC24" i="27" s="1"/>
  <c r="KV22" i="27" a="1"/>
  <c r="KV22" i="27" s="1"/>
  <c r="G19" i="27" a="1"/>
  <c r="G19" i="27" s="1"/>
  <c r="FA24" i="27" a="1"/>
  <c r="FA24" i="27" s="1"/>
  <c r="EU23" i="27" a="1"/>
  <c r="EU23" i="27" s="1"/>
  <c r="KY25" i="27" a="1"/>
  <c r="KY25" i="27" s="1"/>
  <c r="GO17" i="27" a="1"/>
  <c r="GO17" i="27" s="1"/>
  <c r="IO24" i="27" a="1"/>
  <c r="IO24" i="27" s="1"/>
  <c r="P19" i="27" a="1"/>
  <c r="P19" i="27" s="1"/>
  <c r="IW24" i="27" a="1"/>
  <c r="IW24" i="27" s="1"/>
  <c r="IW15" i="27" a="1"/>
  <c r="IW15" i="27" s="1"/>
  <c r="GC18" i="27" a="1"/>
  <c r="GC18" i="27" s="1"/>
  <c r="BJ18" i="27" a="1"/>
  <c r="BJ18" i="27" s="1"/>
  <c r="LH25" i="27" a="1"/>
  <c r="LH25" i="27" s="1"/>
  <c r="KT24" i="27" a="1"/>
  <c r="KT24" i="27" s="1"/>
  <c r="IM19" i="27" a="1"/>
  <c r="IM19" i="27" s="1"/>
  <c r="HB18" i="27" a="1"/>
  <c r="HB18" i="27" s="1"/>
  <c r="JO16" i="27" a="1"/>
  <c r="JO16" i="27" s="1"/>
  <c r="AM23" i="27" a="1"/>
  <c r="AM23" i="27" s="1"/>
  <c r="HX18" i="27" a="1"/>
  <c r="HX18" i="27" s="1"/>
  <c r="IC16" i="27" a="1"/>
  <c r="IC16" i="27" s="1"/>
  <c r="LF22" i="27" a="1"/>
  <c r="LF22" i="27" s="1"/>
  <c r="JH25" i="27" a="1"/>
  <c r="JH25" i="27" s="1"/>
  <c r="HE22" i="27" a="1"/>
  <c r="HE22" i="27" s="1"/>
  <c r="LO24" i="27" a="1"/>
  <c r="LO24" i="27" s="1"/>
  <c r="KP18" i="27" a="1"/>
  <c r="KP18" i="27" s="1"/>
  <c r="JL18" i="27" a="1"/>
  <c r="JL18" i="27" s="1"/>
  <c r="GE23" i="27" a="1"/>
  <c r="GE23" i="27" s="1"/>
  <c r="AZ23" i="27" a="1"/>
  <c r="AZ23" i="27" s="1"/>
  <c r="AZ16" i="27" a="1"/>
  <c r="AZ16" i="27" s="1"/>
  <c r="AZ15" i="27" a="1"/>
  <c r="AZ15" i="27" s="1"/>
  <c r="U23" i="27" a="1"/>
  <c r="U23" i="27" s="1"/>
  <c r="U17" i="27" a="1"/>
  <c r="U17" i="27" s="1"/>
  <c r="U15" i="27" a="1"/>
  <c r="U15" i="27" s="1"/>
  <c r="EJ23" i="27" a="1"/>
  <c r="EJ23" i="27" s="1"/>
  <c r="HO24" i="27" a="1"/>
  <c r="HO24" i="27" s="1"/>
  <c r="HO16" i="27" a="1"/>
  <c r="HO16" i="27" s="1"/>
  <c r="KK24" i="27" a="1"/>
  <c r="KK24" i="27" s="1"/>
  <c r="ER17" i="27" a="1"/>
  <c r="ER17" i="27" s="1"/>
  <c r="CV17" i="27" a="1"/>
  <c r="CV17" i="27" s="1"/>
  <c r="II24" i="27" a="1"/>
  <c r="II24" i="27" s="1"/>
  <c r="II15" i="27" a="1"/>
  <c r="II15" i="27" s="1"/>
  <c r="HJ22" i="27" a="1"/>
  <c r="HJ22" i="27" s="1"/>
  <c r="CR19" i="27" a="1"/>
  <c r="CR19" i="27" s="1"/>
  <c r="KC16" i="27" a="1"/>
  <c r="KC16" i="27" s="1"/>
  <c r="KV24" i="27" a="1"/>
  <c r="KV24" i="27" s="1"/>
  <c r="EI25" i="27" a="1"/>
  <c r="EI25" i="27" s="1"/>
  <c r="AV18" i="27" a="1"/>
  <c r="AV18" i="27" s="1"/>
  <c r="LG25" i="27" a="1"/>
  <c r="LG25" i="27" s="1"/>
  <c r="G24" i="27" a="1"/>
  <c r="G24" i="27" s="1"/>
  <c r="G17" i="27" a="1"/>
  <c r="G17" i="27" s="1"/>
  <c r="FA17" i="27" a="1"/>
  <c r="FA17" i="27" s="1"/>
  <c r="FA15" i="27" a="1"/>
  <c r="FA15" i="27" s="1"/>
  <c r="FF24" i="27" a="1"/>
  <c r="FF24" i="27" s="1"/>
  <c r="EU25" i="27" a="1"/>
  <c r="EU25" i="27" s="1"/>
  <c r="EU17" i="27" a="1"/>
  <c r="EU17" i="27" s="1"/>
  <c r="IL24" i="27" a="1"/>
  <c r="IL24" i="27" s="1"/>
  <c r="KY23" i="27" a="1"/>
  <c r="KY23" i="27" s="1"/>
  <c r="KY17" i="27" a="1"/>
  <c r="KY17" i="27" s="1"/>
  <c r="GO23" i="27" a="1"/>
  <c r="GO23" i="27" s="1"/>
  <c r="GO16" i="27" a="1"/>
  <c r="GO16" i="27" s="1"/>
  <c r="P18" i="27" a="1"/>
  <c r="P18" i="27" s="1"/>
  <c r="FV24" i="27" a="1"/>
  <c r="FV24" i="27" s="1"/>
  <c r="IW25" i="27" a="1"/>
  <c r="IW25" i="27" s="1"/>
  <c r="IW18" i="27" a="1"/>
  <c r="IW18" i="27" s="1"/>
  <c r="IV22" i="27" a="1"/>
  <c r="IV22" i="27" s="1"/>
  <c r="GC24" i="27" a="1"/>
  <c r="GC24" i="27" s="1"/>
  <c r="GC23" i="27" a="1"/>
  <c r="GC23" i="27" s="1"/>
  <c r="CF19" i="27" a="1"/>
  <c r="CF19" i="27" s="1"/>
  <c r="BJ25" i="27" a="1"/>
  <c r="BJ25" i="27" s="1"/>
  <c r="BJ19" i="27" a="1"/>
  <c r="BJ19" i="27" s="1"/>
  <c r="LH17" i="27" a="1"/>
  <c r="LH17" i="27" s="1"/>
  <c r="KT25" i="27" a="1"/>
  <c r="KT25" i="27" s="1"/>
  <c r="BL23" i="27" a="1"/>
  <c r="BL23" i="27" s="1"/>
  <c r="BL16" i="27" a="1"/>
  <c r="BL16" i="27" s="1"/>
  <c r="JO23" i="27" a="1"/>
  <c r="JO23" i="27" s="1"/>
  <c r="JO22" i="27" a="1"/>
  <c r="JO22" i="27" s="1"/>
  <c r="JO15" i="27" a="1"/>
  <c r="JO15" i="27" s="1"/>
  <c r="AM25" i="27" a="1"/>
  <c r="AM25" i="27" s="1"/>
  <c r="AM16" i="27" a="1"/>
  <c r="AM16" i="27" s="1"/>
  <c r="AM15" i="27" a="1"/>
  <c r="AM15" i="27" s="1"/>
  <c r="IY25" i="27" a="1"/>
  <c r="IY25" i="27" s="1"/>
  <c r="BX24" i="27" a="1"/>
  <c r="BX24" i="27" s="1"/>
  <c r="IZ23" i="27" a="1"/>
  <c r="IZ23" i="27" s="1"/>
  <c r="IH22" i="27" a="1"/>
  <c r="IH22" i="27" s="1"/>
  <c r="IC23" i="27" a="1"/>
  <c r="IC23" i="27" s="1"/>
  <c r="IR19" i="27" a="1"/>
  <c r="IR19" i="27" s="1"/>
  <c r="JT25" i="27" a="1"/>
  <c r="JT25" i="27" s="1"/>
  <c r="LF18" i="27" a="1"/>
  <c r="LF18" i="27" s="1"/>
  <c r="JV19" i="27" a="1"/>
  <c r="JV19" i="27" s="1"/>
  <c r="HE23" i="27" a="1"/>
  <c r="HE23" i="27" s="1"/>
  <c r="IB24" i="27" a="1"/>
  <c r="IB24" i="27" s="1"/>
  <c r="LO22" i="27" a="1"/>
  <c r="LO22" i="27" s="1"/>
  <c r="LO25" i="27" a="1"/>
  <c r="LO25" i="27" s="1"/>
  <c r="JL16" i="27" a="1"/>
  <c r="JL16" i="27" s="1"/>
  <c r="AZ17" i="27" a="1"/>
  <c r="AZ17" i="27" s="1"/>
  <c r="AZ19" i="27" a="1"/>
  <c r="AZ19" i="27" s="1"/>
  <c r="U18" i="27" a="1"/>
  <c r="U18" i="27" s="1"/>
  <c r="U22" i="27" a="1"/>
  <c r="U22" i="27" s="1"/>
  <c r="EJ17" i="27" a="1"/>
  <c r="EJ17" i="27" s="1"/>
  <c r="HO22" i="27" a="1"/>
  <c r="HO22" i="27" s="1"/>
  <c r="HO19" i="27" a="1"/>
  <c r="HO19" i="27" s="1"/>
  <c r="HO17" i="27" a="1"/>
  <c r="HO17" i="27" s="1"/>
  <c r="HJ24" i="27" a="1"/>
  <c r="HJ24" i="27" s="1"/>
  <c r="CR24" i="27" a="1"/>
  <c r="CR24" i="27" s="1"/>
  <c r="EI16" i="27" a="1"/>
  <c r="EI16" i="27" s="1"/>
  <c r="AV19" i="27" a="1"/>
  <c r="AV19" i="27" s="1"/>
  <c r="G25" i="27" a="1"/>
  <c r="G25" i="27" s="1"/>
  <c r="G18" i="27" a="1"/>
  <c r="G18" i="27" s="1"/>
  <c r="G15" i="27" a="1"/>
  <c r="G15" i="27" s="1"/>
  <c r="FA23" i="27" a="1"/>
  <c r="FA23" i="27" s="1"/>
  <c r="FA19" i="27" a="1"/>
  <c r="FA19" i="27" s="1"/>
  <c r="KY19" i="27" a="1"/>
  <c r="KY19" i="27" s="1"/>
  <c r="GO25" i="27" a="1"/>
  <c r="GO25" i="27" s="1"/>
  <c r="GO15" i="27" a="1"/>
  <c r="GO15" i="27" s="1"/>
  <c r="IO19" i="27" a="1"/>
  <c r="IO19" i="27" s="1"/>
  <c r="FV15" i="27" a="1"/>
  <c r="FV15" i="27" s="1"/>
  <c r="IW22" i="27" a="1"/>
  <c r="IW22" i="27" s="1"/>
  <c r="IW17" i="27" a="1"/>
  <c r="IW17" i="27" s="1"/>
  <c r="GC15" i="27" a="1"/>
  <c r="GC15" i="27" s="1"/>
  <c r="GC17" i="27" a="1"/>
  <c r="GC17" i="27" s="1"/>
  <c r="BJ24" i="27" a="1"/>
  <c r="BJ24" i="27" s="1"/>
  <c r="BJ23" i="27" a="1"/>
  <c r="BJ23" i="27" s="1"/>
  <c r="BJ15" i="27" a="1"/>
  <c r="BJ15" i="27" s="1"/>
  <c r="KT17" i="27" a="1"/>
  <c r="KT17" i="27" s="1"/>
  <c r="IM22" i="27" a="1"/>
  <c r="IM22" i="27" s="1"/>
  <c r="HB24" i="27" a="1"/>
  <c r="HB24" i="27" s="1"/>
  <c r="JO24" i="27" a="1"/>
  <c r="JO24" i="27" s="1"/>
  <c r="JO17" i="27" a="1"/>
  <c r="JO17" i="27" s="1"/>
  <c r="LL22" i="27" a="1"/>
  <c r="LL22" i="27" s="1"/>
  <c r="AM24" i="27" a="1"/>
  <c r="AM24" i="27" s="1"/>
  <c r="AM18" i="27" a="1"/>
  <c r="AM18" i="27" s="1"/>
  <c r="HX17" i="27" a="1"/>
  <c r="HX17" i="27" s="1"/>
  <c r="IY16" i="27" a="1"/>
  <c r="IY16" i="27" s="1"/>
  <c r="BX15" i="27" a="1"/>
  <c r="BX15" i="27" s="1"/>
  <c r="O24" i="27" a="1"/>
  <c r="O24" i="27" s="1"/>
  <c r="IC25" i="27" a="1"/>
  <c r="IC25" i="27" s="1"/>
  <c r="IR18" i="27" a="1"/>
  <c r="IR18" i="27" s="1"/>
  <c r="AH23" i="27" a="1"/>
  <c r="AH23" i="27" s="1"/>
  <c r="JT16" i="27" a="1"/>
  <c r="JT16" i="27" s="1"/>
  <c r="FH22" i="27" a="1"/>
  <c r="FH22" i="27" s="1"/>
  <c r="JH19" i="27" a="1"/>
  <c r="JH19" i="27" s="1"/>
  <c r="FJ23" i="27" a="1"/>
  <c r="FJ23" i="27" s="1"/>
  <c r="HE19" i="27" a="1"/>
  <c r="HE19" i="27" s="1"/>
  <c r="IB19" i="27" a="1"/>
  <c r="IB19" i="27" s="1"/>
  <c r="LO19" i="27" a="1"/>
  <c r="LO19" i="27" s="1"/>
  <c r="LO15" i="27" a="1"/>
  <c r="LO15" i="27" s="1"/>
  <c r="IU25" i="27" a="1"/>
  <c r="IU25" i="27" s="1"/>
  <c r="KR25" i="27" a="1"/>
  <c r="KR25" i="27" s="1"/>
  <c r="DT22" i="27" a="1"/>
  <c r="DT22" i="27" s="1"/>
  <c r="HX24" i="27" a="1"/>
  <c r="HX24" i="27" s="1"/>
  <c r="IZ22" i="27" a="1"/>
  <c r="IZ22" i="27" s="1"/>
  <c r="IH25" i="27" a="1"/>
  <c r="IH25" i="27" s="1"/>
  <c r="FX22" i="27" a="1"/>
  <c r="FX22" i="27" s="1"/>
  <c r="HE18" i="27" a="1"/>
  <c r="HE18" i="27" s="1"/>
  <c r="LO23" i="27" a="1"/>
  <c r="LO23" i="27" s="1"/>
  <c r="LO18" i="27" a="1"/>
  <c r="LO18" i="27" s="1"/>
  <c r="HL15" i="27" a="1"/>
  <c r="HL15" i="27" s="1"/>
  <c r="GY24" i="27" a="1"/>
  <c r="GY24" i="27" s="1"/>
  <c r="LJ16" i="27" a="1"/>
  <c r="LJ16" i="27" s="1"/>
  <c r="HC18" i="27" a="1"/>
  <c r="HC18" i="27" s="1"/>
  <c r="LQ16" i="27" a="1"/>
  <c r="LQ16" i="27" s="1"/>
  <c r="LD23" i="27" a="1"/>
  <c r="LD23" i="27" s="1"/>
  <c r="KR16" i="27" a="1"/>
  <c r="KR16" i="27" s="1"/>
  <c r="EY25" i="27" a="1"/>
  <c r="EY25" i="27" s="1"/>
  <c r="GD25" i="27" a="1"/>
  <c r="GD25" i="27" s="1"/>
  <c r="GN22" i="27" a="1"/>
  <c r="GN22" i="27" s="1"/>
  <c r="JI15" i="27" a="1"/>
  <c r="JI15" i="27" s="1"/>
  <c r="FC18" i="27" a="1"/>
  <c r="FC18" i="27" s="1"/>
  <c r="GW17" i="27" a="1"/>
  <c r="GW17" i="27" s="1"/>
  <c r="GX23" i="27" a="1"/>
  <c r="GX23" i="27" s="1"/>
  <c r="KL19" i="27" a="1"/>
  <c r="KL19" i="27" s="1"/>
  <c r="EQ15" i="27" a="1"/>
  <c r="EQ15" i="27" s="1"/>
  <c r="DH16" i="27" a="1"/>
  <c r="DH16" i="27" s="1"/>
  <c r="KM19" i="27" a="1"/>
  <c r="KM19" i="27" s="1"/>
  <c r="GS24" i="27" a="1"/>
  <c r="GS24" i="27" s="1"/>
  <c r="HA24" i="27" a="1"/>
  <c r="HA24" i="27" s="1"/>
  <c r="GP24" i="27" a="1"/>
  <c r="GP24" i="27" s="1"/>
  <c r="AG23" i="27" a="1"/>
  <c r="AG23" i="27" s="1"/>
  <c r="IG16" i="27" a="1"/>
  <c r="IG16" i="27" s="1"/>
  <c r="BE15" i="27" a="1"/>
  <c r="BE15" i="27" s="1"/>
  <c r="IQ22" i="27" a="1"/>
  <c r="IQ22" i="27" s="1"/>
  <c r="CN15" i="27" a="1"/>
  <c r="CN15" i="27" s="1"/>
  <c r="CO23" i="27" a="1"/>
  <c r="CO23" i="27" s="1"/>
  <c r="IV24" i="27" a="1"/>
  <c r="IV24" i="27" s="1"/>
  <c r="JJ18" i="27" a="1"/>
  <c r="JJ18" i="27" s="1"/>
  <c r="IP19" i="27" a="1"/>
  <c r="IP19" i="27" s="1"/>
  <c r="GK16" i="27" a="1"/>
  <c r="GK16" i="27" s="1"/>
  <c r="DT23" i="27" a="1"/>
  <c r="DT23" i="27" s="1"/>
  <c r="GT16" i="27" a="1"/>
  <c r="GT16" i="27" s="1"/>
  <c r="KG25" i="27" a="1"/>
  <c r="KG25" i="27" s="1"/>
  <c r="LC16" i="27" a="1"/>
  <c r="LC16" i="27" s="1"/>
  <c r="BR23" i="27" a="1"/>
  <c r="BR23" i="27" s="1"/>
  <c r="GH18" i="27" a="1"/>
  <c r="GH18" i="27" s="1"/>
  <c r="CY15" i="27" a="1"/>
  <c r="CY15" i="27" s="1"/>
  <c r="IV15" i="27" a="1"/>
  <c r="IV15" i="27" s="1"/>
  <c r="GA18" i="27" a="1"/>
  <c r="GA18" i="27" s="1"/>
  <c r="HU19" i="27" a="1"/>
  <c r="HU19" i="27" s="1"/>
  <c r="FC22" i="27" a="1"/>
  <c r="FC22" i="27" s="1"/>
  <c r="GW25" i="27" a="1"/>
  <c r="GW25" i="27" s="1"/>
  <c r="IN15" i="27" a="1"/>
  <c r="IN15" i="27" s="1"/>
  <c r="DH23" i="27" a="1"/>
  <c r="DH23" i="27" s="1"/>
  <c r="EO24" i="27" a="1"/>
  <c r="EO24" i="27" s="1"/>
  <c r="EC23" i="27" a="1"/>
  <c r="EC23" i="27" s="1"/>
  <c r="EB17" i="27" a="1"/>
  <c r="EB17" i="27" s="1"/>
  <c r="IG24" i="27" a="1"/>
  <c r="IG24" i="27" s="1"/>
  <c r="BE22" i="27" a="1"/>
  <c r="BE22" i="27" s="1"/>
  <c r="GU16" i="27" a="1"/>
  <c r="GU16" i="27" s="1"/>
  <c r="AN23" i="27" a="1"/>
  <c r="AN23" i="27" s="1"/>
  <c r="CN19" i="27" a="1"/>
  <c r="CN19" i="27" s="1"/>
  <c r="LK18" i="27" a="1"/>
  <c r="LK18" i="27" s="1"/>
  <c r="CI24" i="27" a="1"/>
  <c r="CI24" i="27" s="1"/>
  <c r="EF16" i="27" a="1"/>
  <c r="EF16" i="27" s="1"/>
  <c r="GD23" i="27" a="1"/>
  <c r="GD23" i="27" s="1"/>
  <c r="CH15" i="27" a="1"/>
  <c r="CH15" i="27" s="1"/>
  <c r="KR15" i="27" a="1"/>
  <c r="KR15" i="27" s="1"/>
  <c r="KL22" i="27" a="1"/>
  <c r="KL22" i="27" s="1"/>
  <c r="EQ25" i="27" a="1"/>
  <c r="EQ25" i="27" s="1"/>
  <c r="X23" i="27" a="1"/>
  <c r="X23" i="27" s="1"/>
  <c r="DR19" i="27" a="1"/>
  <c r="DR19" i="27" s="1"/>
  <c r="EZ23" i="27" a="1"/>
  <c r="EZ23" i="27" s="1"/>
  <c r="LK22" i="27" a="1"/>
  <c r="LK22" i="27" s="1"/>
  <c r="IV19" i="27" a="1"/>
  <c r="IV19" i="27" s="1"/>
  <c r="EF23" i="27" a="1"/>
  <c r="EF23" i="27" s="1"/>
  <c r="IP25" i="27" a="1"/>
  <c r="IP25" i="27" s="1"/>
  <c r="GD17" i="27" a="1"/>
  <c r="GD17" i="27" s="1"/>
  <c r="LJ18" i="27" a="1"/>
  <c r="LJ18" i="27" s="1"/>
  <c r="GN17" i="27" a="1"/>
  <c r="GN17" i="27" s="1"/>
  <c r="HP24" i="27" a="1"/>
  <c r="HP24" i="27" s="1"/>
  <c r="GA15" i="27" a="1"/>
  <c r="GA15" i="27" s="1"/>
  <c r="HU25" i="27" a="1"/>
  <c r="HU25" i="27" s="1"/>
  <c r="GH23" i="27" a="1"/>
  <c r="GH23" i="27" s="1"/>
  <c r="JW15" i="27" a="1"/>
  <c r="JW15" i="27" s="1"/>
  <c r="IN24" i="27" a="1"/>
  <c r="IN24" i="27" s="1"/>
  <c r="EQ19" i="27" a="1"/>
  <c r="EQ19" i="27" s="1"/>
  <c r="EZ15" i="27" a="1"/>
  <c r="EZ15" i="27" s="1"/>
  <c r="CY17" i="27" a="1"/>
  <c r="CY17" i="27" s="1"/>
  <c r="BO17" i="27" a="1"/>
  <c r="BO17" i="27" s="1"/>
  <c r="IV17" i="27" a="1"/>
  <c r="IV17" i="27" s="1"/>
  <c r="EF15" i="27" a="1"/>
  <c r="EF15" i="27" s="1"/>
  <c r="CM25" i="27" a="1"/>
  <c r="CM25" i="27" s="1"/>
  <c r="GK19" i="27" a="1"/>
  <c r="GK19" i="27" s="1"/>
  <c r="LJ25" i="27" a="1"/>
  <c r="LJ25" i="27" s="1"/>
  <c r="GN16" i="27" a="1"/>
  <c r="GN16" i="27" s="1"/>
  <c r="HP18" i="27" a="1"/>
  <c r="HP18" i="27" s="1"/>
  <c r="JS25" i="27" a="1"/>
  <c r="JS25" i="27" s="1"/>
  <c r="CH25" i="27" a="1"/>
  <c r="CH25" i="27" s="1"/>
  <c r="HU18" i="27" a="1"/>
  <c r="HU18" i="27" s="1"/>
  <c r="GH15" i="27" a="1"/>
  <c r="GH15" i="27" s="1"/>
  <c r="JW25" i="27" a="1"/>
  <c r="JW25" i="27" s="1"/>
  <c r="KR22" i="27" a="1"/>
  <c r="KR22" i="27" s="1"/>
  <c r="DO18" i="27" a="1"/>
  <c r="DO18" i="27" s="1"/>
  <c r="Z24" i="27" a="1"/>
  <c r="Z24" i="27" s="1"/>
  <c r="KL16" i="27" a="1"/>
  <c r="KL16" i="27" s="1"/>
  <c r="EQ17" i="27" a="1"/>
  <c r="EQ17" i="27" s="1"/>
  <c r="KK22" i="27" a="1"/>
  <c r="KK22" i="27" s="1"/>
  <c r="X17" i="27" a="1"/>
  <c r="X17" i="27" s="1"/>
  <c r="HY16" i="27" a="1"/>
  <c r="HY16" i="27" s="1"/>
  <c r="JS15" i="27" a="1"/>
  <c r="JS15" i="27" s="1"/>
  <c r="EY17" i="27" a="1"/>
  <c r="EY17" i="27" s="1"/>
  <c r="FB18" i="27" a="1"/>
  <c r="FB18" i="27" s="1"/>
  <c r="CY23" i="27" a="1"/>
  <c r="CY23" i="27" s="1"/>
  <c r="DP22" i="27" a="1"/>
  <c r="DP22" i="27" s="1"/>
  <c r="LK16" i="27" a="1"/>
  <c r="LK16" i="27" s="1"/>
  <c r="IV25" i="27" a="1"/>
  <c r="IV25" i="27" s="1"/>
  <c r="IV18" i="27" a="1"/>
  <c r="IV18" i="27" s="1"/>
  <c r="EF24" i="27" a="1"/>
  <c r="EF24" i="27" s="1"/>
  <c r="EF22" i="27" a="1"/>
  <c r="EF22" i="27" s="1"/>
  <c r="IP24" i="27" a="1"/>
  <c r="IP24" i="27" s="1"/>
  <c r="IP18" i="27" a="1"/>
  <c r="IP18" i="27" s="1"/>
  <c r="GD18" i="27" a="1"/>
  <c r="GD18" i="27" s="1"/>
  <c r="FT24" i="27" a="1"/>
  <c r="FT24" i="27" s="1"/>
  <c r="DT25" i="27" a="1"/>
  <c r="DT25" i="27" s="1"/>
  <c r="DT15" i="27" a="1"/>
  <c r="DT15" i="27" s="1"/>
  <c r="JF18" i="27" a="1"/>
  <c r="JF18" i="27" s="1"/>
  <c r="BZ15" i="27" a="1"/>
  <c r="BZ15" i="27" s="1"/>
  <c r="KI24" i="27" a="1"/>
  <c r="KI24" i="27" s="1"/>
  <c r="DA18" i="27" a="1"/>
  <c r="DA18" i="27" s="1"/>
  <c r="KG15" i="27" a="1"/>
  <c r="KG15" i="27" s="1"/>
  <c r="LJ15" i="27" a="1"/>
  <c r="LJ15" i="27" s="1"/>
  <c r="GN23" i="27" a="1"/>
  <c r="GN23" i="27" s="1"/>
  <c r="GN15" i="27" a="1"/>
  <c r="GN15" i="27" s="1"/>
  <c r="HP22" i="27" a="1"/>
  <c r="HP22" i="27" s="1"/>
  <c r="GA23" i="27" a="1"/>
  <c r="GA23" i="27" s="1"/>
  <c r="BR19" i="27" a="1"/>
  <c r="BR19" i="27" s="1"/>
  <c r="N19" i="27" a="1"/>
  <c r="N19" i="27" s="1"/>
  <c r="S23" i="27" a="1"/>
  <c r="S23" i="27" s="1"/>
  <c r="CH19" i="27" a="1"/>
  <c r="CH19" i="27" s="1"/>
  <c r="HU24" i="27" a="1"/>
  <c r="HU24" i="27" s="1"/>
  <c r="GH24" i="27" a="1"/>
  <c r="GH24" i="27" s="1"/>
  <c r="GH17" i="27" a="1"/>
  <c r="GH17" i="27" s="1"/>
  <c r="JW19" i="27" a="1"/>
  <c r="JW19" i="27" s="1"/>
  <c r="KR17" i="27" a="1"/>
  <c r="KR17" i="27" s="1"/>
  <c r="IN25" i="27" a="1"/>
  <c r="IN25" i="27" s="1"/>
  <c r="Z17" i="27" a="1"/>
  <c r="Z17" i="27" s="1"/>
  <c r="KL15" i="27" a="1"/>
  <c r="KL15" i="27" s="1"/>
  <c r="CD24" i="27" a="1"/>
  <c r="CD24" i="27" s="1"/>
  <c r="EQ18" i="27" a="1"/>
  <c r="EQ18" i="27" s="1"/>
  <c r="KU25" i="27" a="1"/>
  <c r="KU25" i="27" s="1"/>
  <c r="EZ24" i="27" a="1"/>
  <c r="EZ24" i="27" s="1"/>
  <c r="LK24" i="27" a="1"/>
  <c r="LK24" i="27" s="1"/>
  <c r="IV23" i="27" a="1"/>
  <c r="IV23" i="27" s="1"/>
  <c r="IV16" i="27" a="1"/>
  <c r="IV16" i="27" s="1"/>
  <c r="EF17" i="27" a="1"/>
  <c r="EF17" i="27" s="1"/>
  <c r="EF18" i="27" a="1"/>
  <c r="EF18" i="27" s="1"/>
  <c r="IP23" i="27" a="1"/>
  <c r="IP23" i="27" s="1"/>
  <c r="IP17" i="27" a="1"/>
  <c r="IP17" i="27" s="1"/>
  <c r="AK22" i="27" a="1"/>
  <c r="AK22" i="27" s="1"/>
  <c r="LJ22" i="27" a="1"/>
  <c r="LJ22" i="27" s="1"/>
  <c r="EH16" i="27" a="1"/>
  <c r="EH16" i="27" s="1"/>
  <c r="HI25" i="27" a="1"/>
  <c r="HI25" i="27" s="1"/>
  <c r="CH18" i="27" a="1"/>
  <c r="CH18" i="27" s="1"/>
  <c r="JI19" i="27" a="1"/>
  <c r="JI19" i="27" s="1"/>
  <c r="FC25" i="27" a="1"/>
  <c r="FC25" i="27" s="1"/>
  <c r="FC16" i="27" a="1"/>
  <c r="FC16" i="27" s="1"/>
  <c r="JW17" i="27" a="1"/>
  <c r="JW17" i="27" s="1"/>
  <c r="GW18" i="27" a="1"/>
  <c r="GW18" i="27" s="1"/>
  <c r="GX16" i="27" a="1"/>
  <c r="GX16" i="27" s="1"/>
  <c r="KZ17" i="27" a="1"/>
  <c r="KZ17" i="27" s="1"/>
  <c r="BP18" i="27" a="1"/>
  <c r="BP18" i="27" s="1"/>
  <c r="KJ16" i="27" a="1"/>
  <c r="KJ16" i="27" s="1"/>
  <c r="DH25" i="27" a="1"/>
  <c r="DH25" i="27" s="1"/>
  <c r="DH17" i="27" a="1"/>
  <c r="DH17" i="27" s="1"/>
  <c r="FU25" i="27" a="1"/>
  <c r="FU25" i="27" s="1"/>
  <c r="AT23" i="27" a="1"/>
  <c r="AT23" i="27" s="1"/>
  <c r="GS23" i="27" a="1"/>
  <c r="GS23" i="27" s="1"/>
  <c r="GS15" i="27" a="1"/>
  <c r="GS15" i="27" s="1"/>
  <c r="HA23" i="27" a="1"/>
  <c r="HA23" i="27" s="1"/>
  <c r="HA15" i="27" a="1"/>
  <c r="HA15" i="27" s="1"/>
  <c r="EC15" i="27" a="1"/>
  <c r="EC15" i="27" s="1"/>
  <c r="GP15" i="27" a="1"/>
  <c r="GP15" i="27" s="1"/>
  <c r="EB25" i="27" a="1"/>
  <c r="EB25" i="27" s="1"/>
  <c r="AG18" i="27" a="1"/>
  <c r="AG18" i="27" s="1"/>
  <c r="IG19" i="27" a="1"/>
  <c r="IG19" i="27" s="1"/>
  <c r="GU22" i="27" a="1"/>
  <c r="GU22" i="27" s="1"/>
  <c r="AN22" i="27" a="1"/>
  <c r="AN22" i="27" s="1"/>
  <c r="CN24" i="27" a="1"/>
  <c r="CN24" i="27" s="1"/>
  <c r="CI18" i="27" a="1"/>
  <c r="CI18" i="27" s="1"/>
  <c r="DC17" i="27" a="1"/>
  <c r="DC17" i="27" s="1"/>
  <c r="DW25" i="27" a="1"/>
  <c r="DW25" i="27" s="1"/>
  <c r="KH16" i="27" a="1"/>
  <c r="KH16" i="27" s="1"/>
  <c r="GL17" i="27" a="1"/>
  <c r="GL17" i="27" s="1"/>
  <c r="HL17" i="27" a="1"/>
  <c r="HL17" i="27" s="1"/>
  <c r="JI24" i="27" a="1"/>
  <c r="JI24" i="27" s="1"/>
  <c r="FC24" i="27" a="1"/>
  <c r="FC24" i="27" s="1"/>
  <c r="GW15" i="27" a="1"/>
  <c r="GW15" i="27" s="1"/>
  <c r="GX18" i="27" a="1"/>
  <c r="GX18" i="27" s="1"/>
  <c r="KZ23" i="27" a="1"/>
  <c r="KZ23" i="27" s="1"/>
  <c r="KJ24" i="27" a="1"/>
  <c r="KJ24" i="27" s="1"/>
  <c r="DH19" i="27" a="1"/>
  <c r="DH19" i="27" s="1"/>
  <c r="FU18" i="27" a="1"/>
  <c r="FU18" i="27" s="1"/>
  <c r="AT17" i="27" a="1"/>
  <c r="AT17" i="27" s="1"/>
  <c r="JB16" i="27" a="1"/>
  <c r="JB16" i="27" s="1"/>
  <c r="GS25" i="27" a="1"/>
  <c r="GS25" i="27" s="1"/>
  <c r="HA25" i="27" a="1"/>
  <c r="HA25" i="27" s="1"/>
  <c r="GP25" i="27" a="1"/>
  <c r="GP25" i="27" s="1"/>
  <c r="LI23" i="27" a="1"/>
  <c r="LI23" i="27" s="1"/>
  <c r="M25" i="27" a="1"/>
  <c r="M25" i="27" s="1"/>
  <c r="IG25" i="27" a="1"/>
  <c r="IG25" i="27" s="1"/>
  <c r="GU18" i="27" a="1"/>
  <c r="GU18" i="27" s="1"/>
  <c r="JM22" i="27" a="1"/>
  <c r="JM22" i="27" s="1"/>
  <c r="AL15" i="27" a="1"/>
  <c r="AL15" i="27" s="1"/>
  <c r="CN23" i="27" a="1"/>
  <c r="CN23" i="27" s="1"/>
  <c r="CO24" i="27" a="1"/>
  <c r="CO24" i="27" s="1"/>
  <c r="JJ16" i="27" a="1"/>
  <c r="JJ16" i="27" s="1"/>
  <c r="CM17" i="27" a="1"/>
  <c r="CM17" i="27" s="1"/>
  <c r="C15" i="27" a="1"/>
  <c r="C15" i="27" s="1"/>
  <c r="EX22" i="27" a="1"/>
  <c r="EX22" i="27" s="1"/>
  <c r="BC22" i="27" a="1"/>
  <c r="BC22" i="27" s="1"/>
  <c r="BC15" i="27" a="1"/>
  <c r="BC15" i="27" s="1"/>
  <c r="T15" i="27" a="1"/>
  <c r="T15" i="27" s="1"/>
  <c r="T24" i="27" a="1"/>
  <c r="T24" i="27" s="1"/>
  <c r="CB15" i="27" a="1"/>
  <c r="CB15" i="27" s="1"/>
  <c r="CB23" i="27" a="1"/>
  <c r="CB23" i="27" s="1"/>
  <c r="AO16" i="27" a="1"/>
  <c r="AO16" i="27" s="1"/>
  <c r="AO24" i="27" a="1"/>
  <c r="AO24" i="27" s="1"/>
  <c r="AO18" i="27" a="1"/>
  <c r="AO18" i="27" s="1"/>
  <c r="AO25" i="27" a="1"/>
  <c r="AO25" i="27" s="1"/>
  <c r="JE16" i="27" a="1"/>
  <c r="JE16" i="27" s="1"/>
  <c r="JE19" i="27" a="1"/>
  <c r="JE19" i="27" s="1"/>
  <c r="JE25" i="27" a="1"/>
  <c r="JE25" i="27" s="1"/>
  <c r="BV15" i="27" a="1"/>
  <c r="BV15" i="27" s="1"/>
  <c r="BV16" i="27" a="1"/>
  <c r="BV16" i="27" s="1"/>
  <c r="HL23" i="27" a="1"/>
  <c r="HL23" i="27" s="1"/>
  <c r="AO17" i="27" a="1"/>
  <c r="AO17" i="27" s="1"/>
  <c r="DX21" i="27" a="1"/>
  <c r="DX21" i="27" s="1"/>
  <c r="DX15" i="27" a="1"/>
  <c r="DX15" i="27" s="1"/>
  <c r="DX23" i="27" a="1"/>
  <c r="DX23" i="27" s="1"/>
  <c r="DX19" i="27" a="1"/>
  <c r="DX19" i="27" s="1"/>
  <c r="HC21" i="27" a="1"/>
  <c r="HC21" i="27" s="1"/>
  <c r="HC23" i="27" a="1"/>
  <c r="HC23" i="27" s="1"/>
  <c r="HC16" i="27" a="1"/>
  <c r="HC16" i="27" s="1"/>
  <c r="AI15" i="27" a="1"/>
  <c r="AI15" i="27" s="1"/>
  <c r="AI24" i="27" a="1"/>
  <c r="AI24" i="27" s="1"/>
  <c r="AI17" i="27" a="1"/>
  <c r="AI17" i="27" s="1"/>
  <c r="FY17" i="27" a="1"/>
  <c r="FY17" i="27" s="1"/>
  <c r="FY21" i="27" a="1"/>
  <c r="FY21" i="27" s="1"/>
  <c r="FY19" i="27" a="1"/>
  <c r="FY19" i="27" s="1"/>
  <c r="FP23" i="27" a="1"/>
  <c r="FP23" i="27" s="1"/>
  <c r="FP22" i="27" a="1"/>
  <c r="FP22" i="27" s="1"/>
  <c r="FK17" i="27" a="1"/>
  <c r="FK17" i="27" s="1"/>
  <c r="FK18" i="27" a="1"/>
  <c r="FK18" i="27" s="1"/>
  <c r="KP21" i="27" a="1"/>
  <c r="KP21" i="27" s="1"/>
  <c r="KP16" i="27" a="1"/>
  <c r="KP16" i="27" s="1"/>
  <c r="KP25" i="27" a="1"/>
  <c r="KP25" i="27" s="1"/>
  <c r="KP19" i="27" a="1"/>
  <c r="KP19" i="27" s="1"/>
  <c r="EO21" i="27" a="1"/>
  <c r="EO21" i="27" s="1"/>
  <c r="EO16" i="27" a="1"/>
  <c r="EO16" i="27" s="1"/>
  <c r="EO18" i="27" a="1"/>
  <c r="EO18" i="27" s="1"/>
  <c r="EO19" i="27" a="1"/>
  <c r="EO19" i="27" s="1"/>
  <c r="EO23" i="27" a="1"/>
  <c r="EO23" i="27" s="1"/>
  <c r="DY21" i="27" a="1"/>
  <c r="DY21" i="27" s="1"/>
  <c r="DY16" i="27" a="1"/>
  <c r="DY16" i="27" s="1"/>
  <c r="DY25" i="27" a="1"/>
  <c r="DY25" i="27" s="1"/>
  <c r="DY17" i="27" a="1"/>
  <c r="DY17" i="27" s="1"/>
  <c r="DY24" i="27" a="1"/>
  <c r="DY24" i="27" s="1"/>
  <c r="IK17" i="27" a="1"/>
  <c r="IK17" i="27" s="1"/>
  <c r="IK16" i="27" a="1"/>
  <c r="IK16" i="27" s="1"/>
  <c r="DI16" i="27" a="1"/>
  <c r="DI16" i="27" s="1"/>
  <c r="DI15" i="27" a="1"/>
  <c r="DI15" i="27" s="1"/>
  <c r="EM17" i="27" a="1"/>
  <c r="EM17" i="27" s="1"/>
  <c r="EM18" i="27" a="1"/>
  <c r="EM18" i="27" s="1"/>
  <c r="AE23" i="27" a="1"/>
  <c r="AE23" i="27" s="1"/>
  <c r="AE25" i="27" a="1"/>
  <c r="AE25" i="27" s="1"/>
  <c r="LM22" i="27" a="1"/>
  <c r="LM22" i="27" s="1"/>
  <c r="LM18" i="27" a="1"/>
  <c r="LM18" i="27" s="1"/>
  <c r="GH19" i="27" a="1"/>
  <c r="GH19" i="27" s="1"/>
  <c r="KR24" i="27" a="1"/>
  <c r="KR24" i="27" s="1"/>
  <c r="KR19" i="27" a="1"/>
  <c r="KR19" i="27" s="1"/>
  <c r="IN22" i="27" a="1"/>
  <c r="IN22" i="27" s="1"/>
  <c r="KL24" i="27" a="1"/>
  <c r="KL24" i="27" s="1"/>
  <c r="KL25" i="27" a="1"/>
  <c r="KL25" i="27" s="1"/>
  <c r="KL17" i="27" a="1"/>
  <c r="KL17" i="27" s="1"/>
  <c r="EQ24" i="27" a="1"/>
  <c r="EQ24" i="27" s="1"/>
  <c r="EQ23" i="27" a="1"/>
  <c r="EQ23" i="27" s="1"/>
  <c r="CB17" i="27" a="1"/>
  <c r="CB17" i="27" s="1"/>
  <c r="FK24" i="27" a="1"/>
  <c r="FK24" i="27" s="1"/>
  <c r="KP17" i="27" a="1"/>
  <c r="KP17" i="27" s="1"/>
  <c r="AO15" i="27" a="1"/>
  <c r="AO15" i="27" s="1"/>
  <c r="EO15" i="27" a="1"/>
  <c r="EO15" i="27" s="1"/>
  <c r="DY23" i="27" a="1"/>
  <c r="DY23" i="27" s="1"/>
  <c r="JE18" i="27" a="1"/>
  <c r="JE18" i="27" s="1"/>
  <c r="IK24" i="27" a="1"/>
  <c r="IK24" i="27" s="1"/>
  <c r="DI24" i="27" a="1"/>
  <c r="DI24" i="27" s="1"/>
  <c r="GQ24" i="27" a="1"/>
  <c r="GQ24" i="27" s="1"/>
  <c r="FP17" i="27" a="1"/>
  <c r="FP17" i="27" s="1"/>
  <c r="KO25" i="27" a="1"/>
  <c r="KO25" i="27" s="1"/>
  <c r="FY24" i="27" a="1"/>
  <c r="FY24" i="27" s="1"/>
  <c r="LH18" i="27" a="1"/>
  <c r="LH18" i="27" s="1"/>
  <c r="LH24" i="27" a="1"/>
  <c r="LH24" i="27" s="1"/>
  <c r="LH15" i="27" a="1"/>
  <c r="LH15" i="27" s="1"/>
  <c r="LH23" i="27" a="1"/>
  <c r="LH23" i="27" s="1"/>
  <c r="AH21" i="27" a="1"/>
  <c r="AH21" i="27" s="1"/>
  <c r="AH17" i="27" a="1"/>
  <c r="AH17" i="27" s="1"/>
  <c r="AH24" i="27" a="1"/>
  <c r="AH24" i="27" s="1"/>
  <c r="AH15" i="27" a="1"/>
  <c r="AH15" i="27" s="1"/>
  <c r="AH18" i="27" a="1"/>
  <c r="AH18" i="27" s="1"/>
  <c r="AH25" i="27" a="1"/>
  <c r="AH25" i="27" s="1"/>
  <c r="JT21" i="27" a="1"/>
  <c r="JT21" i="27" s="1"/>
  <c r="JT15" i="27" a="1"/>
  <c r="JT15" i="27" s="1"/>
  <c r="JT22" i="27" a="1"/>
  <c r="JT22" i="27" s="1"/>
  <c r="JT19" i="27" a="1"/>
  <c r="JT19" i="27" s="1"/>
  <c r="JT24" i="27" a="1"/>
  <c r="JT24" i="27" s="1"/>
  <c r="JP22" i="27" a="1"/>
  <c r="JP22" i="27" s="1"/>
  <c r="JP18" i="27" a="1"/>
  <c r="JP18" i="27" s="1"/>
  <c r="HM24" i="27" a="1"/>
  <c r="HM24" i="27" s="1"/>
  <c r="HM15" i="27" a="1"/>
  <c r="HM15" i="27" s="1"/>
  <c r="HM22" i="27" a="1"/>
  <c r="HM22" i="27" s="1"/>
  <c r="BP19" i="27" a="1"/>
  <c r="BP19" i="27" s="1"/>
  <c r="BP16" i="27" a="1"/>
  <c r="BP16" i="27" s="1"/>
  <c r="BP23" i="27" a="1"/>
  <c r="BP23" i="27" s="1"/>
  <c r="FL18" i="27" a="1"/>
  <c r="FL18" i="27" s="1"/>
  <c r="FL17" i="27" a="1"/>
  <c r="FL17" i="27" s="1"/>
  <c r="CX19" i="27" a="1"/>
  <c r="CX19" i="27" s="1"/>
  <c r="CX25" i="27" a="1"/>
  <c r="CX25" i="27" s="1"/>
  <c r="LN16" i="27" a="1"/>
  <c r="LN16" i="27" s="1"/>
  <c r="LN18" i="27" a="1"/>
  <c r="LN18" i="27" s="1"/>
  <c r="LN23" i="27" a="1"/>
  <c r="LN23" i="27" s="1"/>
  <c r="ET15" i="27" a="1"/>
  <c r="ET15" i="27" s="1"/>
  <c r="ET25" i="27" a="1"/>
  <c r="ET25" i="27" s="1"/>
  <c r="HY17" i="27" a="1"/>
  <c r="HY17" i="27" s="1"/>
  <c r="HY18" i="27" a="1"/>
  <c r="HY18" i="27" s="1"/>
  <c r="CK16" i="27" a="1"/>
  <c r="CK16" i="27" s="1"/>
  <c r="CK18" i="27" a="1"/>
  <c r="CK18" i="27" s="1"/>
  <c r="IX22" i="27" a="1"/>
  <c r="IX22" i="27" s="1"/>
  <c r="IX17" i="27" a="1"/>
  <c r="IX17" i="27" s="1"/>
  <c r="DK23" i="27" a="1"/>
  <c r="DK23" i="27" s="1"/>
  <c r="DK24" i="27" a="1"/>
  <c r="DK24" i="27" s="1"/>
  <c r="BM19" i="27" a="1"/>
  <c r="BM19" i="27" s="1"/>
  <c r="BM22" i="27" a="1"/>
  <c r="BM22" i="27" s="1"/>
  <c r="CB18" i="27" a="1"/>
  <c r="CB18" i="27" s="1"/>
  <c r="LN25" i="27" a="1"/>
  <c r="LN25" i="27" s="1"/>
  <c r="DF15" i="27" a="1"/>
  <c r="DF15" i="27" s="1"/>
  <c r="IS15" i="27" a="1"/>
  <c r="IS15" i="27" s="1"/>
  <c r="IX16" i="27" a="1"/>
  <c r="IX16" i="27" s="1"/>
  <c r="LR19" i="27" a="1"/>
  <c r="LR19" i="27" s="1"/>
  <c r="EK15" i="27" a="1"/>
  <c r="EK15" i="27" s="1"/>
  <c r="EK16" i="27" a="1"/>
  <c r="EK16" i="27" s="1"/>
  <c r="HQ17" i="27" a="1"/>
  <c r="HQ17" i="27" s="1"/>
  <c r="HQ18" i="27" a="1"/>
  <c r="HQ18" i="27" s="1"/>
  <c r="BR21" i="27" a="1"/>
  <c r="BR21" i="27" s="1"/>
  <c r="BR16" i="27" a="1"/>
  <c r="BR16" i="27" s="1"/>
  <c r="BR18" i="27" a="1"/>
  <c r="BR18" i="27" s="1"/>
  <c r="BR25" i="27" a="1"/>
  <c r="BR25" i="27" s="1"/>
  <c r="BR17" i="27" a="1"/>
  <c r="BR17" i="27" s="1"/>
  <c r="BR22" i="27" a="1"/>
  <c r="BR22" i="27" s="1"/>
  <c r="AK23" i="27" a="1"/>
  <c r="AK23" i="27" s="1"/>
  <c r="AK15" i="27" a="1"/>
  <c r="AK15" i="27" s="1"/>
  <c r="AK25" i="27" a="1"/>
  <c r="AK25" i="27" s="1"/>
  <c r="JC15" i="27" a="1"/>
  <c r="JC15" i="27" s="1"/>
  <c r="JC23" i="27" a="1"/>
  <c r="JC23" i="27" s="1"/>
  <c r="JC22" i="27" a="1"/>
  <c r="JC22" i="27" s="1"/>
  <c r="KK21" i="27" a="1"/>
  <c r="KK21" i="27" s="1"/>
  <c r="KK18" i="27" a="1"/>
  <c r="KK18" i="27" s="1"/>
  <c r="KK17" i="27" a="1"/>
  <c r="KK17" i="27" s="1"/>
  <c r="KK19" i="27" a="1"/>
  <c r="KK19" i="27" s="1"/>
  <c r="KM21" i="27" a="1"/>
  <c r="KM21" i="27" s="1"/>
  <c r="KM15" i="27" a="1"/>
  <c r="KM15" i="27" s="1"/>
  <c r="KM22" i="27" a="1"/>
  <c r="KM22" i="27" s="1"/>
  <c r="KM16" i="27" a="1"/>
  <c r="KM16" i="27" s="1"/>
  <c r="KM24" i="27" a="1"/>
  <c r="KM24" i="27" s="1"/>
  <c r="X21" i="27" a="1"/>
  <c r="X21" i="27" s="1"/>
  <c r="X22" i="27" a="1"/>
  <c r="X22" i="27" s="1"/>
  <c r="X15" i="27" a="1"/>
  <c r="X15" i="27" s="1"/>
  <c r="X16" i="27" a="1"/>
  <c r="X16" i="27" s="1"/>
  <c r="KU21" i="27" a="1"/>
  <c r="KU21" i="27" s="1"/>
  <c r="KU15" i="27" a="1"/>
  <c r="KU15" i="27" s="1"/>
  <c r="KU24" i="27" a="1"/>
  <c r="KU24" i="27" s="1"/>
  <c r="KU17" i="27" a="1"/>
  <c r="KU17" i="27" s="1"/>
  <c r="KU23" i="27" a="1"/>
  <c r="KU23" i="27" s="1"/>
  <c r="DR24" i="27" a="1"/>
  <c r="DR24" i="27" s="1"/>
  <c r="DR17" i="27" a="1"/>
  <c r="DR17" i="27" s="1"/>
  <c r="DR25" i="27" a="1"/>
  <c r="DR25" i="27" s="1"/>
  <c r="EY21" i="27" a="1"/>
  <c r="EY21" i="27" s="1"/>
  <c r="EY22" i="27" a="1"/>
  <c r="EY22" i="27" s="1"/>
  <c r="EY18" i="27" a="1"/>
  <c r="EY18" i="27" s="1"/>
  <c r="EY15" i="27" a="1"/>
  <c r="EY15" i="27" s="1"/>
  <c r="EY24" i="27" a="1"/>
  <c r="EY24" i="27" s="1"/>
  <c r="EY23" i="27" a="1"/>
  <c r="EY23" i="27" s="1"/>
  <c r="AU25" i="27" a="1"/>
  <c r="AU25" i="27" s="1"/>
  <c r="AU23" i="27" a="1"/>
  <c r="AU23" i="27" s="1"/>
  <c r="HL22" i="27" a="1"/>
  <c r="HL22" i="27" s="1"/>
  <c r="HL18" i="27" a="1"/>
  <c r="HL18" i="27" s="1"/>
  <c r="HU22" i="27" a="1"/>
  <c r="HU22" i="27" s="1"/>
  <c r="HU17" i="27" a="1"/>
  <c r="HU17" i="27" s="1"/>
  <c r="GH22" i="27" a="1"/>
  <c r="GH22" i="27" s="1"/>
  <c r="HL24" i="27" a="1"/>
  <c r="HL24" i="27" s="1"/>
  <c r="HU23" i="27" a="1"/>
  <c r="HU23" i="27" s="1"/>
  <c r="HU15" i="27" a="1"/>
  <c r="HU15" i="27" s="1"/>
  <c r="HU16" i="27" a="1"/>
  <c r="HU16" i="27" s="1"/>
  <c r="GH25" i="27" a="1"/>
  <c r="GH25" i="27" s="1"/>
  <c r="GH16" i="27" a="1"/>
  <c r="GH16" i="27" s="1"/>
  <c r="KR23" i="27" a="1"/>
  <c r="KR23" i="27" s="1"/>
  <c r="KR18" i="27" a="1"/>
  <c r="KR18" i="27" s="1"/>
  <c r="IN19" i="27" a="1"/>
  <c r="IN19" i="27" s="1"/>
  <c r="KL23" i="27" a="1"/>
  <c r="KL23" i="27" s="1"/>
  <c r="KL18" i="27" a="1"/>
  <c r="KL18" i="27" s="1"/>
  <c r="EQ16" i="27" a="1"/>
  <c r="EQ16" i="27" s="1"/>
  <c r="EQ22" i="27" a="1"/>
  <c r="EQ22" i="27" s="1"/>
  <c r="CB24" i="27" a="1"/>
  <c r="CB24" i="27" s="1"/>
  <c r="KM25" i="27" a="1"/>
  <c r="KM25" i="27" s="1"/>
  <c r="KE19" i="27" a="1"/>
  <c r="KE19" i="27" s="1"/>
  <c r="X18" i="27" a="1"/>
  <c r="X18" i="27" s="1"/>
  <c r="HY24" i="27" a="1"/>
  <c r="HY24" i="27" s="1"/>
  <c r="KU19" i="27" a="1"/>
  <c r="KU19" i="27" s="1"/>
  <c r="DY18" i="27" a="1"/>
  <c r="DY18" i="27" s="1"/>
  <c r="JE15" i="27" a="1"/>
  <c r="JE15" i="27" s="1"/>
  <c r="F25" i="27" a="1"/>
  <c r="F25" i="27" s="1"/>
  <c r="CK24" i="27" a="1"/>
  <c r="CK24" i="27" s="1"/>
  <c r="EY19" i="27" a="1"/>
  <c r="EY19" i="27" s="1"/>
  <c r="IJ18" i="27" a="1"/>
  <c r="IJ18" i="27" s="1"/>
  <c r="AH16" i="27" a="1"/>
  <c r="AH16" i="27" s="1"/>
  <c r="JT23" i="27" a="1"/>
  <c r="JT23" i="27" s="1"/>
  <c r="DX24" i="27" a="1"/>
  <c r="DX24" i="27" s="1"/>
  <c r="AI22" i="27" a="1"/>
  <c r="AI22" i="27" s="1"/>
  <c r="BR15" i="27" a="1"/>
  <c r="BR15" i="27" s="1"/>
  <c r="IU19" i="27" a="1"/>
  <c r="IU19" i="27" s="1"/>
  <c r="IU22" i="27" a="1"/>
  <c r="IU22" i="27" s="1"/>
  <c r="H21" i="27" a="1"/>
  <c r="H21" i="27" s="1"/>
  <c r="H18" i="27" a="1"/>
  <c r="H18" i="27" s="1"/>
  <c r="H19" i="27" a="1"/>
  <c r="H19" i="27" s="1"/>
  <c r="H22" i="27" a="1"/>
  <c r="H22" i="27" s="1"/>
  <c r="H24" i="27" a="1"/>
  <c r="H24" i="27" s="1"/>
  <c r="FF21" i="27" a="1"/>
  <c r="FF21" i="27" s="1"/>
  <c r="FF17" i="27" a="1"/>
  <c r="FF17" i="27" s="1"/>
  <c r="FF22" i="27" a="1"/>
  <c r="FF22" i="27" s="1"/>
  <c r="FF18" i="27" a="1"/>
  <c r="FF18" i="27" s="1"/>
  <c r="FF23" i="27" a="1"/>
  <c r="FF23" i="27" s="1"/>
  <c r="IL21" i="27" a="1"/>
  <c r="IL21" i="27" s="1"/>
  <c r="IL16" i="27" a="1"/>
  <c r="IL16" i="27" s="1"/>
  <c r="IL22" i="27" a="1"/>
  <c r="IL22" i="27" s="1"/>
  <c r="IL15" i="27" a="1"/>
  <c r="IL15" i="27" s="1"/>
  <c r="IL19" i="27" a="1"/>
  <c r="IL19" i="27" s="1"/>
  <c r="IL25" i="27" a="1"/>
  <c r="IL25" i="27" s="1"/>
  <c r="JN21" i="27" a="1"/>
  <c r="JN21" i="27" s="1"/>
  <c r="JN25" i="27" a="1"/>
  <c r="JN25" i="27" s="1"/>
  <c r="JN23" i="27" a="1"/>
  <c r="JN23" i="27" s="1"/>
  <c r="IO21" i="27" a="1"/>
  <c r="IO21" i="27" s="1"/>
  <c r="IO22" i="27" a="1"/>
  <c r="IO22" i="27" s="1"/>
  <c r="IO25" i="27" a="1"/>
  <c r="IO25" i="27" s="1"/>
  <c r="FO24" i="27" a="1"/>
  <c r="FO24" i="27" s="1"/>
  <c r="FO17" i="27" a="1"/>
  <c r="FO17" i="27" s="1"/>
  <c r="FV21" i="27" a="1"/>
  <c r="FV21" i="27" s="1"/>
  <c r="FV18" i="27" a="1"/>
  <c r="FV18" i="27" s="1"/>
  <c r="FV23" i="27" a="1"/>
  <c r="FV23" i="27" s="1"/>
  <c r="FV22" i="27" a="1"/>
  <c r="FV22" i="27" s="1"/>
  <c r="FV19" i="27" a="1"/>
  <c r="FV19" i="27" s="1"/>
  <c r="IM21" i="27" a="1"/>
  <c r="IM21" i="27" s="1"/>
  <c r="IM15" i="27" a="1"/>
  <c r="IM15" i="27" s="1"/>
  <c r="IM18" i="27" a="1"/>
  <c r="IM18" i="27" s="1"/>
  <c r="IM24" i="27" a="1"/>
  <c r="IM24" i="27" s="1"/>
  <c r="IM16" i="27" a="1"/>
  <c r="IM16" i="27" s="1"/>
  <c r="IM25" i="27" a="1"/>
  <c r="IM25" i="27" s="1"/>
  <c r="HB21" i="27" a="1"/>
  <c r="HB21" i="27" s="1"/>
  <c r="HB15" i="27" a="1"/>
  <c r="HB15" i="27" s="1"/>
  <c r="HB19" i="27" a="1"/>
  <c r="HB19" i="27" s="1"/>
  <c r="HB23" i="27" a="1"/>
  <c r="HB23" i="27" s="1"/>
  <c r="HB17" i="27" a="1"/>
  <c r="HB17" i="27" s="1"/>
  <c r="HB16" i="27" a="1"/>
  <c r="HB16" i="27" s="1"/>
  <c r="HX16" i="27" a="1"/>
  <c r="HX16" i="27" s="1"/>
  <c r="HX22" i="27" a="1"/>
  <c r="HX22" i="27" s="1"/>
  <c r="HX21" i="27" a="1"/>
  <c r="HX21" i="27" s="1"/>
  <c r="HX19" i="27" a="1"/>
  <c r="HX19" i="27" s="1"/>
  <c r="HX23" i="27" a="1"/>
  <c r="HX23" i="27" s="1"/>
  <c r="FS22" i="27" a="1"/>
  <c r="FS22" i="27" s="1"/>
  <c r="FS24" i="27" a="1"/>
  <c r="FS24" i="27" s="1"/>
  <c r="ES16" i="27" a="1"/>
  <c r="ES16" i="27" s="1"/>
  <c r="ES24" i="27" a="1"/>
  <c r="ES24" i="27" s="1"/>
  <c r="ES23" i="27" a="1"/>
  <c r="ES23" i="27" s="1"/>
  <c r="ES17" i="27" a="1"/>
  <c r="ES17" i="27" s="1"/>
  <c r="ES25" i="27" a="1"/>
  <c r="ES25" i="27" s="1"/>
  <c r="LG21" i="27" a="1"/>
  <c r="LG21" i="27" s="1"/>
  <c r="LG16" i="27" a="1"/>
  <c r="LG16" i="27" s="1"/>
  <c r="LG22" i="27" a="1"/>
  <c r="LG22" i="27" s="1"/>
  <c r="CF21" i="27" a="1"/>
  <c r="CF21" i="27" s="1"/>
  <c r="CF15" i="27" a="1"/>
  <c r="CF15" i="27" s="1"/>
  <c r="CF22" i="27" a="1"/>
  <c r="CF22" i="27" s="1"/>
  <c r="CF24" i="27" a="1"/>
  <c r="CF24" i="27" s="1"/>
  <c r="DL22" i="27" a="1"/>
  <c r="DL22" i="27" s="1"/>
  <c r="DL24" i="27" a="1"/>
  <c r="DL24" i="27" s="1"/>
  <c r="DP21" i="27" a="1"/>
  <c r="DP21" i="27" s="1"/>
  <c r="DP18" i="27" a="1"/>
  <c r="DP18" i="27" s="1"/>
  <c r="DP25" i="27" a="1"/>
  <c r="DP25" i="27" s="1"/>
  <c r="BO21" i="27" a="1"/>
  <c r="BO21" i="27" s="1"/>
  <c r="BO15" i="27" a="1"/>
  <c r="BO15" i="27" s="1"/>
  <c r="BO22" i="27" a="1"/>
  <c r="BO22" i="27" s="1"/>
  <c r="BO23" i="27" a="1"/>
  <c r="BO23" i="27" s="1"/>
  <c r="GQ21" i="27" a="1"/>
  <c r="GQ21" i="27" s="1"/>
  <c r="GQ18" i="27" a="1"/>
  <c r="GQ18" i="27" s="1"/>
  <c r="GQ22" i="27" a="1"/>
  <c r="GQ22" i="27" s="1"/>
  <c r="F21" i="27" a="1"/>
  <c r="F21" i="27" s="1"/>
  <c r="F18" i="27" a="1"/>
  <c r="F18" i="27" s="1"/>
  <c r="F19" i="27" a="1"/>
  <c r="F19" i="27" s="1"/>
  <c r="KN21" i="27" a="1"/>
  <c r="KN21" i="27" s="1"/>
  <c r="KN15" i="27" a="1"/>
  <c r="KN15" i="27" s="1"/>
  <c r="KN19" i="27" a="1"/>
  <c r="KN19" i="27" s="1"/>
  <c r="KN24" i="27" a="1"/>
  <c r="KN24" i="27" s="1"/>
  <c r="KN17" i="27" a="1"/>
  <c r="KN17" i="27" s="1"/>
  <c r="KN25" i="27" a="1"/>
  <c r="KN25" i="27" s="1"/>
  <c r="HK19" i="27" a="1"/>
  <c r="HK19" i="27" s="1"/>
  <c r="CF18" i="27" a="1"/>
  <c r="CF18" i="27" s="1"/>
  <c r="DL23" i="27" a="1"/>
  <c r="DL23" i="27" s="1"/>
  <c r="AU15" i="27" a="1"/>
  <c r="AU15" i="27" s="1"/>
  <c r="DA19" i="27" a="1"/>
  <c r="DA19" i="27" s="1"/>
  <c r="GT15" i="27" a="1"/>
  <c r="GT15" i="27" s="1"/>
  <c r="ES15" i="27" a="1"/>
  <c r="ES15" i="27" s="1"/>
  <c r="FX21" i="27" a="1"/>
  <c r="FX21" i="27" s="1"/>
  <c r="FX25" i="27" a="1"/>
  <c r="FX25" i="27" s="1"/>
  <c r="FX17" i="27" a="1"/>
  <c r="FX17" i="27" s="1"/>
  <c r="LQ21" i="27" a="1"/>
  <c r="LQ21" i="27" s="1"/>
  <c r="LQ22" i="27" a="1"/>
  <c r="LQ22" i="27" s="1"/>
  <c r="LQ23" i="27" a="1"/>
  <c r="LQ23" i="27" s="1"/>
  <c r="DM15" i="27" a="1"/>
  <c r="DM15" i="27" s="1"/>
  <c r="DM22" i="27" a="1"/>
  <c r="DM22" i="27" s="1"/>
  <c r="CY21" i="27" a="1"/>
  <c r="CY21" i="27" s="1"/>
  <c r="CY16" i="27" a="1"/>
  <c r="CY16" i="27" s="1"/>
  <c r="CY24" i="27" a="1"/>
  <c r="CY24" i="27" s="1"/>
  <c r="LG23" i="27" a="1"/>
  <c r="LG23" i="27" s="1"/>
  <c r="LG15" i="27" a="1"/>
  <c r="LG15" i="27" s="1"/>
  <c r="LG17" i="27" a="1"/>
  <c r="LG17" i="27" s="1"/>
  <c r="EB23" i="27" a="1"/>
  <c r="EB23" i="27" s="1"/>
  <c r="EB16" i="27" a="1"/>
  <c r="EB16" i="27" s="1"/>
  <c r="F22" i="27" a="1"/>
  <c r="F22" i="27" s="1"/>
  <c r="BY15" i="27" a="1"/>
  <c r="BY15" i="27" s="1"/>
  <c r="BC23" i="27" a="1"/>
  <c r="BC23" i="27" s="1"/>
  <c r="BC16" i="27" a="1"/>
  <c r="BC16" i="27" s="1"/>
  <c r="EZ22" i="27" a="1"/>
  <c r="EZ22" i="27" s="1"/>
  <c r="EM22" i="27" a="1"/>
  <c r="EM22" i="27" s="1"/>
  <c r="CY25" i="27" a="1"/>
  <c r="CY25" i="27" s="1"/>
  <c r="CY18" i="27" a="1"/>
  <c r="CY18" i="27" s="1"/>
  <c r="DP24" i="27" a="1"/>
  <c r="DP24" i="27" s="1"/>
  <c r="DP16" i="27" a="1"/>
  <c r="DP16" i="27" s="1"/>
  <c r="BO25" i="27" a="1"/>
  <c r="BO25" i="27" s="1"/>
  <c r="BO19" i="27" a="1"/>
  <c r="BO19" i="27" s="1"/>
  <c r="AP25" i="27" a="1"/>
  <c r="AP25" i="27" s="1"/>
  <c r="GQ23" i="27" a="1"/>
  <c r="GQ23" i="27" s="1"/>
  <c r="GQ19" i="27" a="1"/>
  <c r="GQ19" i="27" s="1"/>
  <c r="HK17" i="27" a="1"/>
  <c r="HK17" i="27" s="1"/>
  <c r="CF17" i="27" a="1"/>
  <c r="CF17" i="27" s="1"/>
  <c r="FT25" i="27" a="1"/>
  <c r="FT25" i="27" s="1"/>
  <c r="DL15" i="27" a="1"/>
  <c r="DL15" i="27" s="1"/>
  <c r="KN18" i="27" a="1"/>
  <c r="KN18" i="27" s="1"/>
  <c r="FX16" i="27" a="1"/>
  <c r="FX16" i="27" s="1"/>
  <c r="FS19" i="27" a="1"/>
  <c r="FS19" i="27" s="1"/>
  <c r="ES19" i="27" a="1"/>
  <c r="ES19" i="27" s="1"/>
  <c r="GD21" i="27" a="1"/>
  <c r="GD21" i="27" s="1"/>
  <c r="GD19" i="27" a="1"/>
  <c r="GD19" i="27" s="1"/>
  <c r="GD22" i="27" a="1"/>
  <c r="GD22" i="27" s="1"/>
  <c r="GD16" i="27" a="1"/>
  <c r="GD16" i="27" s="1"/>
  <c r="GD24" i="27" a="1"/>
  <c r="GD24" i="27" s="1"/>
  <c r="LJ21" i="27" a="1"/>
  <c r="LJ21" i="27" s="1"/>
  <c r="LJ17" i="27" a="1"/>
  <c r="LJ17" i="27" s="1"/>
  <c r="LJ24" i="27" a="1"/>
  <c r="LJ24" i="27" s="1"/>
  <c r="LJ23" i="27" a="1"/>
  <c r="LJ23" i="27" s="1"/>
  <c r="GN21" i="27" a="1"/>
  <c r="GN21" i="27" s="1"/>
  <c r="GN19" i="27" a="1"/>
  <c r="GN19" i="27" s="1"/>
  <c r="GN24" i="27" a="1"/>
  <c r="GN24" i="27" s="1"/>
  <c r="GN25" i="27" a="1"/>
  <c r="GN25" i="27" s="1"/>
  <c r="BQ16" i="27" a="1"/>
  <c r="BQ16" i="27" s="1"/>
  <c r="BQ17" i="27" a="1"/>
  <c r="BQ17" i="27" s="1"/>
  <c r="AK21" i="27" a="1"/>
  <c r="AK21" i="27" s="1"/>
  <c r="AK18" i="27" a="1"/>
  <c r="AK18" i="27" s="1"/>
  <c r="AK24" i="27" a="1"/>
  <c r="AK24" i="27" s="1"/>
  <c r="AK16" i="27" a="1"/>
  <c r="AK16" i="27" s="1"/>
  <c r="AK19" i="27" a="1"/>
  <c r="AK19" i="27" s="1"/>
  <c r="FP21" i="27" a="1"/>
  <c r="FP21" i="27" s="1"/>
  <c r="FP16" i="27" a="1"/>
  <c r="FP16" i="27" s="1"/>
  <c r="KO18" i="27" a="1"/>
  <c r="KO18" i="27" s="1"/>
  <c r="KO16" i="27" a="1"/>
  <c r="KO16" i="27" s="1"/>
  <c r="GB24" i="27" a="1"/>
  <c r="GB24" i="27" s="1"/>
  <c r="GB15" i="27" a="1"/>
  <c r="GB15" i="27" s="1"/>
  <c r="GB25" i="27" a="1"/>
  <c r="GB25" i="27" s="1"/>
  <c r="HY15" i="27" a="1"/>
  <c r="HY15" i="27" s="1"/>
  <c r="HY23" i="27" a="1"/>
  <c r="HY23" i="27" s="1"/>
  <c r="GZ16" i="27" a="1"/>
  <c r="GZ16" i="27" s="1"/>
  <c r="GZ19" i="27" a="1"/>
  <c r="GZ19" i="27" s="1"/>
  <c r="Y23" i="27" a="1"/>
  <c r="Y23" i="27" s="1"/>
  <c r="Y16" i="27" a="1"/>
  <c r="Y16" i="27" s="1"/>
  <c r="JU25" i="27" a="1"/>
  <c r="JU25" i="27" s="1"/>
  <c r="JU21" i="27" a="1"/>
  <c r="JU21" i="27" s="1"/>
  <c r="HI22" i="27" a="1"/>
  <c r="HI22" i="27" s="1"/>
  <c r="HI15" i="27" a="1"/>
  <c r="HI15" i="27" s="1"/>
  <c r="FT23" i="27" a="1"/>
  <c r="FT23" i="27" s="1"/>
  <c r="FT22" i="27" a="1"/>
  <c r="FT22" i="27" s="1"/>
  <c r="FT15" i="27" a="1"/>
  <c r="FT15" i="27" s="1"/>
  <c r="FT18" i="27" a="1"/>
  <c r="FT18" i="27" s="1"/>
  <c r="CE15" i="27" a="1"/>
  <c r="CE15" i="27" s="1"/>
  <c r="CE25" i="27" a="1"/>
  <c r="CE25" i="27" s="1"/>
  <c r="DU15" i="27" a="1"/>
  <c r="DU15" i="27" s="1"/>
  <c r="DU18" i="27" a="1"/>
  <c r="DU18" i="27" s="1"/>
  <c r="EM21" i="27" a="1"/>
  <c r="EM21" i="27" s="1"/>
  <c r="EM16" i="27" a="1"/>
  <c r="EM16" i="27" s="1"/>
  <c r="EM15" i="27" a="1"/>
  <c r="EM15" i="27" s="1"/>
  <c r="AE21" i="27" a="1"/>
  <c r="AE21" i="27" s="1"/>
  <c r="AE19" i="27" a="1"/>
  <c r="AE19" i="27" s="1"/>
  <c r="AE24" i="27" a="1"/>
  <c r="AE24" i="27" s="1"/>
  <c r="LM21" i="27" a="1"/>
  <c r="LM21" i="27" s="1"/>
  <c r="LM15" i="27" a="1"/>
  <c r="LM15" i="27" s="1"/>
  <c r="LM24" i="27" a="1"/>
  <c r="LM24" i="27" s="1"/>
  <c r="JF21" i="27" a="1"/>
  <c r="JF21" i="27" s="1"/>
  <c r="JF17" i="27" a="1"/>
  <c r="JF17" i="27" s="1"/>
  <c r="JF25" i="27" a="1"/>
  <c r="JF25" i="27" s="1"/>
  <c r="JF16" i="27" a="1"/>
  <c r="JF16" i="27" s="1"/>
  <c r="JF23" i="27" a="1"/>
  <c r="JF23" i="27" s="1"/>
  <c r="AU17" i="27" a="1"/>
  <c r="AU17" i="27" s="1"/>
  <c r="AU22" i="27" a="1"/>
  <c r="AU22" i="27" s="1"/>
  <c r="AU18" i="27" a="1"/>
  <c r="AU18" i="27" s="1"/>
  <c r="GT21" i="27" a="1"/>
  <c r="GT21" i="27" s="1"/>
  <c r="GT19" i="27" a="1"/>
  <c r="GT19" i="27" s="1"/>
  <c r="GT24" i="27" a="1"/>
  <c r="GT24" i="27" s="1"/>
  <c r="GT17" i="27" a="1"/>
  <c r="GT17" i="27" s="1"/>
  <c r="GT22" i="27" a="1"/>
  <c r="GT22" i="27" s="1"/>
  <c r="KG21" i="27" a="1"/>
  <c r="KG21" i="27" s="1"/>
  <c r="KG19" i="27" a="1"/>
  <c r="KG19" i="27" s="1"/>
  <c r="KG16" i="27" a="1"/>
  <c r="KG16" i="27" s="1"/>
  <c r="KG18" i="27" a="1"/>
  <c r="KG18" i="27" s="1"/>
  <c r="KG22" i="27" a="1"/>
  <c r="KG22" i="27" s="1"/>
  <c r="LG24" i="27" a="1"/>
  <c r="LG24" i="27" s="1"/>
  <c r="LG18" i="27" a="1"/>
  <c r="LG18" i="27" s="1"/>
  <c r="F23" i="27" a="1"/>
  <c r="F23" i="27" s="1"/>
  <c r="F17" i="27" a="1"/>
  <c r="F17" i="27" s="1"/>
  <c r="BC24" i="27" a="1"/>
  <c r="BC24" i="27" s="1"/>
  <c r="EM25" i="27" a="1"/>
  <c r="EM25" i="27" s="1"/>
  <c r="EM24" i="27" a="1"/>
  <c r="EM24" i="27" s="1"/>
  <c r="T18" i="27" a="1"/>
  <c r="T18" i="27" s="1"/>
  <c r="DP19" i="27" a="1"/>
  <c r="DP19" i="27" s="1"/>
  <c r="BO24" i="27" a="1"/>
  <c r="BO24" i="27" s="1"/>
  <c r="GQ17" i="27" a="1"/>
  <c r="GQ17" i="27" s="1"/>
  <c r="CF16" i="27" a="1"/>
  <c r="CF16" i="27" s="1"/>
  <c r="AE22" i="27" a="1"/>
  <c r="AE22" i="27" s="1"/>
  <c r="AE15" i="27" a="1"/>
  <c r="AE15" i="27" s="1"/>
  <c r="FT19" i="27" a="1"/>
  <c r="FT19" i="27" s="1"/>
  <c r="KN16" i="27" a="1"/>
  <c r="KN16" i="27" s="1"/>
  <c r="JF24" i="27" a="1"/>
  <c r="JF24" i="27" s="1"/>
  <c r="JF15" i="27" a="1"/>
  <c r="JF15" i="27" s="1"/>
  <c r="GT25" i="27" a="1"/>
  <c r="GT25" i="27" s="1"/>
  <c r="KG23" i="27" a="1"/>
  <c r="KG23" i="27" s="1"/>
  <c r="LF21" i="27" a="1"/>
  <c r="LF21" i="27" s="1"/>
  <c r="LF15" i="27" a="1"/>
  <c r="LF15" i="27" s="1"/>
  <c r="LF19" i="27" a="1"/>
  <c r="LF19" i="27" s="1"/>
  <c r="LF25" i="27" a="1"/>
  <c r="LF25" i="27" s="1"/>
  <c r="LF17" i="27" a="1"/>
  <c r="LF17" i="27" s="1"/>
  <c r="LF24" i="27" a="1"/>
  <c r="LF24" i="27" s="1"/>
  <c r="CJ21" i="27" a="1"/>
  <c r="CJ21" i="27" s="1"/>
  <c r="CJ15" i="27" a="1"/>
  <c r="CJ15" i="27" s="1"/>
  <c r="CJ23" i="27" a="1"/>
  <c r="CJ23" i="27" s="1"/>
  <c r="CJ22" i="27" a="1"/>
  <c r="CJ22" i="27" s="1"/>
  <c r="LR21" i="27" a="1"/>
  <c r="LR21" i="27" s="1"/>
  <c r="LR15" i="27" a="1"/>
  <c r="LR15" i="27" s="1"/>
  <c r="LR24" i="27" a="1"/>
  <c r="LR24" i="27" s="1"/>
  <c r="LR25" i="27" a="1"/>
  <c r="LR25" i="27" s="1"/>
  <c r="ES21" i="27" a="1"/>
  <c r="ES21" i="27" s="1"/>
  <c r="FT21" i="27" a="1"/>
  <c r="FT21" i="27" s="1"/>
  <c r="EZ21" i="27" a="1"/>
  <c r="EZ21" i="27" s="1"/>
  <c r="EZ18" i="27" a="1"/>
  <c r="EZ18" i="27" s="1"/>
  <c r="EZ17" i="27" a="1"/>
  <c r="EZ17" i="27" s="1"/>
  <c r="FB21" i="27" a="1"/>
  <c r="FB21" i="27" s="1"/>
  <c r="FB17" i="27" a="1"/>
  <c r="FB17" i="27" s="1"/>
  <c r="FB24" i="27" a="1"/>
  <c r="FB24" i="27" s="1"/>
  <c r="GU15" i="27" a="1"/>
  <c r="GU15" i="27" s="1"/>
  <c r="GU19" i="27" a="1"/>
  <c r="GU19" i="27" s="1"/>
  <c r="EB19" i="27" a="1"/>
  <c r="EB19" i="27" s="1"/>
  <c r="F24" i="27" a="1"/>
  <c r="F24" i="27" s="1"/>
  <c r="F16" i="27" a="1"/>
  <c r="F16" i="27" s="1"/>
  <c r="BY18" i="27" a="1"/>
  <c r="BY18" i="27" s="1"/>
  <c r="BC18" i="27" a="1"/>
  <c r="BC18" i="27" s="1"/>
  <c r="EZ25" i="27" a="1"/>
  <c r="EZ25" i="27" s="1"/>
  <c r="EZ16" i="27" a="1"/>
  <c r="EZ16" i="27" s="1"/>
  <c r="GU23" i="27" a="1"/>
  <c r="GU23" i="27" s="1"/>
  <c r="FB19" i="27" a="1"/>
  <c r="FB19" i="27" s="1"/>
  <c r="EM19" i="27" a="1"/>
  <c r="EM19" i="27" s="1"/>
  <c r="EM23" i="27" a="1"/>
  <c r="EM23" i="27" s="1"/>
  <c r="CY19" i="27" a="1"/>
  <c r="CY19" i="27" s="1"/>
  <c r="DP23" i="27" a="1"/>
  <c r="DP23" i="27" s="1"/>
  <c r="DP17" i="27" a="1"/>
  <c r="DP17" i="27" s="1"/>
  <c r="BO18" i="27" a="1"/>
  <c r="BO18" i="27" s="1"/>
  <c r="CT22" i="27" a="1"/>
  <c r="CT22" i="27" s="1"/>
  <c r="GQ25" i="27" a="1"/>
  <c r="GQ25" i="27" s="1"/>
  <c r="GQ16" i="27" a="1"/>
  <c r="GQ16" i="27" s="1"/>
  <c r="HK24" i="27" a="1"/>
  <c r="HK24" i="27" s="1"/>
  <c r="CF25" i="27" a="1"/>
  <c r="CF25" i="27" s="1"/>
  <c r="AE18" i="27" a="1"/>
  <c r="AE18" i="27" s="1"/>
  <c r="AE17" i="27" a="1"/>
  <c r="AE17" i="27" s="1"/>
  <c r="DU22" i="27" a="1"/>
  <c r="DU22" i="27" s="1"/>
  <c r="J24" i="27" a="1"/>
  <c r="J24" i="27" s="1"/>
  <c r="FT17" i="27" a="1"/>
  <c r="FT17" i="27" s="1"/>
  <c r="DL19" i="27" a="1"/>
  <c r="DL19" i="27" s="1"/>
  <c r="KN23" i="27" a="1"/>
  <c r="KN23" i="27" s="1"/>
  <c r="JF19" i="27" a="1"/>
  <c r="JF19" i="27" s="1"/>
  <c r="AU16" i="27" a="1"/>
  <c r="AU16" i="27" s="1"/>
  <c r="GT23" i="27" a="1"/>
  <c r="GT23" i="27" s="1"/>
  <c r="KG24" i="27" a="1"/>
  <c r="KG24" i="27" s="1"/>
  <c r="LF16" i="27" a="1"/>
  <c r="LF16" i="27" s="1"/>
  <c r="FX18" i="27" a="1"/>
  <c r="FX18" i="27" s="1"/>
  <c r="CJ18" i="27" a="1"/>
  <c r="CJ18" i="27" s="1"/>
  <c r="ES22" i="27" a="1"/>
  <c r="ES22" i="27" s="1"/>
  <c r="FH21" i="27" a="1"/>
  <c r="FH21" i="27" s="1"/>
  <c r="FH16" i="27" a="1"/>
  <c r="FH16" i="27" s="1"/>
  <c r="FH19" i="27" a="1"/>
  <c r="FH19" i="27" s="1"/>
  <c r="FH25" i="27" a="1"/>
  <c r="FH25" i="27" s="1"/>
  <c r="JH21" i="27" a="1"/>
  <c r="JH21" i="27" s="1"/>
  <c r="JH17" i="27" a="1"/>
  <c r="JH17" i="27" s="1"/>
  <c r="JH23" i="27" a="1"/>
  <c r="JH23" i="27" s="1"/>
  <c r="KX15" i="27" a="1"/>
  <c r="KX15" i="27" s="1"/>
  <c r="KX21" i="27" a="1"/>
  <c r="KX21" i="27" s="1"/>
  <c r="CH16" i="27" a="1"/>
  <c r="CH16" i="27" s="1"/>
  <c r="CH23" i="27" a="1"/>
  <c r="CH23" i="27" s="1"/>
  <c r="JW16" i="27" a="1"/>
  <c r="JW16" i="27" s="1"/>
  <c r="JW24" i="27" a="1"/>
  <c r="JW24" i="27" s="1"/>
  <c r="Z22" i="27" a="1"/>
  <c r="Z22" i="27" s="1"/>
  <c r="Z25" i="27" a="1"/>
  <c r="Z25" i="27" s="1"/>
  <c r="ER21" i="27" a="1"/>
  <c r="ER21" i="27" s="1"/>
  <c r="ER23" i="27" a="1"/>
  <c r="ER23" i="27" s="1"/>
  <c r="CV21" i="27" a="1"/>
  <c r="CV21" i="27" s="1"/>
  <c r="CV22" i="27" a="1"/>
  <c r="CV22" i="27" s="1"/>
  <c r="KD21" i="27" a="1"/>
  <c r="KD21" i="27" s="1"/>
  <c r="KD17" i="27" a="1"/>
  <c r="KD17" i="27" s="1"/>
  <c r="II21" i="27" a="1"/>
  <c r="II21" i="27" s="1"/>
  <c r="II16" i="27" a="1"/>
  <c r="II16" i="27" s="1"/>
  <c r="II22" i="27" a="1"/>
  <c r="II22" i="27" s="1"/>
  <c r="II17" i="27" a="1"/>
  <c r="II17" i="27" s="1"/>
  <c r="HJ21" i="27" a="1"/>
  <c r="HJ21" i="27" s="1"/>
  <c r="HJ15" i="27" a="1"/>
  <c r="HJ15" i="27" s="1"/>
  <c r="HJ18" i="27" a="1"/>
  <c r="HJ18" i="27" s="1"/>
  <c r="CR21" i="27" a="1"/>
  <c r="CR21" i="27" s="1"/>
  <c r="CR16" i="27" a="1"/>
  <c r="CR16" i="27" s="1"/>
  <c r="CR22" i="27" a="1"/>
  <c r="CR22" i="27" s="1"/>
  <c r="CR25" i="27" a="1"/>
  <c r="CR25" i="27" s="1"/>
  <c r="AV21" i="27" a="1"/>
  <c r="AV21" i="27" s="1"/>
  <c r="AV16" i="27" a="1"/>
  <c r="AV16" i="27" s="1"/>
  <c r="AV22" i="27" a="1"/>
  <c r="AV22" i="27" s="1"/>
  <c r="AV25" i="27" a="1"/>
  <c r="AV25" i="27" s="1"/>
  <c r="E16" i="27" a="1"/>
  <c r="E16" i="27" s="1"/>
  <c r="E25" i="27" a="1"/>
  <c r="E25" i="27" s="1"/>
  <c r="EU15" i="27" a="1"/>
  <c r="EU15" i="27" s="1"/>
  <c r="EU19" i="27" a="1"/>
  <c r="EU19" i="27" s="1"/>
  <c r="EU24" i="27" a="1"/>
  <c r="EU24" i="27" s="1"/>
  <c r="EU21" i="27" a="1"/>
  <c r="EU21" i="27" s="1"/>
  <c r="HP17" i="27" a="1"/>
  <c r="HP17" i="27" s="1"/>
  <c r="HP16" i="27" a="1"/>
  <c r="HP16" i="27" s="1"/>
  <c r="HP23" i="27" a="1"/>
  <c r="HP23" i="27" s="1"/>
  <c r="GA21" i="27" a="1"/>
  <c r="GA21" i="27" s="1"/>
  <c r="GA16" i="27" a="1"/>
  <c r="GA16" i="27" s="1"/>
  <c r="GA24" i="27" a="1"/>
  <c r="GA24" i="27" s="1"/>
  <c r="JV21" i="27" a="1"/>
  <c r="JV21" i="27" s="1"/>
  <c r="JV23" i="27" a="1"/>
  <c r="JV23" i="27" s="1"/>
  <c r="FJ21" i="27" a="1"/>
  <c r="FJ21" i="27" s="1"/>
  <c r="FJ18" i="27" a="1"/>
  <c r="FJ18" i="27" s="1"/>
  <c r="AI21" i="27" a="1"/>
  <c r="AI21" i="27" s="1"/>
  <c r="AI19" i="27" a="1"/>
  <c r="AI19" i="27" s="1"/>
  <c r="AI23" i="27" a="1"/>
  <c r="AI23" i="27" s="1"/>
  <c r="HQ21" i="27" a="1"/>
  <c r="HQ21" i="27" s="1"/>
  <c r="HQ24" i="27" a="1"/>
  <c r="HQ24" i="27" s="1"/>
  <c r="IU21" i="27" a="1"/>
  <c r="IU21" i="27" s="1"/>
  <c r="IU17" i="27" a="1"/>
  <c r="IU17" i="27" s="1"/>
  <c r="IU23" i="27" a="1"/>
  <c r="IU23" i="27" s="1"/>
  <c r="GK15" i="27" a="1"/>
  <c r="GK15" i="27" s="1"/>
  <c r="GK22" i="27" a="1"/>
  <c r="GK22" i="27" s="1"/>
  <c r="DT19" i="27" a="1"/>
  <c r="DT19" i="27" s="1"/>
  <c r="DT24" i="27" a="1"/>
  <c r="DT24" i="27" s="1"/>
  <c r="BX18" i="27" a="1"/>
  <c r="BX18" i="27" s="1"/>
  <c r="BX25" i="27" a="1"/>
  <c r="BX25" i="27" s="1"/>
  <c r="IH21" i="27" a="1"/>
  <c r="IH21" i="27" s="1"/>
  <c r="IH15" i="27" a="1"/>
  <c r="IH15" i="27" s="1"/>
  <c r="IH19" i="27" a="1"/>
  <c r="IH19" i="27" s="1"/>
  <c r="IH23" i="27" a="1"/>
  <c r="IH23" i="27" s="1"/>
  <c r="IR21" i="27" a="1"/>
  <c r="IR21" i="27" s="1"/>
  <c r="IR17" i="27" a="1"/>
  <c r="IR17" i="27" s="1"/>
  <c r="IR25" i="27" a="1"/>
  <c r="IR25" i="27" s="1"/>
  <c r="DE22" i="27" a="1"/>
  <c r="DE22" i="27" s="1"/>
  <c r="DE17" i="27" a="1"/>
  <c r="DE17" i="27" s="1"/>
  <c r="GX24" i="27" a="1"/>
  <c r="GX24" i="27" s="1"/>
  <c r="KK25" i="27" a="1"/>
  <c r="KK25" i="27" s="1"/>
  <c r="KK23" i="27" a="1"/>
  <c r="KK23" i="27" s="1"/>
  <c r="KK15" i="27" a="1"/>
  <c r="KK15" i="27" s="1"/>
  <c r="KM23" i="27" a="1"/>
  <c r="KM23" i="27" s="1"/>
  <c r="KM18" i="27" a="1"/>
  <c r="KM18" i="27" s="1"/>
  <c r="KP24" i="27" a="1"/>
  <c r="KP24" i="27" s="1"/>
  <c r="KP22" i="27" a="1"/>
  <c r="KP22" i="27" s="1"/>
  <c r="KP15" i="27" a="1"/>
  <c r="KP15" i="27" s="1"/>
  <c r="X24" i="27" a="1"/>
  <c r="X24" i="27" s="1"/>
  <c r="X19" i="27" a="1"/>
  <c r="X19" i="27" s="1"/>
  <c r="EO25" i="27" a="1"/>
  <c r="EO25" i="27" s="1"/>
  <c r="EO17" i="27" a="1"/>
  <c r="EO17" i="27" s="1"/>
  <c r="KU22" i="27" a="1"/>
  <c r="KU22" i="27" s="1"/>
  <c r="KU16" i="27" a="1"/>
  <c r="KU16" i="27" s="1"/>
  <c r="DY22" i="27" a="1"/>
  <c r="DY22" i="27" s="1"/>
  <c r="H25" i="27" a="1"/>
  <c r="H25" i="27" s="1"/>
  <c r="H17" i="27" a="1"/>
  <c r="H17" i="27" s="1"/>
  <c r="FA25" i="27" a="1"/>
  <c r="FA25" i="27" s="1"/>
  <c r="FA18" i="27" a="1"/>
  <c r="FA18" i="27" s="1"/>
  <c r="KY24" i="27" a="1"/>
  <c r="KY24" i="27" s="1"/>
  <c r="KY18" i="27" a="1"/>
  <c r="KY18" i="27" s="1"/>
  <c r="KY15" i="27" a="1"/>
  <c r="KY15" i="27" s="1"/>
  <c r="GO24" i="27" a="1"/>
  <c r="GO24" i="27" s="1"/>
  <c r="GO19" i="27" a="1"/>
  <c r="GO19" i="27" s="1"/>
  <c r="EF25" i="27" a="1"/>
  <c r="EF25" i="27" s="1"/>
  <c r="EF19" i="27" a="1"/>
  <c r="EF19" i="27" s="1"/>
  <c r="IP22" i="27" a="1"/>
  <c r="IP22" i="27" s="1"/>
  <c r="IP16" i="27" a="1"/>
  <c r="IP16" i="27" s="1"/>
  <c r="IP15" i="27" a="1"/>
  <c r="IP15" i="27" s="1"/>
  <c r="DT16" i="27" a="1"/>
  <c r="DT16" i="27" s="1"/>
  <c r="DT17" i="27" a="1"/>
  <c r="DT17" i="27" s="1"/>
  <c r="BX16" i="27" a="1"/>
  <c r="BX16" i="27" s="1"/>
  <c r="O23" i="27" a="1"/>
  <c r="O23" i="27" s="1"/>
  <c r="IH18" i="27" a="1"/>
  <c r="IH18" i="27" s="1"/>
  <c r="IR23" i="27" a="1"/>
  <c r="IR23" i="27" s="1"/>
  <c r="HP25" i="27" a="1"/>
  <c r="HP25" i="27" s="1"/>
  <c r="HP15" i="27" a="1"/>
  <c r="HP15" i="27" s="1"/>
  <c r="GA19" i="27" a="1"/>
  <c r="GA19" i="27" s="1"/>
  <c r="JV24" i="27" a="1"/>
  <c r="JV24" i="27" s="1"/>
  <c r="FJ24" i="27" a="1"/>
  <c r="FJ24" i="27" s="1"/>
  <c r="AI25" i="27" a="1"/>
  <c r="AI25" i="27" s="1"/>
  <c r="AI16" i="27" a="1"/>
  <c r="AI16" i="27" s="1"/>
  <c r="IU24" i="27" a="1"/>
  <c r="IU24" i="27" s="1"/>
  <c r="IU16" i="27" a="1"/>
  <c r="IU16" i="27" s="1"/>
  <c r="LH21" i="27" a="1"/>
  <c r="LH21" i="27" s="1"/>
  <c r="LH16" i="27" a="1"/>
  <c r="LH16" i="27" s="1"/>
  <c r="LH22" i="27" a="1"/>
  <c r="LH22" i="27" s="1"/>
  <c r="IE24" i="27" a="1"/>
  <c r="IE24" i="27" s="1"/>
  <c r="IE21" i="27" a="1"/>
  <c r="IE21" i="27" s="1"/>
  <c r="DT21" i="27" a="1"/>
  <c r="DT21" i="27" s="1"/>
  <c r="LP18" i="27" a="1"/>
  <c r="LP18" i="27" s="1"/>
  <c r="LP15" i="27" a="1"/>
  <c r="LP15" i="27" s="1"/>
  <c r="LP25" i="27" a="1"/>
  <c r="LP25" i="27" s="1"/>
  <c r="LP24" i="27" a="1"/>
  <c r="LP24" i="27" s="1"/>
  <c r="HT21" i="27" a="1"/>
  <c r="HT21" i="27" s="1"/>
  <c r="HT17" i="27" a="1"/>
  <c r="HT17" i="27" s="1"/>
  <c r="HT23" i="27" a="1"/>
  <c r="HT23" i="27" s="1"/>
  <c r="HT16" i="27" a="1"/>
  <c r="HT16" i="27" s="1"/>
  <c r="HT18" i="27" a="1"/>
  <c r="HT18" i="27" s="1"/>
  <c r="FD17" i="27" a="1"/>
  <c r="FD17" i="27" s="1"/>
  <c r="FD22" i="27" a="1"/>
  <c r="FD22" i="27" s="1"/>
  <c r="FD16" i="27" a="1"/>
  <c r="FD16" i="27" s="1"/>
  <c r="FD23" i="27" a="1"/>
  <c r="FD23" i="27" s="1"/>
  <c r="FD21" i="27" a="1"/>
  <c r="FD21" i="27" s="1"/>
  <c r="DN15" i="27" a="1"/>
  <c r="DN15" i="27" s="1"/>
  <c r="DN21" i="27" a="1"/>
  <c r="DN21" i="27" s="1"/>
  <c r="GM17" i="27" a="1"/>
  <c r="GM17" i="27" s="1"/>
  <c r="GM24" i="27" a="1"/>
  <c r="GM24" i="27" s="1"/>
  <c r="GM15" i="27" a="1"/>
  <c r="GM15" i="27" s="1"/>
  <c r="GM23" i="27" a="1"/>
  <c r="GM23" i="27" s="1"/>
  <c r="GM19" i="27" a="1"/>
  <c r="GM19" i="27" s="1"/>
  <c r="GM25" i="27" a="1"/>
  <c r="GM25" i="27" s="1"/>
  <c r="GM22" i="27" a="1"/>
  <c r="GM22" i="27" s="1"/>
  <c r="GM21" i="27" a="1"/>
  <c r="GM21" i="27" s="1"/>
  <c r="GM16" i="27" a="1"/>
  <c r="GM16" i="27" s="1"/>
  <c r="BW18" i="27" a="1"/>
  <c r="BW18" i="27" s="1"/>
  <c r="BW23" i="27" a="1"/>
  <c r="BW23" i="27" s="1"/>
  <c r="BZ21" i="27" a="1"/>
  <c r="BZ21" i="27" s="1"/>
  <c r="BZ19" i="27" a="1"/>
  <c r="BZ19" i="27" s="1"/>
  <c r="BZ25" i="27" a="1"/>
  <c r="BZ25" i="27" s="1"/>
  <c r="BZ17" i="27" a="1"/>
  <c r="BZ17" i="27" s="1"/>
  <c r="BZ23" i="27" a="1"/>
  <c r="BZ23" i="27" s="1"/>
  <c r="BZ16" i="27" a="1"/>
  <c r="BZ16" i="27" s="1"/>
  <c r="BZ24" i="27" a="1"/>
  <c r="BZ24" i="27" s="1"/>
  <c r="KI21" i="27" a="1"/>
  <c r="KI21" i="27" s="1"/>
  <c r="KI15" i="27" a="1"/>
  <c r="KI15" i="27" s="1"/>
  <c r="KI19" i="27" a="1"/>
  <c r="KI19" i="27" s="1"/>
  <c r="KI23" i="27" a="1"/>
  <c r="KI23" i="27" s="1"/>
  <c r="KI22" i="27" a="1"/>
  <c r="KI22" i="27" s="1"/>
  <c r="KI18" i="27" a="1"/>
  <c r="KI18" i="27" s="1"/>
  <c r="GE21" i="27" a="1"/>
  <c r="GE21" i="27" s="1"/>
  <c r="GE17" i="27" a="1"/>
  <c r="GE17" i="27" s="1"/>
  <c r="GE25" i="27" a="1"/>
  <c r="GE25" i="27" s="1"/>
  <c r="GE18" i="27" a="1"/>
  <c r="GE18" i="27" s="1"/>
  <c r="GE16" i="27" a="1"/>
  <c r="GE16" i="27" s="1"/>
  <c r="KF21" i="27" a="1"/>
  <c r="KF21" i="27" s="1"/>
  <c r="KF16" i="27" a="1"/>
  <c r="KF16" i="27" s="1"/>
  <c r="KF25" i="27" a="1"/>
  <c r="KF25" i="27" s="1"/>
  <c r="KF15" i="27" a="1"/>
  <c r="KF15" i="27" s="1"/>
  <c r="KF24" i="27" a="1"/>
  <c r="KF24" i="27" s="1"/>
  <c r="KF18" i="27" a="1"/>
  <c r="KF18" i="27" s="1"/>
  <c r="AF21" i="27" a="1"/>
  <c r="AF21" i="27" s="1"/>
  <c r="AF17" i="27" a="1"/>
  <c r="AF17" i="27" s="1"/>
  <c r="AF23" i="27" a="1"/>
  <c r="AF23" i="27" s="1"/>
  <c r="AF16" i="27" a="1"/>
  <c r="AF16" i="27" s="1"/>
  <c r="AF19" i="27" a="1"/>
  <c r="AF19" i="27" s="1"/>
  <c r="AF25" i="27" a="1"/>
  <c r="AF25" i="27" s="1"/>
  <c r="AF15" i="27" a="1"/>
  <c r="AF15" i="27" s="1"/>
  <c r="AF18" i="27" a="1"/>
  <c r="AF18" i="27" s="1"/>
  <c r="GE19" i="27" a="1"/>
  <c r="GE19" i="27" s="1"/>
  <c r="KF19" i="27" a="1"/>
  <c r="KF19" i="27" s="1"/>
  <c r="HT25" i="27" a="1"/>
  <c r="HT25" i="27" s="1"/>
  <c r="HT15" i="27" a="1"/>
  <c r="HT15" i="27" s="1"/>
  <c r="FD25" i="27" a="1"/>
  <c r="FD25" i="27" s="1"/>
  <c r="FD15" i="27" a="1"/>
  <c r="FD15" i="27" s="1"/>
  <c r="KI25" i="27" a="1"/>
  <c r="KI25" i="27" s="1"/>
  <c r="AQ19" i="27" a="1"/>
  <c r="AQ19" i="27" s="1"/>
  <c r="AF24" i="27" a="1"/>
  <c r="AF24" i="27" s="1"/>
  <c r="EP25" i="27" a="1"/>
  <c r="EP25" i="27" s="1"/>
  <c r="EP21" i="27" a="1"/>
  <c r="EP21" i="27" s="1"/>
  <c r="DU21" i="27" a="1"/>
  <c r="DU21" i="27" s="1"/>
  <c r="DU16" i="27" a="1"/>
  <c r="DU16" i="27" s="1"/>
  <c r="DU17" i="27" a="1"/>
  <c r="DU17" i="27" s="1"/>
  <c r="DU25" i="27" a="1"/>
  <c r="DU25" i="27" s="1"/>
  <c r="DU19" i="27" a="1"/>
  <c r="DU19" i="27" s="1"/>
  <c r="DU24" i="27" a="1"/>
  <c r="DU24" i="27" s="1"/>
  <c r="DL18" i="27" a="1"/>
  <c r="DL18" i="27" s="1"/>
  <c r="DL17" i="27" a="1"/>
  <c r="DL17" i="27" s="1"/>
  <c r="DL16" i="27" a="1"/>
  <c r="DL16" i="27" s="1"/>
  <c r="DL25" i="27" a="1"/>
  <c r="DL25" i="27" s="1"/>
  <c r="DL21" i="27" a="1"/>
  <c r="DL21" i="27" s="1"/>
  <c r="DR21" i="27" a="1"/>
  <c r="DR21" i="27" s="1"/>
  <c r="DR15" i="27" a="1"/>
  <c r="DR15" i="27" s="1"/>
  <c r="DR23" i="27" a="1"/>
  <c r="DR23" i="27" s="1"/>
  <c r="DR18" i="27" a="1"/>
  <c r="DR18" i="27" s="1"/>
  <c r="DR22" i="27" a="1"/>
  <c r="DR22" i="27" s="1"/>
  <c r="IK21" i="27" a="1"/>
  <c r="IK21" i="27" s="1"/>
  <c r="IK15" i="27" a="1"/>
  <c r="IK15" i="27" s="1"/>
  <c r="IK22" i="27" a="1"/>
  <c r="IK22" i="27" s="1"/>
  <c r="IK25" i="27" a="1"/>
  <c r="IK25" i="27" s="1"/>
  <c r="IK18" i="27" a="1"/>
  <c r="IK18" i="27" s="1"/>
  <c r="IK23" i="27" a="1"/>
  <c r="IK23" i="27" s="1"/>
  <c r="CK22" i="27" a="1"/>
  <c r="CK22" i="27" s="1"/>
  <c r="CK17" i="27" a="1"/>
  <c r="CK17" i="27" s="1"/>
  <c r="P21" i="27" a="1"/>
  <c r="P21" i="27" s="1"/>
  <c r="P17" i="27" a="1"/>
  <c r="P17" i="27" s="1"/>
  <c r="P23" i="27" a="1"/>
  <c r="P23" i="27" s="1"/>
  <c r="P16" i="27" a="1"/>
  <c r="P16" i="27" s="1"/>
  <c r="P22" i="27" a="1"/>
  <c r="P22" i="27" s="1"/>
  <c r="P25" i="27" a="1"/>
  <c r="P25" i="27" s="1"/>
  <c r="FM25" i="27" a="1"/>
  <c r="FM25" i="27" s="1"/>
  <c r="FM16" i="27" a="1"/>
  <c r="FM16" i="27" s="1"/>
  <c r="JK21" i="27" a="1"/>
  <c r="JK21" i="27" s="1"/>
  <c r="JK15" i="27" a="1"/>
  <c r="JK15" i="27" s="1"/>
  <c r="JK25" i="27" a="1"/>
  <c r="JK25" i="27" s="1"/>
  <c r="JK19" i="27" a="1"/>
  <c r="JK19" i="27" s="1"/>
  <c r="JK24" i="27" a="1"/>
  <c r="JK24" i="27" s="1"/>
  <c r="JK18" i="27" a="1"/>
  <c r="JK18" i="27" s="1"/>
  <c r="JK23" i="27" a="1"/>
  <c r="JK23" i="27" s="1"/>
  <c r="JK16" i="27" a="1"/>
  <c r="JK16" i="27" s="1"/>
  <c r="JK22" i="27" a="1"/>
  <c r="JK22" i="27" s="1"/>
  <c r="HT19" i="27" a="1"/>
  <c r="HT19" i="27" s="1"/>
  <c r="FD18" i="27" a="1"/>
  <c r="FD18" i="27" s="1"/>
  <c r="HT24" i="27" a="1"/>
  <c r="HT24" i="27" s="1"/>
  <c r="FD24" i="27" a="1"/>
  <c r="FD24" i="27" s="1"/>
  <c r="BZ18" i="27" a="1"/>
  <c r="BZ18" i="27" s="1"/>
  <c r="KI17" i="27" a="1"/>
  <c r="KI17" i="27" s="1"/>
  <c r="AF22" i="27" a="1"/>
  <c r="AF22" i="27" s="1"/>
  <c r="GM18" i="27" a="1"/>
  <c r="GM18" i="27" s="1"/>
  <c r="JS18" i="27" a="1"/>
  <c r="JS18" i="27" s="1"/>
  <c r="JS24" i="27" a="1"/>
  <c r="JS24" i="27" s="1"/>
  <c r="JS16" i="27" a="1"/>
  <c r="JS16" i="27" s="1"/>
  <c r="JS23" i="27" a="1"/>
  <c r="JS23" i="27" s="1"/>
  <c r="JS21" i="27" a="1"/>
  <c r="JS21" i="27" s="1"/>
  <c r="HW16" i="27" a="1"/>
  <c r="HW16" i="27" s="1"/>
  <c r="HW21" i="27" a="1"/>
  <c r="HW21" i="27" s="1"/>
  <c r="IA15" i="27" a="1"/>
  <c r="IA15" i="27" s="1"/>
  <c r="IA24" i="27" a="1"/>
  <c r="IA24" i="27" s="1"/>
  <c r="BE19" i="27" a="1"/>
  <c r="BE19" i="27" s="1"/>
  <c r="BE24" i="27" a="1"/>
  <c r="BE24" i="27" s="1"/>
  <c r="BE17" i="27" a="1"/>
  <c r="BE17" i="27" s="1"/>
  <c r="BE25" i="27" a="1"/>
  <c r="BE25" i="27" s="1"/>
  <c r="AN18" i="27" a="1"/>
  <c r="AN18" i="27" s="1"/>
  <c r="AN16" i="27" a="1"/>
  <c r="AN16" i="27" s="1"/>
  <c r="AN24" i="27" a="1"/>
  <c r="AN24" i="27" s="1"/>
  <c r="LK21" i="27" a="1"/>
  <c r="LK21" i="27" s="1"/>
  <c r="LK19" i="27" a="1"/>
  <c r="LK19" i="27" s="1"/>
  <c r="LK25" i="27" a="1"/>
  <c r="LK25" i="27" s="1"/>
  <c r="LK17" i="27" a="1"/>
  <c r="LK17" i="27" s="1"/>
  <c r="LK23" i="27" a="1"/>
  <c r="LK23" i="27" s="1"/>
  <c r="KC22" i="27" a="1"/>
  <c r="KC22" i="27" s="1"/>
  <c r="KC18" i="27" a="1"/>
  <c r="KC18" i="27" s="1"/>
  <c r="KC25" i="27" a="1"/>
  <c r="KC25" i="27" s="1"/>
  <c r="KV19" i="27" a="1"/>
  <c r="KV19" i="27" s="1"/>
  <c r="KV23" i="27" a="1"/>
  <c r="KV23" i="27" s="1"/>
  <c r="KV16" i="27" a="1"/>
  <c r="KV16" i="27" s="1"/>
  <c r="KV15" i="27" a="1"/>
  <c r="KV15" i="27" s="1"/>
  <c r="KV25" i="27" a="1"/>
  <c r="KV25" i="27" s="1"/>
  <c r="KV21" i="27" a="1"/>
  <c r="KV21" i="27" s="1"/>
  <c r="IJ21" i="27" a="1"/>
  <c r="IJ21" i="27" s="1"/>
  <c r="IJ16" i="27" a="1"/>
  <c r="IJ16" i="27" s="1"/>
  <c r="IJ23" i="27" a="1"/>
  <c r="IJ23" i="27" s="1"/>
  <c r="IJ17" i="27" a="1"/>
  <c r="IJ17" i="27" s="1"/>
  <c r="IJ19" i="27" a="1"/>
  <c r="IJ19" i="27" s="1"/>
  <c r="JC21" i="27" a="1"/>
  <c r="JC21" i="27" s="1"/>
  <c r="JC19" i="27" a="1"/>
  <c r="JC19" i="27" s="1"/>
  <c r="JC24" i="27" a="1"/>
  <c r="JC24" i="27" s="1"/>
  <c r="JC16" i="27" a="1"/>
  <c r="JC16" i="27" s="1"/>
  <c r="JC17" i="27" a="1"/>
  <c r="JC17" i="27" s="1"/>
  <c r="BI24" i="27" a="1"/>
  <c r="BI24" i="27" s="1"/>
  <c r="BI16" i="27" a="1"/>
  <c r="BI16" i="27" s="1"/>
  <c r="JL24" i="27" a="1"/>
  <c r="JL24" i="27" s="1"/>
  <c r="JL19" i="27" a="1"/>
  <c r="JL19" i="27" s="1"/>
  <c r="JL17" i="27" a="1"/>
  <c r="JL17" i="27" s="1"/>
  <c r="Z15" i="27" a="1"/>
  <c r="Z15" i="27" s="1"/>
  <c r="ER24" i="27" a="1"/>
  <c r="ER24" i="27" s="1"/>
  <c r="ER19" i="27" a="1"/>
  <c r="ER19" i="27" s="1"/>
  <c r="ER15" i="27" a="1"/>
  <c r="ER15" i="27" s="1"/>
  <c r="CV24" i="27" a="1"/>
  <c r="CV24" i="27" s="1"/>
  <c r="CV25" i="27" a="1"/>
  <c r="CV25" i="27" s="1"/>
  <c r="CV16" i="27" a="1"/>
  <c r="CV16" i="27" s="1"/>
  <c r="FU22" i="27" a="1"/>
  <c r="FU22" i="27" s="1"/>
  <c r="AT22" i="27" a="1"/>
  <c r="AT22" i="27" s="1"/>
  <c r="AT15" i="27" a="1"/>
  <c r="AT15" i="27" s="1"/>
  <c r="EI23" i="27" a="1"/>
  <c r="EI23" i="27" s="1"/>
  <c r="EI18" i="27" a="1"/>
  <c r="EI18" i="27" s="1"/>
  <c r="GP19" i="27" a="1"/>
  <c r="GP19" i="27" s="1"/>
  <c r="GP16" i="27" a="1"/>
  <c r="GP16" i="27" s="1"/>
  <c r="JN22" i="27" a="1"/>
  <c r="JN22" i="27" s="1"/>
  <c r="JN17" i="27" a="1"/>
  <c r="JN17" i="27" s="1"/>
  <c r="JN15" i="27" a="1"/>
  <c r="JN15" i="27" s="1"/>
  <c r="IO18" i="27" a="1"/>
  <c r="IO18" i="27" s="1"/>
  <c r="IO16" i="27" a="1"/>
  <c r="IO16" i="27" s="1"/>
  <c r="CM23" i="27" a="1"/>
  <c r="CM23" i="27" s="1"/>
  <c r="KT15" i="27" a="1"/>
  <c r="KT15" i="27" s="1"/>
  <c r="KT18" i="27" a="1"/>
  <c r="KT18" i="27" s="1"/>
  <c r="EV16" i="27" a="1"/>
  <c r="EV16" i="27" s="1"/>
  <c r="IY24" i="27" a="1"/>
  <c r="IY24" i="27" s="1"/>
  <c r="IJ24" i="27" a="1"/>
  <c r="IJ24" i="27" s="1"/>
  <c r="JC18" i="27" a="1"/>
  <c r="JC18" i="27" s="1"/>
  <c r="FN15" i="27" a="1"/>
  <c r="FN15" i="27" s="1"/>
  <c r="HQ25" i="27" a="1"/>
  <c r="HQ25" i="27" s="1"/>
  <c r="HQ15" i="27" a="1"/>
  <c r="HQ15" i="27" s="1"/>
  <c r="KS23" i="27" a="1"/>
  <c r="KS23" i="27" s="1"/>
  <c r="EX21" i="27" a="1"/>
  <c r="EX21" i="27" s="1"/>
  <c r="GJ21" i="27" a="1"/>
  <c r="GJ21" i="27" s="1"/>
  <c r="BX21" i="27" a="1"/>
  <c r="BX21" i="27" s="1"/>
  <c r="BX17" i="27" a="1"/>
  <c r="BX17" i="27" s="1"/>
  <c r="BX19" i="27" a="1"/>
  <c r="BX19" i="27" s="1"/>
  <c r="IZ21" i="27" a="1"/>
  <c r="IZ21" i="27" s="1"/>
  <c r="IZ16" i="27" a="1"/>
  <c r="IZ16" i="27" s="1"/>
  <c r="IZ24" i="27" a="1"/>
  <c r="IZ24" i="27" s="1"/>
  <c r="IZ17" i="27" a="1"/>
  <c r="IZ17" i="27" s="1"/>
  <c r="IZ19" i="27" a="1"/>
  <c r="IZ19" i="27" s="1"/>
  <c r="IZ25" i="27" a="1"/>
  <c r="IZ25" i="27" s="1"/>
  <c r="AU21" i="27" a="1"/>
  <c r="AU21" i="27" s="1"/>
  <c r="AU19" i="27" a="1"/>
  <c r="AU19" i="27" s="1"/>
  <c r="AU24" i="27" a="1"/>
  <c r="AU24" i="27" s="1"/>
  <c r="DA21" i="27" a="1"/>
  <c r="DA21" i="27" s="1"/>
  <c r="DA24" i="27" a="1"/>
  <c r="DA24" i="27" s="1"/>
  <c r="LD21" i="27" a="1"/>
  <c r="LD21" i="27" s="1"/>
  <c r="LD22" i="27" a="1"/>
  <c r="LD22" i="27" s="1"/>
  <c r="LD19" i="27" a="1"/>
  <c r="LD19" i="27" s="1"/>
  <c r="HI21" i="27" a="1"/>
  <c r="HI21" i="27" s="1"/>
  <c r="HI19" i="27" a="1"/>
  <c r="HI19" i="27" s="1"/>
  <c r="HI23" i="27" a="1"/>
  <c r="HI23" i="27" s="1"/>
  <c r="HI17" i="27" a="1"/>
  <c r="HI17" i="27" s="1"/>
  <c r="HI18" i="27" a="1"/>
  <c r="HI18" i="27" s="1"/>
  <c r="KO21" i="27" a="1"/>
  <c r="KO21" i="27" s="1"/>
  <c r="KO15" i="27" a="1"/>
  <c r="KO15" i="27" s="1"/>
  <c r="KO24" i="27" a="1"/>
  <c r="KO24" i="27" s="1"/>
  <c r="KO19" i="27" a="1"/>
  <c r="KO19" i="27" s="1"/>
  <c r="KO22" i="27" a="1"/>
  <c r="KO22" i="27" s="1"/>
  <c r="GB21" i="27" a="1"/>
  <c r="GB21" i="27" s="1"/>
  <c r="GB22" i="27" a="1"/>
  <c r="GB22" i="27" s="1"/>
  <c r="GB16" i="27" a="1"/>
  <c r="GB16" i="27" s="1"/>
  <c r="IY17" i="27" a="1"/>
  <c r="IY17" i="27" s="1"/>
  <c r="IY18" i="27" a="1"/>
  <c r="IY18" i="27" s="1"/>
  <c r="JL22" i="27" a="1"/>
  <c r="JL22" i="27" s="1"/>
  <c r="ER22" i="27" a="1"/>
  <c r="ER22" i="27" s="1"/>
  <c r="ER16" i="27" a="1"/>
  <c r="ER16" i="27" s="1"/>
  <c r="CV15" i="27" a="1"/>
  <c r="CV15" i="27" s="1"/>
  <c r="CV18" i="27" a="1"/>
  <c r="CV18" i="27" s="1"/>
  <c r="FU23" i="27" a="1"/>
  <c r="FU23" i="27" s="1"/>
  <c r="AT24" i="27" a="1"/>
  <c r="AT24" i="27" s="1"/>
  <c r="ET16" i="27" a="1"/>
  <c r="ET16" i="27" s="1"/>
  <c r="EI22" i="27" a="1"/>
  <c r="EI22" i="27" s="1"/>
  <c r="EI19" i="27" a="1"/>
  <c r="EI19" i="27" s="1"/>
  <c r="EI15" i="27" a="1"/>
  <c r="EI15" i="27" s="1"/>
  <c r="JN24" i="27" a="1"/>
  <c r="JN24" i="27" s="1"/>
  <c r="JN16" i="27" a="1"/>
  <c r="JN16" i="27" s="1"/>
  <c r="IO23" i="27" a="1"/>
  <c r="IO23" i="27" s="1"/>
  <c r="IO15" i="27" a="1"/>
  <c r="IO15" i="27" s="1"/>
  <c r="KT19" i="27" a="1"/>
  <c r="KT19" i="27" s="1"/>
  <c r="KT22" i="27" a="1"/>
  <c r="KT22" i="27" s="1"/>
  <c r="IY22" i="27" a="1"/>
  <c r="IY22" i="27" s="1"/>
  <c r="IJ25" i="27" a="1"/>
  <c r="IJ25" i="27" s="1"/>
  <c r="IJ15" i="27" a="1"/>
  <c r="IJ15" i="27" s="1"/>
  <c r="KO17" i="27" a="1"/>
  <c r="KO17" i="27" s="1"/>
  <c r="JC25" i="27" a="1"/>
  <c r="JC25" i="27" s="1"/>
  <c r="LD15" i="27" a="1"/>
  <c r="LD15" i="27" s="1"/>
  <c r="HI24" i="27" a="1"/>
  <c r="HI24" i="27" s="1"/>
  <c r="HF24" i="27" a="1"/>
  <c r="HF24" i="27" s="1"/>
  <c r="HF15" i="27" a="1"/>
  <c r="HF15" i="27" s="1"/>
  <c r="LE21" i="27" a="1"/>
  <c r="LE21" i="27" s="1"/>
  <c r="JP21" i="27" a="1"/>
  <c r="JP21" i="27" s="1"/>
  <c r="IB21" i="27" a="1"/>
  <c r="IB21" i="27" s="1"/>
  <c r="IB16" i="27" a="1"/>
  <c r="IB16" i="27" s="1"/>
  <c r="IB22" i="27" a="1"/>
  <c r="IB22" i="27" s="1"/>
  <c r="IB15" i="27" a="1"/>
  <c r="IB15" i="27" s="1"/>
  <c r="IB18" i="27" a="1"/>
  <c r="IB18" i="27" s="1"/>
  <c r="IB25" i="27" a="1"/>
  <c r="IB25" i="27" s="1"/>
  <c r="HQ16" i="27" a="1"/>
  <c r="HQ16" i="27" s="1"/>
  <c r="HQ23" i="27" a="1"/>
  <c r="HQ23" i="27" s="1"/>
  <c r="HQ19" i="27" a="1"/>
  <c r="HQ19" i="27" s="1"/>
  <c r="HQ22" i="27" a="1"/>
  <c r="HQ22" i="27" s="1"/>
  <c r="IY21" i="27" a="1"/>
  <c r="IY21" i="27" s="1"/>
  <c r="JX16" i="27" a="1"/>
  <c r="JX16" i="27" s="1"/>
  <c r="JX15" i="27" a="1"/>
  <c r="JX15" i="27" s="1"/>
  <c r="JX25" i="27" a="1"/>
  <c r="JX25" i="27" s="1"/>
  <c r="IC21" i="27" a="1"/>
  <c r="IC21" i="27" s="1"/>
  <c r="IC18" i="27" a="1"/>
  <c r="IC18" i="27" s="1"/>
  <c r="IC24" i="27" a="1"/>
  <c r="IC24" i="27" s="1"/>
  <c r="IC17" i="27" a="1"/>
  <c r="IC17" i="27" s="1"/>
  <c r="IC22" i="27" a="1"/>
  <c r="IC22" i="27" s="1"/>
  <c r="HP21" i="27" a="1"/>
  <c r="HP21" i="27" s="1"/>
  <c r="GV18" i="27" a="1"/>
  <c r="GV18" i="27" s="1"/>
  <c r="GV23" i="27" a="1"/>
  <c r="GV23" i="27" s="1"/>
  <c r="GV17" i="27" a="1"/>
  <c r="GV17" i="27" s="1"/>
  <c r="GV25" i="27" a="1"/>
  <c r="GV25" i="27" s="1"/>
  <c r="GV22" i="27" a="1"/>
  <c r="GV22" i="27" s="1"/>
  <c r="GV16" i="27" a="1"/>
  <c r="GV16" i="27" s="1"/>
  <c r="L21" i="27" a="1"/>
  <c r="L21" i="27" s="1"/>
  <c r="L16" i="27" a="1"/>
  <c r="L16" i="27" s="1"/>
  <c r="L18" i="27" a="1"/>
  <c r="L18" i="27" s="1"/>
  <c r="L17" i="27" a="1"/>
  <c r="L17" i="27" s="1"/>
  <c r="L23" i="27" a="1"/>
  <c r="L23" i="27" s="1"/>
  <c r="L22" i="27" a="1"/>
  <c r="L22" i="27" s="1"/>
  <c r="L15" i="27" a="1"/>
  <c r="L15" i="27" s="1"/>
  <c r="L25" i="27" a="1"/>
  <c r="L25" i="27" s="1"/>
  <c r="DJ21" i="27" a="1"/>
  <c r="DJ21" i="27" s="1"/>
  <c r="DJ15" i="27" a="1"/>
  <c r="DJ15" i="27" s="1"/>
  <c r="DJ22" i="27" a="1"/>
  <c r="DJ22" i="27" s="1"/>
  <c r="DJ18" i="27" a="1"/>
  <c r="DJ18" i="27" s="1"/>
  <c r="DJ17" i="27" a="1"/>
  <c r="DJ17" i="27" s="1"/>
  <c r="DJ25" i="27" a="1"/>
  <c r="DJ25" i="27" s="1"/>
  <c r="KD25" i="27" a="1"/>
  <c r="KD25" i="27" s="1"/>
  <c r="KD19" i="27" a="1"/>
  <c r="KD19" i="27" s="1"/>
  <c r="KD16" i="27" a="1"/>
  <c r="KD16" i="27" s="1"/>
  <c r="ET19" i="27" a="1"/>
  <c r="ET19" i="27" s="1"/>
  <c r="ET17" i="27" a="1"/>
  <c r="ET17" i="27" s="1"/>
  <c r="DM24" i="27" a="1"/>
  <c r="DM24" i="27" s="1"/>
  <c r="AP24" i="27" a="1"/>
  <c r="AP24" i="27" s="1"/>
  <c r="DJ19" i="27" a="1"/>
  <c r="DJ19" i="27" s="1"/>
  <c r="BW19" i="27" a="1"/>
  <c r="BW19" i="27" s="1"/>
  <c r="LL17" i="27" a="1"/>
  <c r="LL17" i="27" s="1"/>
  <c r="BW21" i="27" a="1"/>
  <c r="BW21" i="27" s="1"/>
  <c r="FK21" i="27" a="1"/>
  <c r="FK21" i="27" s="1"/>
  <c r="DI19" i="27" a="1"/>
  <c r="DI19" i="27" s="1"/>
  <c r="DI25" i="27" a="1"/>
  <c r="DI25" i="27" s="1"/>
  <c r="DI17" i="27" a="1"/>
  <c r="DI17" i="27" s="1"/>
  <c r="DI23" i="27" a="1"/>
  <c r="DI23" i="27" s="1"/>
  <c r="FQ21" i="27" a="1"/>
  <c r="FQ21" i="27" s="1"/>
  <c r="FQ17" i="27" a="1"/>
  <c r="FQ17" i="27" s="1"/>
  <c r="FQ24" i="27" a="1"/>
  <c r="FQ24" i="27" s="1"/>
  <c r="FQ16" i="27" a="1"/>
  <c r="FQ16" i="27" s="1"/>
  <c r="FQ23" i="27" a="1"/>
  <c r="FQ23" i="27" s="1"/>
  <c r="AP21" i="27" a="1"/>
  <c r="AP21" i="27" s="1"/>
  <c r="DK19" i="27" a="1"/>
  <c r="DK19" i="27" s="1"/>
  <c r="DK17" i="27" a="1"/>
  <c r="DK17" i="27" s="1"/>
  <c r="IN23" i="27" a="1"/>
  <c r="IN23" i="27" s="1"/>
  <c r="IN17" i="27" a="1"/>
  <c r="IN17" i="27" s="1"/>
  <c r="EJ25" i="27" a="1"/>
  <c r="EJ25" i="27" s="1"/>
  <c r="EJ19" i="27" a="1"/>
  <c r="EJ19" i="27" s="1"/>
  <c r="KJ23" i="27" a="1"/>
  <c r="KJ23" i="27" s="1"/>
  <c r="KJ15" i="27" a="1"/>
  <c r="KJ15" i="27" s="1"/>
  <c r="FK25" i="27" a="1"/>
  <c r="FK25" i="27" s="1"/>
  <c r="FK22" i="27" a="1"/>
  <c r="FK22" i="27" s="1"/>
  <c r="FK15" i="27" a="1"/>
  <c r="FK15" i="27" s="1"/>
  <c r="LN22" i="27" a="1"/>
  <c r="LN22" i="27" s="1"/>
  <c r="KD24" i="27" a="1"/>
  <c r="KD24" i="27" s="1"/>
  <c r="KD15" i="27" a="1"/>
  <c r="KD15" i="27" s="1"/>
  <c r="JB24" i="27" a="1"/>
  <c r="JB24" i="27" s="1"/>
  <c r="ET23" i="27" a="1"/>
  <c r="ET23" i="27" s="1"/>
  <c r="DI18" i="27" a="1"/>
  <c r="DI18" i="27" s="1"/>
  <c r="FQ22" i="27" a="1"/>
  <c r="FQ22" i="27" s="1"/>
  <c r="FQ15" i="27" a="1"/>
  <c r="FQ15" i="27" s="1"/>
  <c r="DJ16" i="27" a="1"/>
  <c r="DJ16" i="27" s="1"/>
  <c r="GV15" i="27" a="1"/>
  <c r="GV15" i="27" s="1"/>
  <c r="L24" i="27" a="1"/>
  <c r="L24" i="27" s="1"/>
  <c r="EL21" i="27" a="1"/>
  <c r="EL21" i="27" s="1"/>
  <c r="EL18" i="27" a="1"/>
  <c r="EL18" i="27" s="1"/>
  <c r="EL23" i="27" a="1"/>
  <c r="EL23" i="27" s="1"/>
  <c r="EL17" i="27" a="1"/>
  <c r="EL17" i="27" s="1"/>
  <c r="EL19" i="27" a="1"/>
  <c r="EL19" i="27" s="1"/>
  <c r="EL25" i="27" a="1"/>
  <c r="EL25" i="27" s="1"/>
  <c r="EL16" i="27" a="1"/>
  <c r="EL16" i="27" s="1"/>
  <c r="EL24" i="27" a="1"/>
  <c r="EL24" i="27" s="1"/>
  <c r="EK18" i="27" a="1"/>
  <c r="EK18" i="27" s="1"/>
  <c r="EK24" i="27" a="1"/>
  <c r="EK24" i="27" s="1"/>
  <c r="EK17" i="27" a="1"/>
  <c r="EK17" i="27" s="1"/>
  <c r="EK23" i="27" a="1"/>
  <c r="EK23" i="27" s="1"/>
  <c r="EK21" i="27" a="1"/>
  <c r="EK21" i="27" s="1"/>
  <c r="EK22" i="27" a="1"/>
  <c r="EK22" i="27" s="1"/>
  <c r="EK19" i="27" a="1"/>
  <c r="EK19" i="27" s="1"/>
  <c r="FB16" i="27" a="1"/>
  <c r="FB16" i="27" s="1"/>
  <c r="FB25" i="27" a="1"/>
  <c r="FB25" i="27" s="1"/>
  <c r="FB15" i="27" a="1"/>
  <c r="FB15" i="27" s="1"/>
  <c r="FB22" i="27" a="1"/>
  <c r="FB22" i="27" s="1"/>
  <c r="FR18" i="27" a="1"/>
  <c r="FR18" i="27" s="1"/>
  <c r="FR22" i="27" a="1"/>
  <c r="FR22" i="27" s="1"/>
  <c r="CT15" i="27" a="1"/>
  <c r="CT15" i="27" s="1"/>
  <c r="CT25" i="27" a="1"/>
  <c r="CT25" i="27" s="1"/>
  <c r="HK21" i="27" a="1"/>
  <c r="HK21" i="27" s="1"/>
  <c r="HK15" i="27" a="1"/>
  <c r="HK15" i="27" s="1"/>
  <c r="HK22" i="27" a="1"/>
  <c r="HK22" i="27" s="1"/>
  <c r="HK25" i="27" a="1"/>
  <c r="HK25" i="27" s="1"/>
  <c r="HK16" i="27" a="1"/>
  <c r="HK16" i="27" s="1"/>
  <c r="HK23" i="27" a="1"/>
  <c r="HK23" i="27" s="1"/>
  <c r="GK21" i="27" a="1"/>
  <c r="GK21" i="27" s="1"/>
  <c r="GK18" i="27" a="1"/>
  <c r="GK18" i="27" s="1"/>
  <c r="GK24" i="27" a="1"/>
  <c r="GK24" i="27" s="1"/>
  <c r="GK17" i="27" a="1"/>
  <c r="GK17" i="27" s="1"/>
  <c r="GK25" i="27" a="1"/>
  <c r="GK25" i="27" s="1"/>
  <c r="GB18" i="27" a="1"/>
  <c r="GB18" i="27" s="1"/>
  <c r="GB23" i="27" a="1"/>
  <c r="GB23" i="27" s="1"/>
  <c r="GB17" i="27" a="1"/>
  <c r="GB17" i="27" s="1"/>
  <c r="GB19" i="27" a="1"/>
  <c r="GB19" i="27" s="1"/>
  <c r="IN21" i="27" a="1"/>
  <c r="IN21" i="27" s="1"/>
  <c r="DY15" i="27" a="1"/>
  <c r="DY15" i="27" s="1"/>
  <c r="DY19" i="27" a="1"/>
  <c r="DY19" i="27" s="1"/>
  <c r="E21" i="27" a="1"/>
  <c r="E21" i="27" s="1"/>
  <c r="E18" i="27" a="1"/>
  <c r="E18" i="27" s="1"/>
  <c r="E24" i="27" a="1"/>
  <c r="E24" i="27" s="1"/>
  <c r="E17" i="27" a="1"/>
  <c r="E17" i="27" s="1"/>
  <c r="E22" i="27" a="1"/>
  <c r="E22" i="27" s="1"/>
  <c r="E19" i="27" a="1"/>
  <c r="E19" i="27" s="1"/>
  <c r="E15" i="27" a="1"/>
  <c r="E15" i="27" s="1"/>
  <c r="DI21" i="27" a="1"/>
  <c r="DI21" i="27" s="1"/>
  <c r="JM17" i="27" a="1"/>
  <c r="JM17" i="27" s="1"/>
  <c r="JM23" i="27" a="1"/>
  <c r="JM23" i="27" s="1"/>
  <c r="JM15" i="27" a="1"/>
  <c r="JM15" i="27" s="1"/>
  <c r="JM24" i="27" a="1"/>
  <c r="JM24" i="27" s="1"/>
  <c r="DA15" i="27" a="1"/>
  <c r="DA15" i="27" s="1"/>
  <c r="DA17" i="27" a="1"/>
  <c r="DA17" i="27" s="1"/>
  <c r="DA16" i="27" a="1"/>
  <c r="DA16" i="27" s="1"/>
  <c r="DA22" i="27" a="1"/>
  <c r="DA22" i="27" s="1"/>
  <c r="DA25" i="27" a="1"/>
  <c r="DA25" i="27" s="1"/>
  <c r="JX21" i="27" a="1"/>
  <c r="JX21" i="27" s="1"/>
  <c r="JX18" i="27" a="1"/>
  <c r="JX18" i="27" s="1"/>
  <c r="JX22" i="27" a="1"/>
  <c r="JX22" i="27" s="1"/>
  <c r="JX17" i="27" a="1"/>
  <c r="JX17" i="27" s="1"/>
  <c r="JX19" i="27" a="1"/>
  <c r="JX19" i="27" s="1"/>
  <c r="DM21" i="27" a="1"/>
  <c r="DM21" i="27" s="1"/>
  <c r="DM16" i="27" a="1"/>
  <c r="DM16" i="27" s="1"/>
  <c r="DM19" i="27" a="1"/>
  <c r="DM19" i="27" s="1"/>
  <c r="DM25" i="27" a="1"/>
  <c r="DM25" i="27" s="1"/>
  <c r="DM18" i="27" a="1"/>
  <c r="DM18" i="27" s="1"/>
  <c r="DM23" i="27" a="1"/>
  <c r="DM23" i="27" s="1"/>
  <c r="BW15" i="27" a="1"/>
  <c r="BW15" i="27" s="1"/>
  <c r="BW25" i="27" a="1"/>
  <c r="BW25" i="27" s="1"/>
  <c r="BW17" i="27" a="1"/>
  <c r="BW17" i="27" s="1"/>
  <c r="BW22" i="27" a="1"/>
  <c r="BW22" i="27" s="1"/>
  <c r="LL21" i="27" a="1"/>
  <c r="LL21" i="27" s="1"/>
  <c r="LL18" i="27" a="1"/>
  <c r="LL18" i="27" s="1"/>
  <c r="LL25" i="27" a="1"/>
  <c r="LL25" i="27" s="1"/>
  <c r="LL19" i="27" a="1"/>
  <c r="LL19" i="27" s="1"/>
  <c r="LL24" i="27" a="1"/>
  <c r="LL24" i="27" s="1"/>
  <c r="HG19" i="27" a="1"/>
  <c r="HG19" i="27" s="1"/>
  <c r="HG18" i="27" a="1"/>
  <c r="HG18" i="27" s="1"/>
  <c r="AP17" i="27" a="1"/>
  <c r="AP17" i="27" s="1"/>
  <c r="AP18" i="27" a="1"/>
  <c r="AP18" i="27" s="1"/>
  <c r="AP15" i="27" a="1"/>
  <c r="AP15" i="27" s="1"/>
  <c r="AP22" i="27" a="1"/>
  <c r="AP22" i="27" s="1"/>
  <c r="AP23" i="27" a="1"/>
  <c r="AP23" i="27" s="1"/>
  <c r="FK23" i="27" a="1"/>
  <c r="FK23" i="27" s="1"/>
  <c r="FK19" i="27" a="1"/>
  <c r="FK19" i="27" s="1"/>
  <c r="LI19" i="27" a="1"/>
  <c r="LI19" i="27" s="1"/>
  <c r="GV19" i="27" a="1"/>
  <c r="GV19" i="27" s="1"/>
  <c r="GV21" i="27" a="1"/>
  <c r="GV21" i="27" s="1"/>
  <c r="KS21" i="27" a="1"/>
  <c r="KS21" i="27" s="1"/>
  <c r="KS15" i="27" a="1"/>
  <c r="KS15" i="27" s="1"/>
  <c r="KS17" i="27" a="1"/>
  <c r="KS17" i="27" s="1"/>
  <c r="KS25" i="27" a="1"/>
  <c r="KS25" i="27" s="1"/>
  <c r="KS16" i="27" a="1"/>
  <c r="KS16" i="27" s="1"/>
  <c r="KS24" i="27" a="1"/>
  <c r="KS24" i="27" s="1"/>
  <c r="KS19" i="27" a="1"/>
  <c r="KS19" i="27" s="1"/>
  <c r="KS18" i="27" a="1"/>
  <c r="KS18" i="27" s="1"/>
  <c r="IN18" i="27" a="1"/>
  <c r="IN18" i="27" s="1"/>
  <c r="EJ22" i="27" a="1"/>
  <c r="EJ22" i="27" s="1"/>
  <c r="EJ18" i="27" a="1"/>
  <c r="EJ18" i="27" s="1"/>
  <c r="FK16" i="27" a="1"/>
  <c r="FK16" i="27" s="1"/>
  <c r="LN24" i="27" a="1"/>
  <c r="LN24" i="27" s="1"/>
  <c r="KD23" i="27" a="1"/>
  <c r="KD23" i="27" s="1"/>
  <c r="KD18" i="27" a="1"/>
  <c r="KD18" i="27" s="1"/>
  <c r="ET18" i="27" a="1"/>
  <c r="ET18" i="27" s="1"/>
  <c r="DM17" i="27" a="1"/>
  <c r="DM17" i="27" s="1"/>
  <c r="DI22" i="27" a="1"/>
  <c r="DI22" i="27" s="1"/>
  <c r="FQ25" i="27" a="1"/>
  <c r="FQ25" i="27" s="1"/>
  <c r="KA23" i="27" a="1"/>
  <c r="KA23" i="27" s="1"/>
  <c r="AP16" i="27" a="1"/>
  <c r="AP16" i="27" s="1"/>
  <c r="DJ24" i="27" a="1"/>
  <c r="DJ24" i="27" s="1"/>
  <c r="BW24" i="27" a="1"/>
  <c r="BW24" i="27" s="1"/>
  <c r="BW16" i="27" a="1"/>
  <c r="BW16" i="27" s="1"/>
  <c r="S24" i="27" a="1"/>
  <c r="S24" i="27" s="1"/>
  <c r="LL23" i="27" a="1"/>
  <c r="LL23" i="27" s="1"/>
  <c r="LL15" i="27" a="1"/>
  <c r="LL15" i="27" s="1"/>
  <c r="L19" i="27" a="1"/>
  <c r="L19" i="27" s="1"/>
  <c r="EN22" i="27" a="1"/>
  <c r="EN22" i="27" s="1"/>
  <c r="EN19" i="27" a="1"/>
  <c r="EN19" i="27" s="1"/>
  <c r="T17" i="27" a="1"/>
  <c r="T17" i="27" s="1"/>
  <c r="T23" i="27" a="1"/>
  <c r="T23" i="27" s="1"/>
  <c r="T22" i="27" a="1"/>
  <c r="T22" i="27" s="1"/>
  <c r="FO21" i="27" a="1"/>
  <c r="FO21" i="27" s="1"/>
  <c r="FO15" i="27" a="1"/>
  <c r="FO15" i="27" s="1"/>
  <c r="FO16" i="27" a="1"/>
  <c r="FO16" i="27" s="1"/>
  <c r="FO23" i="27" a="1"/>
  <c r="FO23" i="27" s="1"/>
  <c r="FO19" i="27" a="1"/>
  <c r="FO19" i="27" s="1"/>
  <c r="FO25" i="27" a="1"/>
  <c r="FO25" i="27" s="1"/>
  <c r="FP15" i="27" a="1"/>
  <c r="FP15" i="27" s="1"/>
  <c r="FP19" i="27" a="1"/>
  <c r="FP19" i="27" s="1"/>
  <c r="FP24" i="27" a="1"/>
  <c r="FP24" i="27" s="1"/>
  <c r="FP18" i="27" a="1"/>
  <c r="FP18" i="27" s="1"/>
  <c r="FP25" i="27" a="1"/>
  <c r="FP25" i="27" s="1"/>
  <c r="O21" i="27" a="1"/>
  <c r="O21" i="27" s="1"/>
  <c r="O19" i="27" a="1"/>
  <c r="O19" i="27" s="1"/>
  <c r="O22" i="27" a="1"/>
  <c r="O22" i="27" s="1"/>
  <c r="O25" i="27" a="1"/>
  <c r="O25" i="27" s="1"/>
  <c r="O18" i="27" a="1"/>
  <c r="O18" i="27" s="1"/>
  <c r="O15" i="27" a="1"/>
  <c r="O15" i="27" s="1"/>
  <c r="KC21" i="27" a="1"/>
  <c r="KC21" i="27" s="1"/>
  <c r="KC19" i="27" a="1"/>
  <c r="KC19" i="27" s="1"/>
  <c r="KC17" i="27" a="1"/>
  <c r="KC17" i="27" s="1"/>
  <c r="JE17" i="27" a="1"/>
  <c r="JE17" i="27" s="1"/>
  <c r="JE23" i="27" a="1"/>
  <c r="JE23" i="27" s="1"/>
  <c r="LM17" i="27" a="1"/>
  <c r="LM17" i="27" s="1"/>
  <c r="LM16" i="27" a="1"/>
  <c r="LM16" i="27" s="1"/>
  <c r="LM25" i="27" a="1"/>
  <c r="LM25" i="27" s="1"/>
  <c r="LM19" i="27" a="1"/>
  <c r="LM19" i="27" s="1"/>
  <c r="LM23" i="27" a="1"/>
  <c r="LM23" i="27" s="1"/>
  <c r="BL21" i="27" a="1"/>
  <c r="BL21" i="27" s="1"/>
  <c r="BL18" i="27" a="1"/>
  <c r="BL18" i="27" s="1"/>
  <c r="BL25" i="27" a="1"/>
  <c r="BL25" i="27" s="1"/>
  <c r="BL15" i="27" a="1"/>
  <c r="BL15" i="27" s="1"/>
  <c r="BL24" i="27" a="1"/>
  <c r="BL24" i="27" s="1"/>
  <c r="FX15" i="27" a="1"/>
  <c r="FX15" i="27" s="1"/>
  <c r="FX19" i="27" a="1"/>
  <c r="FX19" i="27" s="1"/>
  <c r="FX23" i="27" a="1"/>
  <c r="FX23" i="27" s="1"/>
  <c r="GA17" i="27" a="1"/>
  <c r="GA17" i="27" s="1"/>
  <c r="GA25" i="27" a="1"/>
  <c r="GA25" i="27" s="1"/>
  <c r="FH18" i="27" a="1"/>
  <c r="FH18" i="27" s="1"/>
  <c r="FH23" i="27" a="1"/>
  <c r="FH23" i="27" s="1"/>
  <c r="DX17" i="27" a="1"/>
  <c r="DX17" i="27" s="1"/>
  <c r="DX25" i="27" a="1"/>
  <c r="DX25" i="27" s="1"/>
  <c r="DX16" i="27" a="1"/>
  <c r="DX16" i="27" s="1"/>
  <c r="DX22" i="27" a="1"/>
  <c r="DX22" i="27" s="1"/>
  <c r="JH18" i="27" a="1"/>
  <c r="JH18" i="27" s="1"/>
  <c r="JH24" i="27" a="1"/>
  <c r="JH24" i="27" s="1"/>
  <c r="JH16" i="27" a="1"/>
  <c r="JH16" i="27" s="1"/>
  <c r="JH22" i="27" a="1"/>
  <c r="JH22" i="27" s="1"/>
  <c r="HC15" i="27" a="1"/>
  <c r="HC15" i="27" s="1"/>
  <c r="HC17" i="27" a="1"/>
  <c r="HC17" i="27" s="1"/>
  <c r="HC25" i="27" a="1"/>
  <c r="HC25" i="27" s="1"/>
  <c r="HC22" i="27" a="1"/>
  <c r="HC22" i="27" s="1"/>
  <c r="HC24" i="27" a="1"/>
  <c r="HC24" i="27" s="1"/>
  <c r="JV16" i="27" a="1"/>
  <c r="JV16" i="27" s="1"/>
  <c r="JV17" i="27" a="1"/>
  <c r="JV17" i="27" s="1"/>
  <c r="JV18" i="27" a="1"/>
  <c r="JV18" i="27" s="1"/>
  <c r="JV25" i="27" a="1"/>
  <c r="JV25" i="27" s="1"/>
  <c r="CJ16" i="27" a="1"/>
  <c r="CJ16" i="27" s="1"/>
  <c r="CJ25" i="27" a="1"/>
  <c r="CJ25" i="27" s="1"/>
  <c r="CJ19" i="27" a="1"/>
  <c r="CJ19" i="27" s="1"/>
  <c r="CJ24" i="27" a="1"/>
  <c r="CJ24" i="27" s="1"/>
  <c r="FJ19" i="27" a="1"/>
  <c r="FJ19" i="27" s="1"/>
  <c r="FJ25" i="27" a="1"/>
  <c r="FJ25" i="27" s="1"/>
  <c r="FJ17" i="27" a="1"/>
  <c r="FJ17" i="27" s="1"/>
  <c r="FJ22" i="27" a="1"/>
  <c r="FJ22" i="27" s="1"/>
  <c r="LQ17" i="27" a="1"/>
  <c r="LQ17" i="27" s="1"/>
  <c r="LQ19" i="27" a="1"/>
  <c r="LQ19" i="27" s="1"/>
  <c r="LQ25" i="27" a="1"/>
  <c r="LQ25" i="27" s="1"/>
  <c r="LQ15" i="27" a="1"/>
  <c r="LQ15" i="27" s="1"/>
  <c r="LQ24" i="27" a="1"/>
  <c r="LQ24" i="27" s="1"/>
  <c r="HE17" i="27" a="1"/>
  <c r="HE17" i="27" s="1"/>
  <c r="HE25" i="27" a="1"/>
  <c r="HE25" i="27" s="1"/>
  <c r="HE16" i="27" a="1"/>
  <c r="HE16" i="27" s="1"/>
  <c r="HE24" i="27" a="1"/>
  <c r="HE24" i="27" s="1"/>
  <c r="LR16" i="27" a="1"/>
  <c r="LR16" i="27" s="1"/>
  <c r="LR22" i="27" a="1"/>
  <c r="LR22" i="27" s="1"/>
  <c r="LR17" i="27" a="1"/>
  <c r="LR17" i="27" s="1"/>
  <c r="LR23" i="27" a="1"/>
  <c r="LR23" i="27" s="1"/>
  <c r="Q23" i="27" a="1"/>
  <c r="Q23" i="27" s="1"/>
  <c r="Q22" i="27" a="1"/>
  <c r="Q22" i="27" s="1"/>
  <c r="LP21" i="27" a="1"/>
  <c r="LP21" i="27" s="1"/>
  <c r="LP19" i="27" a="1"/>
  <c r="LP19" i="27" s="1"/>
  <c r="LP22" i="27" a="1"/>
  <c r="LP22" i="27" s="1"/>
  <c r="LP16" i="27" a="1"/>
  <c r="LP16" i="27" s="1"/>
  <c r="LP17" i="27" a="1"/>
  <c r="LP17" i="27" s="1"/>
  <c r="LP23" i="27" a="1"/>
  <c r="LP23" i="27" s="1"/>
  <c r="FY16" i="27" a="1"/>
  <c r="FY16" i="27" s="1"/>
  <c r="FY22" i="27" a="1"/>
  <c r="FY22" i="27" s="1"/>
  <c r="FY15" i="27" a="1"/>
  <c r="FY15" i="27" s="1"/>
  <c r="FY18" i="27" a="1"/>
  <c r="FY18" i="27" s="1"/>
  <c r="FY25" i="27" a="1"/>
  <c r="FY25" i="27" s="1"/>
  <c r="LD18" i="27" a="1"/>
  <c r="LD18" i="27" s="1"/>
  <c r="LD24" i="27" a="1"/>
  <c r="LD24" i="27" s="1"/>
  <c r="LD17" i="27" a="1"/>
  <c r="LD17" i="27" s="1"/>
  <c r="LD16" i="27" a="1"/>
  <c r="LD16" i="27" s="1"/>
  <c r="FS21" i="27" a="1"/>
  <c r="FS21" i="27" s="1"/>
  <c r="FS16" i="27" a="1"/>
  <c r="FS16" i="27" s="1"/>
  <c r="FS23" i="27" a="1"/>
  <c r="FS23" i="27" s="1"/>
  <c r="FS17" i="27" a="1"/>
  <c r="FS17" i="27" s="1"/>
  <c r="FS15" i="27" a="1"/>
  <c r="FS15" i="27" s="1"/>
  <c r="FS25" i="27" a="1"/>
  <c r="FS25" i="27" s="1"/>
  <c r="V16" i="27" a="1"/>
  <c r="V16" i="27" s="1"/>
  <c r="V23" i="27" a="1"/>
  <c r="V23" i="27" s="1"/>
  <c r="V25" i="27" a="1"/>
  <c r="V25" i="27" s="1"/>
  <c r="V17" i="27" a="1"/>
  <c r="V17" i="27" s="1"/>
  <c r="V24" i="27" a="1"/>
  <c r="V24" i="27" s="1"/>
  <c r="V15" i="27" a="1"/>
  <c r="V15" i="27" s="1"/>
  <c r="V19" i="27" a="1"/>
  <c r="V19" i="27" s="1"/>
  <c r="V21" i="27" a="1"/>
  <c r="V21" i="27" s="1"/>
  <c r="BD16" i="27" a="1"/>
  <c r="BD16" i="27" s="1"/>
  <c r="BD22" i="27" a="1"/>
  <c r="BD22" i="27" s="1"/>
  <c r="BD18" i="27" a="1"/>
  <c r="BD18" i="27" s="1"/>
  <c r="BD24" i="27" a="1"/>
  <c r="BD24" i="27" s="1"/>
  <c r="BD19" i="27" a="1"/>
  <c r="BD19" i="27" s="1"/>
  <c r="BD25" i="27" a="1"/>
  <c r="BD25" i="27" s="1"/>
  <c r="BD23" i="27" a="1"/>
  <c r="BD23" i="27" s="1"/>
  <c r="BD21" i="27" a="1"/>
  <c r="BD21" i="27" s="1"/>
  <c r="CP18" i="27" a="1"/>
  <c r="CP18" i="27" s="1"/>
  <c r="CP16" i="27" a="1"/>
  <c r="CP16" i="27" s="1"/>
  <c r="CP21" i="27" a="1"/>
  <c r="CP21" i="27" s="1"/>
  <c r="FI17" i="27" a="1"/>
  <c r="FI17" i="27" s="1"/>
  <c r="FI24" i="27" a="1"/>
  <c r="FI24" i="27" s="1"/>
  <c r="FI19" i="27" a="1"/>
  <c r="FI19" i="27" s="1"/>
  <c r="FI18" i="27" a="1"/>
  <c r="FI18" i="27" s="1"/>
  <c r="FI23" i="27" a="1"/>
  <c r="FI23" i="27" s="1"/>
  <c r="FI21" i="27" a="1"/>
  <c r="FI21" i="27" s="1"/>
  <c r="M18" i="27" a="1"/>
  <c r="M18" i="27" s="1"/>
  <c r="M24" i="27" a="1"/>
  <c r="M24" i="27" s="1"/>
  <c r="M21" i="27" a="1"/>
  <c r="M21" i="27" s="1"/>
  <c r="HV18" i="27" a="1"/>
  <c r="HV18" i="27" s="1"/>
  <c r="HV23" i="27" a="1"/>
  <c r="HV23" i="27" s="1"/>
  <c r="HV16" i="27" a="1"/>
  <c r="HV16" i="27" s="1"/>
  <c r="HV25" i="27" a="1"/>
  <c r="HV25" i="27" s="1"/>
  <c r="HV22" i="27" a="1"/>
  <c r="HV22" i="27" s="1"/>
  <c r="HV15" i="27" a="1"/>
  <c r="HV15" i="27" s="1"/>
  <c r="HV24" i="27" a="1"/>
  <c r="HV24" i="27" s="1"/>
  <c r="HV21" i="27" a="1"/>
  <c r="HV21" i="27" s="1"/>
  <c r="AX19" i="27" a="1"/>
  <c r="AX19" i="27" s="1"/>
  <c r="AX22" i="27" a="1"/>
  <c r="AX22" i="27" s="1"/>
  <c r="AX18" i="27" a="1"/>
  <c r="AX18" i="27" s="1"/>
  <c r="AX24" i="27" a="1"/>
  <c r="AX24" i="27" s="1"/>
  <c r="AX17" i="27" a="1"/>
  <c r="AX17" i="27" s="1"/>
  <c r="AX23" i="27" a="1"/>
  <c r="AX23" i="27" s="1"/>
  <c r="AX21" i="27" a="1"/>
  <c r="AX21" i="27" s="1"/>
  <c r="KB19" i="27" a="1"/>
  <c r="KB19" i="27" s="1"/>
  <c r="KB25" i="27" a="1"/>
  <c r="KB25" i="27" s="1"/>
  <c r="KB21" i="27" a="1"/>
  <c r="KB21" i="27" s="1"/>
  <c r="CD15" i="27" a="1"/>
  <c r="CD15" i="27" s="1"/>
  <c r="CD18" i="27" a="1"/>
  <c r="CD18" i="27" s="1"/>
  <c r="CD25" i="27" a="1"/>
  <c r="CD25" i="27" s="1"/>
  <c r="CD21" i="27" a="1"/>
  <c r="CD21" i="27" s="1"/>
  <c r="EA16" i="27" a="1"/>
  <c r="EA16" i="27" s="1"/>
  <c r="EA24" i="27" a="1"/>
  <c r="EA24" i="27" s="1"/>
  <c r="EA21" i="27" a="1"/>
  <c r="EA21" i="27" s="1"/>
  <c r="AW18" i="27" a="1"/>
  <c r="AW18" i="27" s="1"/>
  <c r="AW24" i="27" a="1"/>
  <c r="AW24" i="27" s="1"/>
  <c r="AW21" i="27" a="1"/>
  <c r="AW21" i="27" s="1"/>
  <c r="HS16" i="27" a="1"/>
  <c r="HS16" i="27" s="1"/>
  <c r="HS15" i="27" a="1"/>
  <c r="HS15" i="27" s="1"/>
  <c r="HS22" i="27" a="1"/>
  <c r="HS22" i="27" s="1"/>
  <c r="HS21" i="27" a="1"/>
  <c r="HS21" i="27" s="1"/>
  <c r="IS19" i="27" a="1"/>
  <c r="IS19" i="27" s="1"/>
  <c r="IS23" i="27" a="1"/>
  <c r="IS23" i="27" s="1"/>
  <c r="IS21" i="27" a="1"/>
  <c r="IS21" i="27" s="1"/>
  <c r="HD15" i="27" a="1"/>
  <c r="HD15" i="27" s="1"/>
  <c r="HD18" i="27" a="1"/>
  <c r="HD18" i="27" s="1"/>
  <c r="HD24" i="27" a="1"/>
  <c r="HD24" i="27" s="1"/>
  <c r="HD16" i="27" a="1"/>
  <c r="HD16" i="27" s="1"/>
  <c r="HD22" i="27" a="1"/>
  <c r="HD22" i="27" s="1"/>
  <c r="HD23" i="27" a="1"/>
  <c r="HD23" i="27" s="1"/>
  <c r="HD21" i="27" a="1"/>
  <c r="HD21" i="27" s="1"/>
  <c r="DF18" i="27" a="1"/>
  <c r="DF18" i="27" s="1"/>
  <c r="DF22" i="27" a="1"/>
  <c r="DF22" i="27" s="1"/>
  <c r="DF23" i="27" a="1"/>
  <c r="DF23" i="27" s="1"/>
  <c r="DF21" i="27" a="1"/>
  <c r="DF21" i="27" s="1"/>
  <c r="BU23" i="27" a="1"/>
  <c r="BU23" i="27" s="1"/>
  <c r="BU18" i="27" a="1"/>
  <c r="BU18" i="27" s="1"/>
  <c r="BU15" i="27" a="1"/>
  <c r="BU15" i="27" s="1"/>
  <c r="BU24" i="27" a="1"/>
  <c r="BU24" i="27" s="1"/>
  <c r="BU25" i="27" a="1"/>
  <c r="BU25" i="27" s="1"/>
  <c r="BU22" i="27" a="1"/>
  <c r="BU22" i="27" s="1"/>
  <c r="BU16" i="27" a="1"/>
  <c r="BU16" i="27" s="1"/>
  <c r="BU21" i="27" a="1"/>
  <c r="BU21" i="27" s="1"/>
  <c r="HZ19" i="27" a="1"/>
  <c r="HZ19" i="27" s="1"/>
  <c r="HZ23" i="27" a="1"/>
  <c r="HZ23" i="27" s="1"/>
  <c r="HZ17" i="27" a="1"/>
  <c r="HZ17" i="27" s="1"/>
  <c r="HZ18" i="27" a="1"/>
  <c r="HZ18" i="27" s="1"/>
  <c r="HZ24" i="27" a="1"/>
  <c r="HZ24" i="27" s="1"/>
  <c r="HZ22" i="27" a="1"/>
  <c r="HZ22" i="27" s="1"/>
  <c r="HZ15" i="27" a="1"/>
  <c r="HZ15" i="27" s="1"/>
  <c r="HZ21" i="27" a="1"/>
  <c r="HZ21" i="27" s="1"/>
  <c r="AY16" i="27" a="1"/>
  <c r="AY16" i="27" s="1"/>
  <c r="AY25" i="27" a="1"/>
  <c r="AY25" i="27" s="1"/>
  <c r="AY22" i="27" a="1"/>
  <c r="AY22" i="27" s="1"/>
  <c r="AY15" i="27" a="1"/>
  <c r="AY15" i="27" s="1"/>
  <c r="AY23" i="27" a="1"/>
  <c r="AY23" i="27" s="1"/>
  <c r="AY17" i="27" a="1"/>
  <c r="AY17" i="27" s="1"/>
  <c r="AY19" i="27" a="1"/>
  <c r="AY19" i="27" s="1"/>
  <c r="AY21" i="27" a="1"/>
  <c r="AY21" i="27" s="1"/>
  <c r="KB24" i="27" a="1"/>
  <c r="KB24" i="27" s="1"/>
  <c r="KB18" i="27" a="1"/>
  <c r="KB18" i="27" s="1"/>
  <c r="CD23" i="27" a="1"/>
  <c r="CD23" i="27" s="1"/>
  <c r="CX24" i="27" a="1"/>
  <c r="CX24" i="27" s="1"/>
  <c r="EA25" i="27" a="1"/>
  <c r="EA25" i="27" s="1"/>
  <c r="AW25" i="27" a="1"/>
  <c r="AW25" i="27" s="1"/>
  <c r="AW17" i="27" a="1"/>
  <c r="AW17" i="27" s="1"/>
  <c r="M16" i="27" a="1"/>
  <c r="M16" i="27" s="1"/>
  <c r="CP17" i="27" a="1"/>
  <c r="CP17" i="27" s="1"/>
  <c r="CP23" i="27" a="1"/>
  <c r="CP23" i="27" s="1"/>
  <c r="CE24" i="27" a="1"/>
  <c r="CE24" i="27" s="1"/>
  <c r="CE17" i="27" a="1"/>
  <c r="CE17" i="27" s="1"/>
  <c r="AL17" i="27" a="1"/>
  <c r="AL17" i="27" s="1"/>
  <c r="FI16" i="27" a="1"/>
  <c r="FI16" i="27" s="1"/>
  <c r="HD25" i="27" a="1"/>
  <c r="HD25" i="27" s="1"/>
  <c r="BV17" i="27" a="1"/>
  <c r="BV17" i="27" s="1"/>
  <c r="BU17" i="27" a="1"/>
  <c r="BU17" i="27" s="1"/>
  <c r="HV19" i="27" a="1"/>
  <c r="HV19" i="27" s="1"/>
  <c r="HZ25" i="27" a="1"/>
  <c r="HZ25" i="27" s="1"/>
  <c r="AY24" i="27" a="1"/>
  <c r="AY24" i="27" s="1"/>
  <c r="Q16" i="27" a="1"/>
  <c r="Q16" i="27" s="1"/>
  <c r="Q19" i="27" a="1"/>
  <c r="Q19" i="27" s="1"/>
  <c r="Q17" i="27" a="1"/>
  <c r="Q17" i="27" s="1"/>
  <c r="Q25" i="27" a="1"/>
  <c r="Q25" i="27" s="1"/>
  <c r="Q15" i="27" a="1"/>
  <c r="Q15" i="27" s="1"/>
  <c r="Q24" i="27" a="1"/>
  <c r="Q24" i="27" s="1"/>
  <c r="Q18" i="27" a="1"/>
  <c r="Q18" i="27" s="1"/>
  <c r="Q21" i="27" a="1"/>
  <c r="Q21" i="27" s="1"/>
  <c r="CG17" i="27" a="1"/>
  <c r="CG17" i="27" s="1"/>
  <c r="CG24" i="27" a="1"/>
  <c r="CG24" i="27" s="1"/>
  <c r="CG18" i="27" a="1"/>
  <c r="CG18" i="27" s="1"/>
  <c r="CG25" i="27" a="1"/>
  <c r="CG25" i="27" s="1"/>
  <c r="CG19" i="27" a="1"/>
  <c r="CG19" i="27" s="1"/>
  <c r="CG15" i="27" a="1"/>
  <c r="CG15" i="27" s="1"/>
  <c r="CG23" i="27" a="1"/>
  <c r="CG23" i="27" s="1"/>
  <c r="CG16" i="27" a="1"/>
  <c r="CG16" i="27" s="1"/>
  <c r="CG21" i="27" a="1"/>
  <c r="CG21" i="27" s="1"/>
  <c r="DQ19" i="27" a="1"/>
  <c r="DQ19" i="27" s="1"/>
  <c r="DQ22" i="27" a="1"/>
  <c r="DQ22" i="27" s="1"/>
  <c r="DQ17" i="27" a="1"/>
  <c r="DQ17" i="27" s="1"/>
  <c r="DQ24" i="27" a="1"/>
  <c r="DQ24" i="27" s="1"/>
  <c r="DQ18" i="27" a="1"/>
  <c r="DQ18" i="27" s="1"/>
  <c r="DQ15" i="27" a="1"/>
  <c r="DQ15" i="27" s="1"/>
  <c r="DQ23" i="27" a="1"/>
  <c r="DQ23" i="27" s="1"/>
  <c r="DQ25" i="27" a="1"/>
  <c r="DQ25" i="27" s="1"/>
  <c r="DQ21" i="27" a="1"/>
  <c r="DQ21" i="27" s="1"/>
  <c r="HH18" i="27" a="1"/>
  <c r="HH18" i="27" s="1"/>
  <c r="HH19" i="27" a="1"/>
  <c r="HH19" i="27" s="1"/>
  <c r="HH15" i="27" a="1"/>
  <c r="HH15" i="27" s="1"/>
  <c r="HH23" i="27" a="1"/>
  <c r="HH23" i="27" s="1"/>
  <c r="HH25" i="27" a="1"/>
  <c r="HH25" i="27" s="1"/>
  <c r="HH16" i="27" a="1"/>
  <c r="HH16" i="27" s="1"/>
  <c r="HH17" i="27" a="1"/>
  <c r="HH17" i="27" s="1"/>
  <c r="HH21" i="27" a="1"/>
  <c r="HH21" i="27" s="1"/>
  <c r="J19" i="27" a="1"/>
  <c r="J19" i="27" s="1"/>
  <c r="J25" i="27" a="1"/>
  <c r="J25" i="27" s="1"/>
  <c r="J22" i="27" a="1"/>
  <c r="J22" i="27" s="1"/>
  <c r="J23" i="27" a="1"/>
  <c r="J23" i="27" s="1"/>
  <c r="J18" i="27" a="1"/>
  <c r="J18" i="27" s="1"/>
  <c r="J16" i="27" a="1"/>
  <c r="J16" i="27" s="1"/>
  <c r="J21" i="27" a="1"/>
  <c r="J21" i="27" s="1"/>
  <c r="IA16" i="27" a="1"/>
  <c r="IA16" i="27" s="1"/>
  <c r="IA23" i="27" a="1"/>
  <c r="IA23" i="27" s="1"/>
  <c r="IA21" i="27" a="1"/>
  <c r="IA21" i="27" s="1"/>
  <c r="EN16" i="27" a="1"/>
  <c r="EN16" i="27" s="1"/>
  <c r="EN23" i="27" a="1"/>
  <c r="EN23" i="27" s="1"/>
  <c r="EN21" i="27" a="1"/>
  <c r="EN21" i="27" s="1"/>
  <c r="FR15" i="27" a="1"/>
  <c r="FR15" i="27" s="1"/>
  <c r="FR24" i="27" a="1"/>
  <c r="FR24" i="27" s="1"/>
  <c r="FR19" i="27" a="1"/>
  <c r="FR19" i="27" s="1"/>
  <c r="FR21" i="27" a="1"/>
  <c r="FR21" i="27" s="1"/>
  <c r="JG19" i="27" a="1"/>
  <c r="JG19" i="27" s="1"/>
  <c r="JG22" i="27" a="1"/>
  <c r="JG22" i="27" s="1"/>
  <c r="JG15" i="27" a="1"/>
  <c r="JG15" i="27" s="1"/>
  <c r="JG18" i="27" a="1"/>
  <c r="JG18" i="27" s="1"/>
  <c r="JG25" i="27" a="1"/>
  <c r="JG25" i="27" s="1"/>
  <c r="JG17" i="27" a="1"/>
  <c r="JG17" i="27" s="1"/>
  <c r="JG21" i="27" a="1"/>
  <c r="JG21" i="27" s="1"/>
  <c r="DW16" i="27" a="1"/>
  <c r="DW16" i="27" s="1"/>
  <c r="DW19" i="27" a="1"/>
  <c r="DW19" i="27" s="1"/>
  <c r="DW18" i="27" a="1"/>
  <c r="DW18" i="27" s="1"/>
  <c r="DW22" i="27" a="1"/>
  <c r="DW22" i="27" s="1"/>
  <c r="DW15" i="27" a="1"/>
  <c r="DW15" i="27" s="1"/>
  <c r="DW23" i="27" a="1"/>
  <c r="DW23" i="27" s="1"/>
  <c r="DW21" i="27" a="1"/>
  <c r="DW21" i="27" s="1"/>
  <c r="EV18" i="27" a="1"/>
  <c r="EV18" i="27" s="1"/>
  <c r="EV25" i="27" a="1"/>
  <c r="EV25" i="27" s="1"/>
  <c r="EV19" i="27" a="1"/>
  <c r="EV19" i="27" s="1"/>
  <c r="EV23" i="27" a="1"/>
  <c r="EV23" i="27" s="1"/>
  <c r="EV24" i="27" a="1"/>
  <c r="EV24" i="27" s="1"/>
  <c r="EV15" i="27" a="1"/>
  <c r="EV15" i="27" s="1"/>
  <c r="EV22" i="27" a="1"/>
  <c r="EV22" i="27" s="1"/>
  <c r="EV21" i="27" a="1"/>
  <c r="EV21" i="27" s="1"/>
  <c r="BA17" i="27" a="1"/>
  <c r="BA17" i="27" s="1"/>
  <c r="BA23" i="27" a="1"/>
  <c r="BA23" i="27" s="1"/>
  <c r="BA19" i="27" a="1"/>
  <c r="BA19" i="27" s="1"/>
  <c r="BA22" i="27" a="1"/>
  <c r="BA22" i="27" s="1"/>
  <c r="BA15" i="27" a="1"/>
  <c r="BA15" i="27" s="1"/>
  <c r="BA25" i="27" a="1"/>
  <c r="BA25" i="27" s="1"/>
  <c r="BA16" i="27" a="1"/>
  <c r="BA16" i="27" s="1"/>
  <c r="BA21" i="27" a="1"/>
  <c r="BA21" i="27" s="1"/>
  <c r="IT15" i="27" a="1"/>
  <c r="IT15" i="27" s="1"/>
  <c r="IT24" i="27" a="1"/>
  <c r="IT24" i="27" s="1"/>
  <c r="IT16" i="27" a="1"/>
  <c r="IT16" i="27" s="1"/>
  <c r="IT25" i="27" a="1"/>
  <c r="IT25" i="27" s="1"/>
  <c r="IT22" i="27" a="1"/>
  <c r="IT22" i="27" s="1"/>
  <c r="IT17" i="27" a="1"/>
  <c r="IT17" i="27" s="1"/>
  <c r="IT23" i="27" a="1"/>
  <c r="IT23" i="27" s="1"/>
  <c r="IT21" i="27" a="1"/>
  <c r="IT21" i="27" s="1"/>
  <c r="BG16" i="27" a="1"/>
  <c r="BG16" i="27" s="1"/>
  <c r="BG24" i="27" a="1"/>
  <c r="BG24" i="27" s="1"/>
  <c r="BG23" i="27" a="1"/>
  <c r="BG23" i="27" s="1"/>
  <c r="BG17" i="27" a="1"/>
  <c r="BG17" i="27" s="1"/>
  <c r="BG25" i="27" a="1"/>
  <c r="BG25" i="27" s="1"/>
  <c r="BG18" i="27" a="1"/>
  <c r="BG18" i="27" s="1"/>
  <c r="BG22" i="27" a="1"/>
  <c r="BG22" i="27" s="1"/>
  <c r="BG21" i="27" a="1"/>
  <c r="BG21" i="27" s="1"/>
  <c r="BF19" i="27" a="1"/>
  <c r="BF19" i="27" s="1"/>
  <c r="BF23" i="27" a="1"/>
  <c r="BF23" i="27" s="1"/>
  <c r="BF16" i="27" a="1"/>
  <c r="BF16" i="27" s="1"/>
  <c r="BF22" i="27" a="1"/>
  <c r="BF22" i="27" s="1"/>
  <c r="BF15" i="27" a="1"/>
  <c r="BF15" i="27" s="1"/>
  <c r="BF24" i="27" a="1"/>
  <c r="BF24" i="27" s="1"/>
  <c r="BF25" i="27" a="1"/>
  <c r="BF25" i="27" s="1"/>
  <c r="BF21" i="27" a="1"/>
  <c r="BF21" i="27" s="1"/>
  <c r="JI17" i="27" a="1"/>
  <c r="JI17" i="27" s="1"/>
  <c r="JI23" i="27" a="1"/>
  <c r="JI23" i="27" s="1"/>
  <c r="JI25" i="27" a="1"/>
  <c r="JI25" i="27" s="1"/>
  <c r="JI21" i="27" a="1"/>
  <c r="JI21" i="27" s="1"/>
  <c r="GW19" i="27" a="1"/>
  <c r="GW19" i="27" s="1"/>
  <c r="GW22" i="27" a="1"/>
  <c r="GW22" i="27" s="1"/>
  <c r="GW21" i="27" a="1"/>
  <c r="GW21" i="27" s="1"/>
  <c r="KZ19" i="27" a="1"/>
  <c r="KZ19" i="27" s="1"/>
  <c r="KZ18" i="27" a="1"/>
  <c r="KZ18" i="27" s="1"/>
  <c r="KZ21" i="27" a="1"/>
  <c r="KZ21" i="27" s="1"/>
  <c r="KJ19" i="27" a="1"/>
  <c r="KJ19" i="27" s="1"/>
  <c r="KJ25" i="27" a="1"/>
  <c r="KJ25" i="27" s="1"/>
  <c r="KJ21" i="27" a="1"/>
  <c r="KJ21" i="27" s="1"/>
  <c r="FU16" i="27" a="1"/>
  <c r="FU16" i="27" s="1"/>
  <c r="FU24" i="27" a="1"/>
  <c r="FU24" i="27" s="1"/>
  <c r="FU21" i="27" a="1"/>
  <c r="FU21" i="27" s="1"/>
  <c r="JB17" i="27" a="1"/>
  <c r="JB17" i="27" s="1"/>
  <c r="JB22" i="27" a="1"/>
  <c r="JB22" i="27" s="1"/>
  <c r="JB21" i="27" a="1"/>
  <c r="JB21" i="27" s="1"/>
  <c r="GF16" i="27" a="1"/>
  <c r="GF16" i="27" s="1"/>
  <c r="GF19" i="27" a="1"/>
  <c r="GF19" i="27" s="1"/>
  <c r="GF21" i="27" a="1"/>
  <c r="GF21" i="27" s="1"/>
  <c r="EC17" i="27" a="1"/>
  <c r="EC17" i="27" s="1"/>
  <c r="EC19" i="27" a="1"/>
  <c r="EC19" i="27" s="1"/>
  <c r="EC21" i="27" a="1"/>
  <c r="EC21" i="27" s="1"/>
  <c r="AG16" i="27" a="1"/>
  <c r="AG16" i="27" s="1"/>
  <c r="AG22" i="27" a="1"/>
  <c r="AG22" i="27" s="1"/>
  <c r="AG21" i="27" a="1"/>
  <c r="AG21" i="27" s="1"/>
  <c r="BY17" i="27" a="1"/>
  <c r="BY17" i="27" s="1"/>
  <c r="BY22" i="27" a="1"/>
  <c r="BY22" i="27" s="1"/>
  <c r="BY21" i="27" a="1"/>
  <c r="BY21" i="27" s="1"/>
  <c r="IQ19" i="27" a="1"/>
  <c r="IQ19" i="27" s="1"/>
  <c r="IQ23" i="27" a="1"/>
  <c r="IQ23" i="27" s="1"/>
  <c r="IQ17" i="27" a="1"/>
  <c r="IQ17" i="27" s="1"/>
  <c r="IQ25" i="27" a="1"/>
  <c r="IQ25" i="27" s="1"/>
  <c r="IQ21" i="27" a="1"/>
  <c r="IQ21" i="27" s="1"/>
  <c r="KA17" i="27" a="1"/>
  <c r="KA17" i="27" s="1"/>
  <c r="KA24" i="27" a="1"/>
  <c r="KA24" i="27" s="1"/>
  <c r="KA19" i="27" a="1"/>
  <c r="KA19" i="27" s="1"/>
  <c r="KA25" i="27" a="1"/>
  <c r="KA25" i="27" s="1"/>
  <c r="KA18" i="27" a="1"/>
  <c r="KA18" i="27" s="1"/>
  <c r="KA21" i="27" a="1"/>
  <c r="KA21" i="27" s="1"/>
  <c r="FG17" i="27" a="1"/>
  <c r="FG17" i="27" s="1"/>
  <c r="FG23" i="27" a="1"/>
  <c r="FG23" i="27" s="1"/>
  <c r="FG18" i="27" a="1"/>
  <c r="FG18" i="27" s="1"/>
  <c r="FG24" i="27" a="1"/>
  <c r="FG24" i="27" s="1"/>
  <c r="FG16" i="27" a="1"/>
  <c r="FG16" i="27" s="1"/>
  <c r="FG25" i="27" a="1"/>
  <c r="FG25" i="27" s="1"/>
  <c r="FG21" i="27" a="1"/>
  <c r="FG21" i="27" s="1"/>
  <c r="LI17" i="27" a="1"/>
  <c r="LI17" i="27" s="1"/>
  <c r="LI22" i="27" a="1"/>
  <c r="LI22" i="27" s="1"/>
  <c r="LI21" i="27" a="1"/>
  <c r="LI21" i="27" s="1"/>
  <c r="FZ16" i="27" a="1"/>
  <c r="FZ16" i="27" s="1"/>
  <c r="FZ25" i="27" a="1"/>
  <c r="FZ25" i="27" s="1"/>
  <c r="FZ15" i="27" a="1"/>
  <c r="FZ15" i="27" s="1"/>
  <c r="FZ18" i="27" a="1"/>
  <c r="FZ18" i="27" s="1"/>
  <c r="FZ22" i="27" a="1"/>
  <c r="FZ22" i="27" s="1"/>
  <c r="FZ17" i="27" a="1"/>
  <c r="FZ17" i="27" s="1"/>
  <c r="FZ19" i="27" a="1"/>
  <c r="FZ19" i="27" s="1"/>
  <c r="FZ21" i="27" a="1"/>
  <c r="FZ21" i="27" s="1"/>
  <c r="DS22" i="27" a="1"/>
  <c r="DS22" i="27" s="1"/>
  <c r="DS19" i="27" a="1"/>
  <c r="DS19" i="27" s="1"/>
  <c r="DS15" i="27" a="1"/>
  <c r="DS15" i="27" s="1"/>
  <c r="DS24" i="27" a="1"/>
  <c r="DS24" i="27" s="1"/>
  <c r="DS23" i="27" a="1"/>
  <c r="DS23" i="27" s="1"/>
  <c r="DS16" i="27" a="1"/>
  <c r="DS16" i="27" s="1"/>
  <c r="DS17" i="27" a="1"/>
  <c r="DS17" i="27" s="1"/>
  <c r="DS21" i="27" a="1"/>
  <c r="DS21" i="27" s="1"/>
  <c r="DE15" i="27" a="1"/>
  <c r="DE15" i="27" s="1"/>
  <c r="DE18" i="27" a="1"/>
  <c r="DE18" i="27" s="1"/>
  <c r="DE19" i="27" a="1"/>
  <c r="DE19" i="27" s="1"/>
  <c r="DE23" i="27" a="1"/>
  <c r="DE23" i="27" s="1"/>
  <c r="DE24" i="27" a="1"/>
  <c r="DE24" i="27" s="1"/>
  <c r="DE16" i="27" a="1"/>
  <c r="DE16" i="27" s="1"/>
  <c r="DE25" i="27" a="1"/>
  <c r="DE25" i="27" s="1"/>
  <c r="DE21" i="27" a="1"/>
  <c r="DE21" i="27" s="1"/>
  <c r="DV18" i="27" a="1"/>
  <c r="DV18" i="27" s="1"/>
  <c r="DV17" i="27" a="1"/>
  <c r="DV17" i="27" s="1"/>
  <c r="DV19" i="27" a="1"/>
  <c r="DV19" i="27" s="1"/>
  <c r="DV25" i="27" a="1"/>
  <c r="DV25" i="27" s="1"/>
  <c r="DV23" i="27" a="1"/>
  <c r="DV23" i="27" s="1"/>
  <c r="DV15" i="27" a="1"/>
  <c r="DV15" i="27" s="1"/>
  <c r="DV24" i="27" a="1"/>
  <c r="DV24" i="27" s="1"/>
  <c r="DV16" i="27" a="1"/>
  <c r="DV16" i="27" s="1"/>
  <c r="DV21" i="27" a="1"/>
  <c r="DV21" i="27" s="1"/>
  <c r="HS24" i="27" a="1"/>
  <c r="HS24" i="27" s="1"/>
  <c r="HS17" i="27" a="1"/>
  <c r="HS17" i="27" s="1"/>
  <c r="JI18" i="27" a="1"/>
  <c r="JI18" i="27" s="1"/>
  <c r="JI16" i="27" a="1"/>
  <c r="JI16" i="27" s="1"/>
  <c r="KB22" i="27" a="1"/>
  <c r="KB22" i="27" s="1"/>
  <c r="KB16" i="27" a="1"/>
  <c r="KB16" i="27" s="1"/>
  <c r="GW24" i="27" a="1"/>
  <c r="GW24" i="27" s="1"/>
  <c r="GW16" i="27" a="1"/>
  <c r="GW16" i="27" s="1"/>
  <c r="DO25" i="27" a="1"/>
  <c r="DO25" i="27" s="1"/>
  <c r="KZ24" i="27" a="1"/>
  <c r="KZ24" i="27" s="1"/>
  <c r="KZ16" i="27" a="1"/>
  <c r="KZ16" i="27" s="1"/>
  <c r="CD22" i="27" a="1"/>
  <c r="CD22" i="27" s="1"/>
  <c r="KJ22" i="27" a="1"/>
  <c r="KJ22" i="27" s="1"/>
  <c r="FU17" i="27" a="1"/>
  <c r="FU17" i="27" s="1"/>
  <c r="EA23" i="27" a="1"/>
  <c r="EA23" i="27" s="1"/>
  <c r="EA15" i="27" a="1"/>
  <c r="EA15" i="27" s="1"/>
  <c r="JB25" i="27" a="1"/>
  <c r="JB25" i="27" s="1"/>
  <c r="JB18" i="27" a="1"/>
  <c r="JB18" i="27" s="1"/>
  <c r="KE25" i="27" a="1"/>
  <c r="KE25" i="27" s="1"/>
  <c r="GF24" i="27" a="1"/>
  <c r="GF24" i="27" s="1"/>
  <c r="GF18" i="27" a="1"/>
  <c r="GF18" i="27" s="1"/>
  <c r="AW23" i="27" a="1"/>
  <c r="AW23" i="27" s="1"/>
  <c r="AW16" i="27" a="1"/>
  <c r="AW16" i="27" s="1"/>
  <c r="EC24" i="27" a="1"/>
  <c r="EC24" i="27" s="1"/>
  <c r="EC18" i="27" a="1"/>
  <c r="EC18" i="27" s="1"/>
  <c r="GZ18" i="27" a="1"/>
  <c r="GZ18" i="27" s="1"/>
  <c r="FL25" i="27" a="1"/>
  <c r="FL25" i="27" s="1"/>
  <c r="AG25" i="27" a="1"/>
  <c r="AG25" i="27" s="1"/>
  <c r="AG15" i="27" a="1"/>
  <c r="AG15" i="27" s="1"/>
  <c r="LI25" i="27" a="1"/>
  <c r="LI25" i="27" s="1"/>
  <c r="LI16" i="27" a="1"/>
  <c r="LI16" i="27" s="1"/>
  <c r="M23" i="27" a="1"/>
  <c r="M23" i="27" s="1"/>
  <c r="M15" i="27" a="1"/>
  <c r="M15" i="27" s="1"/>
  <c r="DF19" i="27" a="1"/>
  <c r="DF19" i="27" s="1"/>
  <c r="IA22" i="27" a="1"/>
  <c r="IA22" i="27" s="1"/>
  <c r="CP22" i="27" a="1"/>
  <c r="CP22" i="27" s="1"/>
  <c r="CP19" i="27" a="1"/>
  <c r="CP19" i="27" s="1"/>
  <c r="BY24" i="27" a="1"/>
  <c r="BY24" i="27" s="1"/>
  <c r="BY19" i="27" a="1"/>
  <c r="BY19" i="27" s="1"/>
  <c r="IS24" i="27" a="1"/>
  <c r="IS24" i="27" s="1"/>
  <c r="IS18" i="27" a="1"/>
  <c r="IS18" i="27" s="1"/>
  <c r="EN25" i="27" a="1"/>
  <c r="EN25" i="27" s="1"/>
  <c r="EN18" i="27" a="1"/>
  <c r="EN18" i="27" s="1"/>
  <c r="CE22" i="27" a="1"/>
  <c r="CE22" i="27" s="1"/>
  <c r="IQ24" i="27" a="1"/>
  <c r="IQ24" i="27" s="1"/>
  <c r="AL24" i="27" a="1"/>
  <c r="AL24" i="27" s="1"/>
  <c r="FR23" i="27" a="1"/>
  <c r="FR23" i="27" s="1"/>
  <c r="FR17" i="27" a="1"/>
  <c r="FR17" i="27" s="1"/>
  <c r="FI25" i="27" a="1"/>
  <c r="FI25" i="27" s="1"/>
  <c r="KA16" i="27" a="1"/>
  <c r="KA16" i="27" s="1"/>
  <c r="HD19" i="27" a="1"/>
  <c r="HD19" i="27" s="1"/>
  <c r="JG23" i="27" a="1"/>
  <c r="JG23" i="27" s="1"/>
  <c r="DW17" i="27" a="1"/>
  <c r="DW17" i="27" s="1"/>
  <c r="BU19" i="27" a="1"/>
  <c r="BU19" i="27" s="1"/>
  <c r="DS25" i="27" a="1"/>
  <c r="DS25" i="27" s="1"/>
  <c r="HV17" i="27" a="1"/>
  <c r="HV17" i="27" s="1"/>
  <c r="HZ16" i="27" a="1"/>
  <c r="HZ16" i="27" s="1"/>
  <c r="IT19" i="27" a="1"/>
  <c r="IT19" i="27" s="1"/>
  <c r="AX25" i="27" a="1"/>
  <c r="AX25" i="27" s="1"/>
  <c r="AY18" i="27" a="1"/>
  <c r="AY18" i="27" s="1"/>
  <c r="BF18" i="27" a="1"/>
  <c r="BF18" i="27" s="1"/>
  <c r="BD17" i="27" a="1"/>
  <c r="BD17" i="27" s="1"/>
  <c r="DZ19" i="27" a="1"/>
  <c r="DZ19" i="27" s="1"/>
  <c r="DZ24" i="27" a="1"/>
  <c r="DZ24" i="27" s="1"/>
  <c r="DZ15" i="27" a="1"/>
  <c r="DZ15" i="27" s="1"/>
  <c r="DZ22" i="27" a="1"/>
  <c r="DZ22" i="27" s="1"/>
  <c r="DZ25" i="27" a="1"/>
  <c r="DZ25" i="27" s="1"/>
  <c r="DZ18" i="27" a="1"/>
  <c r="DZ18" i="27" s="1"/>
  <c r="DZ23" i="27" a="1"/>
  <c r="DZ23" i="27" s="1"/>
  <c r="DZ16" i="27" a="1"/>
  <c r="DZ16" i="27" s="1"/>
  <c r="DZ21" i="27" a="1"/>
  <c r="DZ21" i="27" s="1"/>
  <c r="FE22" i="27" a="1"/>
  <c r="FE22" i="27" s="1"/>
  <c r="FE24" i="27" a="1"/>
  <c r="FE24" i="27" s="1"/>
  <c r="FE15" i="27" a="1"/>
  <c r="FE15" i="27" s="1"/>
  <c r="FE18" i="27" a="1"/>
  <c r="FE18" i="27" s="1"/>
  <c r="FE25" i="27" a="1"/>
  <c r="FE25" i="27" s="1"/>
  <c r="FE16" i="27" a="1"/>
  <c r="FE16" i="27" s="1"/>
  <c r="FE17" i="27" a="1"/>
  <c r="FE17" i="27" s="1"/>
  <c r="FE19" i="27" a="1"/>
  <c r="FE19" i="27" s="1"/>
  <c r="FE21" i="27" a="1"/>
  <c r="FE21" i="27" s="1"/>
  <c r="JA15" i="27" a="1"/>
  <c r="JA15" i="27" s="1"/>
  <c r="JA19" i="27" a="1"/>
  <c r="JA19" i="27" s="1"/>
  <c r="JA25" i="27" a="1"/>
  <c r="JA25" i="27" s="1"/>
  <c r="JA17" i="27" a="1"/>
  <c r="JA17" i="27" s="1"/>
  <c r="JA22" i="27" a="1"/>
  <c r="JA22" i="27" s="1"/>
  <c r="JA23" i="27" a="1"/>
  <c r="JA23" i="27" s="1"/>
  <c r="JA18" i="27" a="1"/>
  <c r="JA18" i="27" s="1"/>
  <c r="JA24" i="27" a="1"/>
  <c r="JA24" i="27" s="1"/>
  <c r="JA21" i="27" a="1"/>
  <c r="JA21" i="27" s="1"/>
  <c r="EW17" i="27" a="1"/>
  <c r="EW17" i="27" s="1"/>
  <c r="EW23" i="27" a="1"/>
  <c r="EW23" i="27" s="1"/>
  <c r="EW15" i="27" a="1"/>
  <c r="EW15" i="27" s="1"/>
  <c r="EW22" i="27" a="1"/>
  <c r="EW22" i="27" s="1"/>
  <c r="EW25" i="27" a="1"/>
  <c r="EW25" i="27" s="1"/>
  <c r="EW16" i="27" a="1"/>
  <c r="EW16" i="27" s="1"/>
  <c r="EW24" i="27" a="1"/>
  <c r="EW24" i="27" s="1"/>
  <c r="EW18" i="27" a="1"/>
  <c r="EW18" i="27" s="1"/>
  <c r="EW21" i="27" a="1"/>
  <c r="EW21" i="27" s="1"/>
  <c r="HN15" i="27" a="1"/>
  <c r="HN15" i="27" s="1"/>
  <c r="HN22" i="27" a="1"/>
  <c r="HN22" i="27" s="1"/>
  <c r="HN16" i="27" a="1"/>
  <c r="HN16" i="27" s="1"/>
  <c r="HN24" i="27" a="1"/>
  <c r="HN24" i="27" s="1"/>
  <c r="HN18" i="27" a="1"/>
  <c r="HN18" i="27" s="1"/>
  <c r="HN19" i="27" a="1"/>
  <c r="HN19" i="27" s="1"/>
  <c r="HN23" i="27" a="1"/>
  <c r="HN23" i="27" s="1"/>
  <c r="HN25" i="27" a="1"/>
  <c r="HN25" i="27" s="1"/>
  <c r="HN21" i="27" a="1"/>
  <c r="HN21" i="27" s="1"/>
  <c r="HL19" i="27" a="1"/>
  <c r="HL19" i="27" s="1"/>
  <c r="HL25" i="27" a="1"/>
  <c r="HL25" i="27" s="1"/>
  <c r="HL21" i="27" a="1"/>
  <c r="HL21" i="27" s="1"/>
  <c r="BC17" i="27" a="1"/>
  <c r="BC17" i="27" s="1"/>
  <c r="BC19" i="27" a="1"/>
  <c r="BC19" i="27" s="1"/>
  <c r="BC21" i="27" a="1"/>
  <c r="BC21" i="27" s="1"/>
  <c r="T16" i="27" a="1"/>
  <c r="T16" i="27" s="1"/>
  <c r="T25" i="27" a="1"/>
  <c r="T25" i="27" s="1"/>
  <c r="T19" i="27" a="1"/>
  <c r="T19" i="27" s="1"/>
  <c r="T21" i="27" a="1"/>
  <c r="T21" i="27" s="1"/>
  <c r="CT18" i="27" a="1"/>
  <c r="CT18" i="27" s="1"/>
  <c r="CT23" i="27" a="1"/>
  <c r="CT23" i="27" s="1"/>
  <c r="CT19" i="27" a="1"/>
  <c r="CT19" i="27" s="1"/>
  <c r="CT24" i="27" a="1"/>
  <c r="CT24" i="27" s="1"/>
  <c r="CT16" i="27" a="1"/>
  <c r="CT16" i="27" s="1"/>
  <c r="CT21" i="27" a="1"/>
  <c r="CT21" i="27" s="1"/>
  <c r="CM15" i="27" a="1"/>
  <c r="CM15" i="27" s="1"/>
  <c r="CM19" i="27" a="1"/>
  <c r="CM19" i="27" s="1"/>
  <c r="CM18" i="27" a="1"/>
  <c r="CM18" i="27" s="1"/>
  <c r="CM22" i="27" a="1"/>
  <c r="CM22" i="27" s="1"/>
  <c r="CM24" i="27" a="1"/>
  <c r="CM24" i="27" s="1"/>
  <c r="CM21" i="27" a="1"/>
  <c r="CM21" i="27" s="1"/>
  <c r="N16" i="27" a="1"/>
  <c r="N16" i="27" s="1"/>
  <c r="N25" i="27" a="1"/>
  <c r="N25" i="27" s="1"/>
  <c r="N18" i="27" a="1"/>
  <c r="N18" i="27" s="1"/>
  <c r="N22" i="27" a="1"/>
  <c r="N22" i="27" s="1"/>
  <c r="N23" i="27" a="1"/>
  <c r="N23" i="27" s="1"/>
  <c r="N15" i="27" a="1"/>
  <c r="N15" i="27" s="1"/>
  <c r="N24" i="27" a="1"/>
  <c r="N24" i="27" s="1"/>
  <c r="N21" i="27" a="1"/>
  <c r="N21" i="27" s="1"/>
  <c r="S18" i="27" a="1"/>
  <c r="S18" i="27" s="1"/>
  <c r="S22" i="27" a="1"/>
  <c r="S22" i="27" s="1"/>
  <c r="S19" i="27" a="1"/>
  <c r="S19" i="27" s="1"/>
  <c r="S25" i="27" a="1"/>
  <c r="S25" i="27" s="1"/>
  <c r="S16" i="27" a="1"/>
  <c r="S16" i="27" s="1"/>
  <c r="S17" i="27" a="1"/>
  <c r="S17" i="27" s="1"/>
  <c r="S21" i="27" a="1"/>
  <c r="S21" i="27" s="1"/>
  <c r="AQ16" i="27" a="1"/>
  <c r="AQ16" i="27" s="1"/>
  <c r="AQ22" i="27" a="1"/>
  <c r="AQ22" i="27" s="1"/>
  <c r="AQ24" i="27" a="1"/>
  <c r="AQ24" i="27" s="1"/>
  <c r="AQ17" i="27" a="1"/>
  <c r="AQ17" i="27" s="1"/>
  <c r="AQ25" i="27" a="1"/>
  <c r="AQ25" i="27" s="1"/>
  <c r="AQ23" i="27" a="1"/>
  <c r="AQ23" i="27" s="1"/>
  <c r="AQ15" i="27" a="1"/>
  <c r="AQ15" i="27" s="1"/>
  <c r="AQ21" i="27" a="1"/>
  <c r="AQ21" i="27" s="1"/>
  <c r="HG17" i="27" a="1"/>
  <c r="HG17" i="27" s="1"/>
  <c r="HG25" i="27" a="1"/>
  <c r="HG25" i="27" s="1"/>
  <c r="HG16" i="27" a="1"/>
  <c r="HG16" i="27" s="1"/>
  <c r="HG24" i="27" a="1"/>
  <c r="HG24" i="27" s="1"/>
  <c r="HG22" i="27" a="1"/>
  <c r="HG22" i="27" s="1"/>
  <c r="HG15" i="27" a="1"/>
  <c r="HG15" i="27" s="1"/>
  <c r="HG23" i="27" a="1"/>
  <c r="HG23" i="27" s="1"/>
  <c r="HG21" i="27" a="1"/>
  <c r="HG21" i="27" s="1"/>
  <c r="BH18" i="27" a="1"/>
  <c r="BH18" i="27" s="1"/>
  <c r="BH22" i="27" a="1"/>
  <c r="BH22" i="27" s="1"/>
  <c r="BH15" i="27" a="1"/>
  <c r="BH15" i="27" s="1"/>
  <c r="BH19" i="27" a="1"/>
  <c r="BH19" i="27" s="1"/>
  <c r="BH17" i="27" a="1"/>
  <c r="BH17" i="27" s="1"/>
  <c r="BH24" i="27" a="1"/>
  <c r="BH24" i="27" s="1"/>
  <c r="BH23" i="27" a="1"/>
  <c r="BH23" i="27" s="1"/>
  <c r="BH25" i="27" a="1"/>
  <c r="BH25" i="27" s="1"/>
  <c r="BH21" i="27" a="1"/>
  <c r="BH21" i="27" s="1"/>
  <c r="CH17" i="27" a="1"/>
  <c r="CH17" i="27" s="1"/>
  <c r="CH22" i="27" a="1"/>
  <c r="CH22" i="27" s="1"/>
  <c r="CH21" i="27" a="1"/>
  <c r="CH21" i="27" s="1"/>
  <c r="JW18" i="27" a="1"/>
  <c r="JW18" i="27" s="1"/>
  <c r="JW23" i="27" a="1"/>
  <c r="JW23" i="27" s="1"/>
  <c r="JW21" i="27" a="1"/>
  <c r="JW21" i="27" s="1"/>
  <c r="Z16" i="27" a="1"/>
  <c r="Z16" i="27" s="1"/>
  <c r="Z18" i="27" a="1"/>
  <c r="Z18" i="27" s="1"/>
  <c r="Z23" i="27" a="1"/>
  <c r="Z23" i="27" s="1"/>
  <c r="Z21" i="27" a="1"/>
  <c r="Z21" i="27" s="1"/>
  <c r="CB16" i="27" a="1"/>
  <c r="CB16" i="27" s="1"/>
  <c r="CB22" i="27" a="1"/>
  <c r="CB22" i="27" s="1"/>
  <c r="CB25" i="27" a="1"/>
  <c r="CB25" i="27" s="1"/>
  <c r="CB21" i="27" a="1"/>
  <c r="CB21" i="27" s="1"/>
  <c r="LN17" i="27" a="1"/>
  <c r="LN17" i="27" s="1"/>
  <c r="LN19" i="27" a="1"/>
  <c r="LN19" i="27" s="1"/>
  <c r="LN21" i="27" a="1"/>
  <c r="LN21" i="27" s="1"/>
  <c r="AO19" i="27" a="1"/>
  <c r="AO19" i="27" s="1"/>
  <c r="AO22" i="27" a="1"/>
  <c r="AO22" i="27" s="1"/>
  <c r="AO21" i="27" a="1"/>
  <c r="AO21" i="27" s="1"/>
  <c r="ET22" i="27" a="1"/>
  <c r="ET22" i="27" s="1"/>
  <c r="ET24" i="27" a="1"/>
  <c r="ET24" i="27" s="1"/>
  <c r="ET21" i="27" a="1"/>
  <c r="ET21" i="27" s="1"/>
  <c r="HY19" i="27" a="1"/>
  <c r="HY19" i="27" s="1"/>
  <c r="HY22" i="27" a="1"/>
  <c r="HY22" i="27" s="1"/>
  <c r="HY21" i="27" a="1"/>
  <c r="HY21" i="27" s="1"/>
  <c r="JE22" i="27" a="1"/>
  <c r="JE22" i="27" s="1"/>
  <c r="JE24" i="27" a="1"/>
  <c r="JE24" i="27" s="1"/>
  <c r="JE21" i="27" a="1"/>
  <c r="JE21" i="27" s="1"/>
  <c r="CK15" i="27" a="1"/>
  <c r="CK15" i="27" s="1"/>
  <c r="CK19" i="27" a="1"/>
  <c r="CK19" i="27" s="1"/>
  <c r="CK25" i="27" a="1"/>
  <c r="CK25" i="27" s="1"/>
  <c r="CK21" i="27" a="1"/>
  <c r="CK21" i="27" s="1"/>
  <c r="JM19" i="27" a="1"/>
  <c r="JM19" i="27" s="1"/>
  <c r="JM18" i="27" a="1"/>
  <c r="JM18" i="27" s="1"/>
  <c r="JM25" i="27" a="1"/>
  <c r="JM25" i="27" s="1"/>
  <c r="JM21" i="27" a="1"/>
  <c r="JM21" i="27" s="1"/>
  <c r="IX18" i="27" a="1"/>
  <c r="IX18" i="27" s="1"/>
  <c r="IX24" i="27" a="1"/>
  <c r="IX24" i="27" s="1"/>
  <c r="IX15" i="27" a="1"/>
  <c r="IX15" i="27" s="1"/>
  <c r="IX25" i="27" a="1"/>
  <c r="IX25" i="27" s="1"/>
  <c r="IX19" i="27" a="1"/>
  <c r="IX19" i="27" s="1"/>
  <c r="IX21" i="27" a="1"/>
  <c r="IX21" i="27" s="1"/>
  <c r="DK16" i="27" a="1"/>
  <c r="DK16" i="27" s="1"/>
  <c r="DK22" i="27" a="1"/>
  <c r="DK22" i="27" s="1"/>
  <c r="DK18" i="27" a="1"/>
  <c r="DK18" i="27" s="1"/>
  <c r="DK25" i="27" a="1"/>
  <c r="DK25" i="27" s="1"/>
  <c r="DK15" i="27" a="1"/>
  <c r="DK15" i="27" s="1"/>
  <c r="DK21" i="27" a="1"/>
  <c r="DK21" i="27" s="1"/>
  <c r="C16" i="27" a="1"/>
  <c r="C16" i="27" s="1"/>
  <c r="C23" i="27" a="1"/>
  <c r="C23" i="27" s="1"/>
  <c r="C17" i="27" a="1"/>
  <c r="C17" i="27" s="1"/>
  <c r="C19" i="27" a="1"/>
  <c r="C19" i="27" s="1"/>
  <c r="C18" i="27" a="1"/>
  <c r="C18" i="27" s="1"/>
  <c r="C25" i="27" a="1"/>
  <c r="C25" i="27" s="1"/>
  <c r="C24" i="27" a="1"/>
  <c r="C24" i="27" s="1"/>
  <c r="C21" i="27" a="1"/>
  <c r="C21" i="27" s="1"/>
  <c r="BM17" i="27" a="1"/>
  <c r="BM17" i="27" s="1"/>
  <c r="BM23" i="27" a="1"/>
  <c r="BM23" i="27" s="1"/>
  <c r="BM18" i="27" a="1"/>
  <c r="BM18" i="27" s="1"/>
  <c r="BM24" i="27" a="1"/>
  <c r="BM24" i="27" s="1"/>
  <c r="BM15" i="27" a="1"/>
  <c r="BM15" i="27" s="1"/>
  <c r="BM25" i="27" a="1"/>
  <c r="BM25" i="27" s="1"/>
  <c r="BM16" i="27" a="1"/>
  <c r="BM16" i="27" s="1"/>
  <c r="BM21" i="27" a="1"/>
  <c r="BM21" i="27" s="1"/>
  <c r="Y17" i="27" a="1"/>
  <c r="Y17" i="27" s="1"/>
  <c r="Y24" i="27" a="1"/>
  <c r="Y24" i="27" s="1"/>
  <c r="Y15" i="27" a="1"/>
  <c r="Y15" i="27" s="1"/>
  <c r="Y19" i="27" a="1"/>
  <c r="Y19" i="27" s="1"/>
  <c r="Y25" i="27" a="1"/>
  <c r="Y25" i="27" s="1"/>
  <c r="Y18" i="27" a="1"/>
  <c r="Y18" i="27" s="1"/>
  <c r="Y22" i="27" a="1"/>
  <c r="Y22" i="27" s="1"/>
  <c r="Y21" i="27" a="1"/>
  <c r="Y21" i="27" s="1"/>
  <c r="GY18" i="27" a="1"/>
  <c r="GY18" i="27" s="1"/>
  <c r="GY23" i="27" a="1"/>
  <c r="GY23" i="27" s="1"/>
  <c r="GY19" i="27" a="1"/>
  <c r="GY19" i="27" s="1"/>
  <c r="GY22" i="27" a="1"/>
  <c r="GY22" i="27" s="1"/>
  <c r="GY17" i="27" a="1"/>
  <c r="GY17" i="27" s="1"/>
  <c r="GY25" i="27" a="1"/>
  <c r="GY25" i="27" s="1"/>
  <c r="GY16" i="27" a="1"/>
  <c r="GY16" i="27" s="1"/>
  <c r="GY21" i="27" a="1"/>
  <c r="GY21" i="27" s="1"/>
  <c r="AD16" i="27" a="1"/>
  <c r="AD16" i="27" s="1"/>
  <c r="AD25" i="27" a="1"/>
  <c r="AD25" i="27" s="1"/>
  <c r="AD18" i="27" a="1"/>
  <c r="AD18" i="27" s="1"/>
  <c r="AD17" i="27" a="1"/>
  <c r="AD17" i="27" s="1"/>
  <c r="AD22" i="27" a="1"/>
  <c r="AD22" i="27" s="1"/>
  <c r="AD15" i="27" a="1"/>
  <c r="AD15" i="27" s="1"/>
  <c r="AD24" i="27" a="1"/>
  <c r="AD24" i="27" s="1"/>
  <c r="AD19" i="27" a="1"/>
  <c r="AD19" i="27" s="1"/>
  <c r="AD23" i="27" a="1"/>
  <c r="AD23" i="27" s="1"/>
  <c r="AD21" i="27" a="1"/>
  <c r="AD21" i="27" s="1"/>
  <c r="DG15" i="27" a="1"/>
  <c r="DG15" i="27" s="1"/>
  <c r="DG19" i="27" a="1"/>
  <c r="DG19" i="27" s="1"/>
  <c r="DG17" i="27" a="1"/>
  <c r="DG17" i="27" s="1"/>
  <c r="DG23" i="27" a="1"/>
  <c r="DG23" i="27" s="1"/>
  <c r="DG25" i="27" a="1"/>
  <c r="DG25" i="27" s="1"/>
  <c r="DG18" i="27" a="1"/>
  <c r="DG18" i="27" s="1"/>
  <c r="DG22" i="27" a="1"/>
  <c r="DG22" i="27" s="1"/>
  <c r="DG24" i="27" a="1"/>
  <c r="DG24" i="27" s="1"/>
  <c r="DG21" i="27" a="1"/>
  <c r="DG21" i="27" s="1"/>
  <c r="FW16" i="27" a="1"/>
  <c r="FW16" i="27" s="1"/>
  <c r="FW24" i="27" a="1"/>
  <c r="FW24" i="27" s="1"/>
  <c r="FW18" i="27" a="1"/>
  <c r="FW18" i="27" s="1"/>
  <c r="FW25" i="27" a="1"/>
  <c r="FW25" i="27" s="1"/>
  <c r="FW15" i="27" a="1"/>
  <c r="FW15" i="27" s="1"/>
  <c r="FW22" i="27" a="1"/>
  <c r="FW22" i="27" s="1"/>
  <c r="FW19" i="27" a="1"/>
  <c r="FW19" i="27" s="1"/>
  <c r="FW17" i="27" a="1"/>
  <c r="FW17" i="27" s="1"/>
  <c r="FW21" i="27" a="1"/>
  <c r="FW21" i="27" s="1"/>
  <c r="FL16" i="27" a="1"/>
  <c r="FL16" i="27" s="1"/>
  <c r="FL19" i="27" a="1"/>
  <c r="FL19" i="27" s="1"/>
  <c r="FL21" i="27" a="1"/>
  <c r="FL21" i="27" s="1"/>
  <c r="CE16" i="27" a="1"/>
  <c r="CE16" i="27" s="1"/>
  <c r="CE23" i="27" a="1"/>
  <c r="CE23" i="27" s="1"/>
  <c r="CE21" i="27" a="1"/>
  <c r="CE21" i="27" s="1"/>
  <c r="DC18" i="27" a="1"/>
  <c r="DC18" i="27" s="1"/>
  <c r="DC23" i="27" a="1"/>
  <c r="DC23" i="27" s="1"/>
  <c r="DC15" i="27" a="1"/>
  <c r="DC15" i="27" s="1"/>
  <c r="DC19" i="27" a="1"/>
  <c r="DC19" i="27" s="1"/>
  <c r="DC24" i="27" a="1"/>
  <c r="DC24" i="27" s="1"/>
  <c r="DC16" i="27" a="1"/>
  <c r="DC16" i="27" s="1"/>
  <c r="DC21" i="27" a="1"/>
  <c r="DC21" i="27" s="1"/>
  <c r="AC18" i="27" a="1"/>
  <c r="AC18" i="27" s="1"/>
  <c r="AC25" i="27" a="1"/>
  <c r="AC25" i="27" s="1"/>
  <c r="AC19" i="27" a="1"/>
  <c r="AC19" i="27" s="1"/>
  <c r="AC23" i="27" a="1"/>
  <c r="AC23" i="27" s="1"/>
  <c r="AC17" i="27" a="1"/>
  <c r="AC17" i="27" s="1"/>
  <c r="AC15" i="27" a="1"/>
  <c r="AC15" i="27" s="1"/>
  <c r="AC24" i="27" a="1"/>
  <c r="AC24" i="27" s="1"/>
  <c r="AC21" i="27" a="1"/>
  <c r="AC21" i="27" s="1"/>
  <c r="ID15" i="27" a="1"/>
  <c r="ID15" i="27" s="1"/>
  <c r="ID25" i="27" a="1"/>
  <c r="ID25" i="27" s="1"/>
  <c r="ID19" i="27" a="1"/>
  <c r="ID19" i="27" s="1"/>
  <c r="ID23" i="27" a="1"/>
  <c r="ID23" i="27" s="1"/>
  <c r="ID17" i="27" a="1"/>
  <c r="ID17" i="27" s="1"/>
  <c r="ID24" i="27" a="1"/>
  <c r="ID24" i="27" s="1"/>
  <c r="ID16" i="27" a="1"/>
  <c r="ID16" i="27" s="1"/>
  <c r="ID21" i="27" a="1"/>
  <c r="ID21" i="27" s="1"/>
  <c r="GI15" i="27" a="1"/>
  <c r="GI15" i="27" s="1"/>
  <c r="GI23" i="27" a="1"/>
  <c r="GI23" i="27" s="1"/>
  <c r="GI16" i="27" a="1"/>
  <c r="GI16" i="27" s="1"/>
  <c r="GI24" i="27" a="1"/>
  <c r="GI24" i="27" s="1"/>
  <c r="GI22" i="27" a="1"/>
  <c r="GI22" i="27" s="1"/>
  <c r="GI19" i="27" a="1"/>
  <c r="GI19" i="27" s="1"/>
  <c r="GI18" i="27" a="1"/>
  <c r="GI18" i="27" s="1"/>
  <c r="GI25" i="27" a="1"/>
  <c r="GI25" i="27" s="1"/>
  <c r="GI21" i="27" a="1"/>
  <c r="GI21" i="27" s="1"/>
  <c r="DO15" i="27" a="1"/>
  <c r="DO15" i="27" s="1"/>
  <c r="DO22" i="27" a="1"/>
  <c r="DO22" i="27" s="1"/>
  <c r="DO23" i="27" a="1"/>
  <c r="DO23" i="27" s="1"/>
  <c r="DO21" i="27" a="1"/>
  <c r="DO21" i="27" s="1"/>
  <c r="CX16" i="27" a="1"/>
  <c r="CX16" i="27" s="1"/>
  <c r="CX22" i="27" a="1"/>
  <c r="CX22" i="27" s="1"/>
  <c r="CX21" i="27" a="1"/>
  <c r="CX21" i="27" s="1"/>
  <c r="KE18" i="27" a="1"/>
  <c r="KE18" i="27" s="1"/>
  <c r="KE23" i="27" a="1"/>
  <c r="KE23" i="27" s="1"/>
  <c r="KE21" i="27" a="1"/>
  <c r="KE21" i="27" s="1"/>
  <c r="GZ22" i="27" a="1"/>
  <c r="GZ22" i="27" s="1"/>
  <c r="GZ24" i="27" a="1"/>
  <c r="GZ24" i="27" s="1"/>
  <c r="GZ21" i="27" a="1"/>
  <c r="GZ21" i="27" s="1"/>
  <c r="AL22" i="27" a="1"/>
  <c r="AL22" i="27" s="1"/>
  <c r="AL25" i="27" a="1"/>
  <c r="AL25" i="27" s="1"/>
  <c r="AL19" i="27" a="1"/>
  <c r="AL19" i="27" s="1"/>
  <c r="AL23" i="27" a="1"/>
  <c r="AL23" i="27" s="1"/>
  <c r="AL21" i="27" a="1"/>
  <c r="AL21" i="27" s="1"/>
  <c r="BV19" i="27" a="1"/>
  <c r="BV19" i="27" s="1"/>
  <c r="BV23" i="27" a="1"/>
  <c r="BV23" i="27" s="1"/>
  <c r="BV18" i="27" a="1"/>
  <c r="BV18" i="27" s="1"/>
  <c r="BV24" i="27" a="1"/>
  <c r="BV24" i="27" s="1"/>
  <c r="BV22" i="27" a="1"/>
  <c r="BV22" i="27" s="1"/>
  <c r="BV21" i="27" a="1"/>
  <c r="BV21" i="27" s="1"/>
  <c r="HS19" i="27" a="1"/>
  <c r="HS19" i="27" s="1"/>
  <c r="DO19" i="27" a="1"/>
  <c r="DO19" i="27" s="1"/>
  <c r="CD19" i="27" a="1"/>
  <c r="CD19" i="27" s="1"/>
  <c r="CX15" i="27" a="1"/>
  <c r="CX15" i="27" s="1"/>
  <c r="EA18" i="27" a="1"/>
  <c r="EA18" i="27" s="1"/>
  <c r="KE24" i="27" a="1"/>
  <c r="KE24" i="27" s="1"/>
  <c r="KE17" i="27" a="1"/>
  <c r="KE17" i="27" s="1"/>
  <c r="GZ25" i="27" a="1"/>
  <c r="GZ25" i="27" s="1"/>
  <c r="GZ17" i="27" a="1"/>
  <c r="GZ17" i="27" s="1"/>
  <c r="FL24" i="27" a="1"/>
  <c r="FL24" i="27" s="1"/>
  <c r="FL23" i="27" a="1"/>
  <c r="FL23" i="27" s="1"/>
  <c r="M22" i="27" a="1"/>
  <c r="M22" i="27" s="1"/>
  <c r="DF16" i="27" a="1"/>
  <c r="DF16" i="27" s="1"/>
  <c r="IS17" i="27" a="1"/>
  <c r="IS17" i="27" s="1"/>
  <c r="HS25" i="27" a="1"/>
  <c r="HS25" i="27" s="1"/>
  <c r="HS18" i="27" a="1"/>
  <c r="HS18" i="27" s="1"/>
  <c r="KB23" i="27" a="1"/>
  <c r="KB23" i="27" s="1"/>
  <c r="KB15" i="27" a="1"/>
  <c r="KB15" i="27" s="1"/>
  <c r="DO24" i="27" a="1"/>
  <c r="DO24" i="27" s="1"/>
  <c r="DO17" i="27" a="1"/>
  <c r="DO17" i="27" s="1"/>
  <c r="CD16" i="27" a="1"/>
  <c r="CD16" i="27" s="1"/>
  <c r="CX23" i="27" a="1"/>
  <c r="CX23" i="27" s="1"/>
  <c r="CX18" i="27" a="1"/>
  <c r="CX18" i="27" s="1"/>
  <c r="EA22" i="27" a="1"/>
  <c r="EA22" i="27" s="1"/>
  <c r="EA17" i="27" a="1"/>
  <c r="EA17" i="27" s="1"/>
  <c r="JB23" i="27" a="1"/>
  <c r="JB23" i="27" s="1"/>
  <c r="JB15" i="27" a="1"/>
  <c r="JB15" i="27" s="1"/>
  <c r="KE22" i="27" a="1"/>
  <c r="KE22" i="27" s="1"/>
  <c r="KE15" i="27" a="1"/>
  <c r="KE15" i="27" s="1"/>
  <c r="GF23" i="27" a="1"/>
  <c r="GF23" i="27" s="1"/>
  <c r="GF15" i="27" a="1"/>
  <c r="GF15" i="27" s="1"/>
  <c r="AW19" i="27" a="1"/>
  <c r="AW19" i="27" s="1"/>
  <c r="AW15" i="27" a="1"/>
  <c r="AW15" i="27" s="1"/>
  <c r="EC22" i="27" a="1"/>
  <c r="EC22" i="27" s="1"/>
  <c r="EC16" i="27" a="1"/>
  <c r="EC16" i="27" s="1"/>
  <c r="GZ23" i="27" a="1"/>
  <c r="GZ23" i="27" s="1"/>
  <c r="GZ15" i="27" a="1"/>
  <c r="GZ15" i="27" s="1"/>
  <c r="FL22" i="27" a="1"/>
  <c r="FL22" i="27" s="1"/>
  <c r="FL15" i="27" a="1"/>
  <c r="FL15" i="27" s="1"/>
  <c r="AG19" i="27" a="1"/>
  <c r="AG19" i="27" s="1"/>
  <c r="LI24" i="27" a="1"/>
  <c r="LI24" i="27" s="1"/>
  <c r="LI18" i="27" a="1"/>
  <c r="LI18" i="27" s="1"/>
  <c r="M19" i="27" a="1"/>
  <c r="M19" i="27" s="1"/>
  <c r="DF24" i="27" a="1"/>
  <c r="DF24" i="27" s="1"/>
  <c r="DF17" i="27" a="1"/>
  <c r="DF17" i="27" s="1"/>
  <c r="IA25" i="27" a="1"/>
  <c r="IA25" i="27" s="1"/>
  <c r="IA18" i="27" a="1"/>
  <c r="IA18" i="27" s="1"/>
  <c r="CP24" i="27" a="1"/>
  <c r="CP24" i="27" s="1"/>
  <c r="CP15" i="27" a="1"/>
  <c r="CP15" i="27" s="1"/>
  <c r="BY25" i="27" a="1"/>
  <c r="BY25" i="27" s="1"/>
  <c r="BY16" i="27" a="1"/>
  <c r="BY16" i="27" s="1"/>
  <c r="IS25" i="27" a="1"/>
  <c r="IS25" i="27" s="1"/>
  <c r="IS16" i="27" a="1"/>
  <c r="IS16" i="27" s="1"/>
  <c r="EN24" i="27" a="1"/>
  <c r="EN24" i="27" s="1"/>
  <c r="EN17" i="27" a="1"/>
  <c r="EN17" i="27" s="1"/>
  <c r="CE19" i="27" a="1"/>
  <c r="CE19" i="27" s="1"/>
  <c r="IQ18" i="27" a="1"/>
  <c r="IQ18" i="27" s="1"/>
  <c r="AL18" i="27" a="1"/>
  <c r="AL18" i="27" s="1"/>
  <c r="FR25" i="27" a="1"/>
  <c r="FR25" i="27" s="1"/>
  <c r="FI22" i="27" a="1"/>
  <c r="FI22" i="27" s="1"/>
  <c r="KA15" i="27" a="1"/>
  <c r="KA15" i="27" s="1"/>
  <c r="HD17" i="27" a="1"/>
  <c r="HD17" i="27" s="1"/>
  <c r="JG24" i="27" a="1"/>
  <c r="JG24" i="27" s="1"/>
  <c r="FG22" i="27" a="1"/>
  <c r="FG22" i="27" s="1"/>
  <c r="DC22" i="27" a="1"/>
  <c r="DC22" i="27" s="1"/>
  <c r="BV25" i="27" a="1"/>
  <c r="BV25" i="27" s="1"/>
  <c r="J17" i="27" a="1"/>
  <c r="J17" i="27" s="1"/>
  <c r="FZ24" i="27" a="1"/>
  <c r="FZ24" i="27" s="1"/>
  <c r="AC22" i="27" a="1"/>
  <c r="AC22" i="27" s="1"/>
  <c r="BA18" i="27" a="1"/>
  <c r="BA18" i="27" s="1"/>
  <c r="IT18" i="27" a="1"/>
  <c r="IT18" i="27" s="1"/>
  <c r="ID22" i="27" a="1"/>
  <c r="ID22" i="27" s="1"/>
  <c r="BG19" i="27" a="1"/>
  <c r="BG19" i="27" s="1"/>
  <c r="AX16" i="27" a="1"/>
  <c r="AX16" i="27" s="1"/>
  <c r="BF17" i="27" a="1"/>
  <c r="BF17" i="27" s="1"/>
  <c r="DV22" i="27" a="1"/>
  <c r="DV22" i="27" s="1"/>
  <c r="DG16" i="27" a="1"/>
  <c r="DG16" i="27" s="1"/>
  <c r="V22" i="27" a="1"/>
  <c r="V22" i="27" s="1"/>
  <c r="DQ16" i="27" a="1"/>
  <c r="DQ16" i="27" s="1"/>
  <c r="HH24" i="27" a="1"/>
  <c r="HH24" i="27" s="1"/>
  <c r="BD15" i="27" a="1"/>
  <c r="BD15" i="27" s="1"/>
  <c r="JS17" i="27" a="1"/>
  <c r="JS17" i="27" s="1"/>
  <c r="JS19" i="27" a="1"/>
  <c r="JS19" i="27" s="1"/>
  <c r="JU17" i="27" a="1"/>
  <c r="JU17" i="27" s="1"/>
  <c r="JU22" i="27" a="1"/>
  <c r="JU22" i="27" s="1"/>
  <c r="JU16" i="27" a="1"/>
  <c r="JU16" i="27" s="1"/>
  <c r="JU23" i="27" a="1"/>
  <c r="JU23" i="27" s="1"/>
  <c r="JU24" i="27" a="1"/>
  <c r="JU24" i="27" s="1"/>
  <c r="JU18" i="27" a="1"/>
  <c r="JU18" i="27" s="1"/>
  <c r="JU19" i="27" a="1"/>
  <c r="JU19" i="27" s="1"/>
  <c r="HF17" i="27" a="1"/>
  <c r="HF17" i="27" s="1"/>
  <c r="HF22" i="27" a="1"/>
  <c r="HF22" i="27" s="1"/>
  <c r="HF16" i="27" a="1"/>
  <c r="HF16" i="27" s="1"/>
  <c r="HF23" i="27" a="1"/>
  <c r="HF23" i="27" s="1"/>
  <c r="HF18" i="27" a="1"/>
  <c r="HF18" i="27" s="1"/>
  <c r="HF19" i="27" a="1"/>
  <c r="HF19" i="27" s="1"/>
  <c r="HF25" i="27" a="1"/>
  <c r="HF25" i="27" s="1"/>
  <c r="FN18" i="27" a="1"/>
  <c r="FN18" i="27" s="1"/>
  <c r="FN23" i="27" a="1"/>
  <c r="FN23" i="27" s="1"/>
  <c r="FN17" i="27" a="1"/>
  <c r="FN17" i="27" s="1"/>
  <c r="FN22" i="27" a="1"/>
  <c r="FN22" i="27" s="1"/>
  <c r="FN24" i="27" a="1"/>
  <c r="FN24" i="27" s="1"/>
  <c r="FN19" i="27" a="1"/>
  <c r="FN19" i="27" s="1"/>
  <c r="FN25" i="27" a="1"/>
  <c r="FN25" i="27" s="1"/>
  <c r="FN16" i="27" a="1"/>
  <c r="FN16" i="27" s="1"/>
  <c r="K17" i="27" a="1"/>
  <c r="K17" i="27" s="1"/>
  <c r="K25" i="27" a="1"/>
  <c r="K25" i="27" s="1"/>
  <c r="K15" i="27" a="1"/>
  <c r="K15" i="27" s="1"/>
  <c r="K23" i="27" a="1"/>
  <c r="K23" i="27" s="1"/>
  <c r="K16" i="27" a="1"/>
  <c r="K16" i="27" s="1"/>
  <c r="K24" i="27" a="1"/>
  <c r="K24" i="27" s="1"/>
  <c r="K19" i="27" a="1"/>
  <c r="K19" i="27" s="1"/>
  <c r="K22" i="27" a="1"/>
  <c r="K22" i="27" s="1"/>
  <c r="K18" i="27" a="1"/>
  <c r="K18" i="27" s="1"/>
  <c r="IE19" i="27" a="1"/>
  <c r="IE19" i="27" s="1"/>
  <c r="IE25" i="27" a="1"/>
  <c r="IE25" i="27" s="1"/>
  <c r="IE17" i="27" a="1"/>
  <c r="IE17" i="27" s="1"/>
  <c r="IE15" i="27" a="1"/>
  <c r="IE15" i="27" s="1"/>
  <c r="IE23" i="27" a="1"/>
  <c r="IE23" i="27" s="1"/>
  <c r="IE18" i="27" a="1"/>
  <c r="IE18" i="27" s="1"/>
  <c r="IE22" i="27" a="1"/>
  <c r="IE22" i="27" s="1"/>
  <c r="IE16" i="27" a="1"/>
  <c r="IE16" i="27" s="1"/>
  <c r="EX16" i="27" a="1"/>
  <c r="EX16" i="27" s="1"/>
  <c r="EX18" i="27" a="1"/>
  <c r="EX18" i="27" s="1"/>
  <c r="EX15" i="27" a="1"/>
  <c r="EX15" i="27" s="1"/>
  <c r="EX24" i="27" a="1"/>
  <c r="EX24" i="27" s="1"/>
  <c r="EX23" i="27" a="1"/>
  <c r="EX23" i="27" s="1"/>
  <c r="EX17" i="27" a="1"/>
  <c r="EX17" i="27" s="1"/>
  <c r="EX25" i="27" a="1"/>
  <c r="EX25" i="27" s="1"/>
  <c r="LE18" i="27" a="1"/>
  <c r="LE18" i="27" s="1"/>
  <c r="LE22" i="27" a="1"/>
  <c r="LE22" i="27" s="1"/>
  <c r="LE15" i="27" a="1"/>
  <c r="LE15" i="27" s="1"/>
  <c r="LE19" i="27" a="1"/>
  <c r="LE19" i="27" s="1"/>
  <c r="LE25" i="27" a="1"/>
  <c r="LE25" i="27" s="1"/>
  <c r="LE16" i="27" a="1"/>
  <c r="LE16" i="27" s="1"/>
  <c r="LE17" i="27" a="1"/>
  <c r="LE17" i="27" s="1"/>
  <c r="LE24" i="27" a="1"/>
  <c r="LE24" i="27" s="1"/>
  <c r="DN16" i="27" a="1"/>
  <c r="DN16" i="27" s="1"/>
  <c r="DN19" i="27" a="1"/>
  <c r="DN19" i="27" s="1"/>
  <c r="DN17" i="27" a="1"/>
  <c r="DN17" i="27" s="1"/>
  <c r="DN23" i="27" a="1"/>
  <c r="DN23" i="27" s="1"/>
  <c r="DN22" i="27" a="1"/>
  <c r="DN22" i="27" s="1"/>
  <c r="DN24" i="27" a="1"/>
  <c r="DN24" i="27" s="1"/>
  <c r="DN18" i="27" a="1"/>
  <c r="DN18" i="27" s="1"/>
  <c r="DN25" i="27" a="1"/>
  <c r="DN25" i="27" s="1"/>
  <c r="IF19" i="27" a="1"/>
  <c r="IF19" i="27" s="1"/>
  <c r="IF22" i="27" a="1"/>
  <c r="IF22" i="27" s="1"/>
  <c r="IF15" i="27" a="1"/>
  <c r="IF15" i="27" s="1"/>
  <c r="IF23" i="27" a="1"/>
  <c r="IF23" i="27" s="1"/>
  <c r="IF25" i="27" a="1"/>
  <c r="IF25" i="27" s="1"/>
  <c r="IF18" i="27" a="1"/>
  <c r="IF18" i="27" s="1"/>
  <c r="IF16" i="27" a="1"/>
  <c r="IF16" i="27" s="1"/>
  <c r="IF17" i="27" a="1"/>
  <c r="IF17" i="27" s="1"/>
  <c r="IF24" i="27" a="1"/>
  <c r="IF24" i="27" s="1"/>
  <c r="EH15" i="27" a="1"/>
  <c r="EH15" i="27" s="1"/>
  <c r="EH23" i="27" a="1"/>
  <c r="EH23" i="27" s="1"/>
  <c r="EH18" i="27" a="1"/>
  <c r="EH18" i="27" s="1"/>
  <c r="EH24" i="27" a="1"/>
  <c r="EH24" i="27" s="1"/>
  <c r="EH19" i="27" a="1"/>
  <c r="EH19" i="27" s="1"/>
  <c r="EH22" i="27" a="1"/>
  <c r="EH22" i="27" s="1"/>
  <c r="EH17" i="27" a="1"/>
  <c r="EH17" i="27" s="1"/>
  <c r="EH25" i="27" a="1"/>
  <c r="EH25" i="27" s="1"/>
  <c r="JD15" i="27" a="1"/>
  <c r="JD15" i="27" s="1"/>
  <c r="JD17" i="27" a="1"/>
  <c r="JD17" i="27" s="1"/>
  <c r="JD24" i="27" a="1"/>
  <c r="JD24" i="27" s="1"/>
  <c r="JD16" i="27" a="1"/>
  <c r="JD16" i="27" s="1"/>
  <c r="JD22" i="27" a="1"/>
  <c r="JD22" i="27" s="1"/>
  <c r="JD25" i="27" a="1"/>
  <c r="JD25" i="27" s="1"/>
  <c r="JD19" i="27" a="1"/>
  <c r="JD19" i="27" s="1"/>
  <c r="JD18" i="27" a="1"/>
  <c r="JD18" i="27" s="1"/>
  <c r="JD23" i="27" a="1"/>
  <c r="JD23" i="27" s="1"/>
  <c r="EP18" i="27" a="1"/>
  <c r="EP18" i="27" s="1"/>
  <c r="EP23" i="27" a="1"/>
  <c r="EP23" i="27" s="1"/>
  <c r="EP19" i="27" a="1"/>
  <c r="EP19" i="27" s="1"/>
  <c r="EP22" i="27" a="1"/>
  <c r="EP22" i="27" s="1"/>
  <c r="EP17" i="27" a="1"/>
  <c r="EP17" i="27" s="1"/>
  <c r="EP24" i="27" a="1"/>
  <c r="EP24" i="27" s="1"/>
  <c r="EP15" i="27" a="1"/>
  <c r="EP15" i="27" s="1"/>
  <c r="EP16" i="27" a="1"/>
  <c r="EP16" i="27" s="1"/>
  <c r="KQ16" i="27" a="1"/>
  <c r="KQ16" i="27" s="1"/>
  <c r="KQ22" i="27" a="1"/>
  <c r="KQ22" i="27" s="1"/>
  <c r="KQ17" i="27" a="1"/>
  <c r="KQ17" i="27" s="1"/>
  <c r="KQ24" i="27" a="1"/>
  <c r="KQ24" i="27" s="1"/>
  <c r="KQ15" i="27" a="1"/>
  <c r="KQ15" i="27" s="1"/>
  <c r="KQ23" i="27" a="1"/>
  <c r="KQ23" i="27" s="1"/>
  <c r="KQ18" i="27" a="1"/>
  <c r="KQ18" i="27" s="1"/>
  <c r="KQ19" i="27" a="1"/>
  <c r="KQ19" i="27" s="1"/>
  <c r="KQ25" i="27" a="1"/>
  <c r="KQ25" i="27" s="1"/>
  <c r="GJ19" i="27" a="1"/>
  <c r="GJ19" i="27" s="1"/>
  <c r="GJ24" i="27" a="1"/>
  <c r="GJ24" i="27" s="1"/>
  <c r="GJ15" i="27" a="1"/>
  <c r="GJ15" i="27" s="1"/>
  <c r="GJ18" i="27" a="1"/>
  <c r="GJ18" i="27" s="1"/>
  <c r="GJ23" i="27" a="1"/>
  <c r="GJ23" i="27" s="1"/>
  <c r="GJ17" i="27" a="1"/>
  <c r="GJ17" i="27" s="1"/>
  <c r="GJ22" i="27" a="1"/>
  <c r="GJ22" i="27" s="1"/>
  <c r="GJ16" i="27" a="1"/>
  <c r="GJ16" i="27" s="1"/>
  <c r="JP16" i="27" a="1"/>
  <c r="JP16" i="27" s="1"/>
  <c r="JP19" i="27" a="1"/>
  <c r="JP19" i="27" s="1"/>
  <c r="JP17" i="27" a="1"/>
  <c r="JP17" i="27" s="1"/>
  <c r="JP23" i="27" a="1"/>
  <c r="JP23" i="27" s="1"/>
  <c r="JP24" i="27" a="1"/>
  <c r="JP24" i="27" s="1"/>
  <c r="JP15" i="27" a="1"/>
  <c r="JP15" i="27" s="1"/>
  <c r="JP25" i="27" a="1"/>
  <c r="JP25" i="27" s="1"/>
  <c r="HW22" i="27" a="1"/>
  <c r="HW22" i="27" s="1"/>
  <c r="HW19" i="27" a="1"/>
  <c r="HW19" i="27" s="1"/>
  <c r="HW15" i="27" a="1"/>
  <c r="HW15" i="27" s="1"/>
  <c r="HW25" i="27" a="1"/>
  <c r="HW25" i="27" s="1"/>
  <c r="HW23" i="27" a="1"/>
  <c r="HW23" i="27" s="1"/>
  <c r="HW18" i="27" a="1"/>
  <c r="HW18" i="27" s="1"/>
  <c r="HW17" i="27" a="1"/>
  <c r="HW17" i="27" s="1"/>
  <c r="HW24" i="27" a="1"/>
  <c r="HW24" i="27" s="1"/>
  <c r="KX17" i="27" a="1"/>
  <c r="KX17" i="27" s="1"/>
  <c r="KX23" i="27" a="1"/>
  <c r="KX23" i="27" s="1"/>
  <c r="KX16" i="27" a="1"/>
  <c r="KX16" i="27" s="1"/>
  <c r="KX22" i="27" a="1"/>
  <c r="KX22" i="27" s="1"/>
  <c r="KX19" i="27" a="1"/>
  <c r="KX19" i="27" s="1"/>
  <c r="KX24" i="27" a="1"/>
  <c r="KX24" i="27" s="1"/>
  <c r="KX18" i="27" a="1"/>
  <c r="KX18" i="27" s="1"/>
  <c r="KX25" i="27" a="1"/>
  <c r="KX25" i="27" s="1"/>
  <c r="DB18" i="27" a="1"/>
  <c r="DB18" i="27" s="1"/>
  <c r="DB25" i="27" a="1"/>
  <c r="DB25" i="27" s="1"/>
  <c r="DB17" i="27" a="1"/>
  <c r="DB17" i="27" s="1"/>
  <c r="DB22" i="27" a="1"/>
  <c r="DB22" i="27" s="1"/>
  <c r="DB23" i="27" a="1"/>
  <c r="DB23" i="27" s="1"/>
  <c r="DB24" i="27" a="1"/>
  <c r="DB24" i="27" s="1"/>
  <c r="DB15" i="27" a="1"/>
  <c r="DB15" i="27" s="1"/>
  <c r="DB16" i="27" a="1"/>
  <c r="DB16" i="27" s="1"/>
  <c r="DB19" i="27" a="1"/>
  <c r="DB19" i="27" s="1"/>
  <c r="GR16" i="27" a="1"/>
  <c r="GR16" i="27" s="1"/>
  <c r="GR25" i="27" a="1"/>
  <c r="GR25" i="27" s="1"/>
  <c r="GR18" i="27" a="1"/>
  <c r="GR18" i="27" s="1"/>
  <c r="GR17" i="27" a="1"/>
  <c r="GR17" i="27" s="1"/>
  <c r="GR23" i="27" a="1"/>
  <c r="GR23" i="27" s="1"/>
  <c r="GR19" i="27" a="1"/>
  <c r="GR19" i="27" s="1"/>
  <c r="GR15" i="27" a="1"/>
  <c r="GR15" i="27" s="1"/>
  <c r="GR22" i="27" a="1"/>
  <c r="GR22" i="27" s="1"/>
  <c r="GR21" i="27" a="1"/>
  <c r="GR21" i="27" s="1"/>
  <c r="CZ16" i="27" a="1"/>
  <c r="CZ16" i="27" s="1"/>
  <c r="CZ25" i="27" a="1"/>
  <c r="CZ25" i="27" s="1"/>
  <c r="CZ19" i="27" a="1"/>
  <c r="CZ19" i="27" s="1"/>
  <c r="CZ22" i="27" a="1"/>
  <c r="CZ22" i="27" s="1"/>
  <c r="CZ18" i="27" a="1"/>
  <c r="CZ18" i="27" s="1"/>
  <c r="CZ15" i="27" a="1"/>
  <c r="CZ15" i="27" s="1"/>
  <c r="CZ24" i="27" a="1"/>
  <c r="CZ24" i="27" s="1"/>
  <c r="CZ17" i="27" a="1"/>
  <c r="CZ17" i="27" s="1"/>
  <c r="CZ23" i="27" a="1"/>
  <c r="CZ23" i="27" s="1"/>
  <c r="CZ21" i="27" a="1"/>
  <c r="CZ21" i="27" s="1"/>
  <c r="LC17" i="27" a="1"/>
  <c r="LC17" i="27" s="1"/>
  <c r="LC22" i="27" a="1"/>
  <c r="LC22" i="27" s="1"/>
  <c r="LC18" i="27" a="1"/>
  <c r="LC18" i="27" s="1"/>
  <c r="LC23" i="27" a="1"/>
  <c r="LC23" i="27" s="1"/>
  <c r="LC19" i="27" a="1"/>
  <c r="LC19" i="27" s="1"/>
  <c r="LC24" i="27" a="1"/>
  <c r="LC24" i="27" s="1"/>
  <c r="LC25" i="27" a="1"/>
  <c r="LC25" i="27" s="1"/>
  <c r="LC21" i="27" a="1"/>
  <c r="LC21" i="27" s="1"/>
  <c r="CS18" i="27" a="1"/>
  <c r="CS18" i="27" s="1"/>
  <c r="CS24" i="27" a="1"/>
  <c r="CS24" i="27" s="1"/>
  <c r="CS15" i="27" a="1"/>
  <c r="CS15" i="27" s="1"/>
  <c r="CS22" i="27" a="1"/>
  <c r="CS22" i="27" s="1"/>
  <c r="CS25" i="27" a="1"/>
  <c r="CS25" i="27" s="1"/>
  <c r="CS17" i="27" a="1"/>
  <c r="CS17" i="27" s="1"/>
  <c r="CS19" i="27" a="1"/>
  <c r="CS19" i="27" s="1"/>
  <c r="CS16" i="27" a="1"/>
  <c r="CS16" i="27" s="1"/>
  <c r="CS23" i="27" a="1"/>
  <c r="CS23" i="27" s="1"/>
  <c r="CS21" i="27" a="1"/>
  <c r="CS21" i="27" s="1"/>
  <c r="KW17" i="27" a="1"/>
  <c r="KW17" i="27" s="1"/>
  <c r="KW25" i="27" a="1"/>
  <c r="KW25" i="27" s="1"/>
  <c r="KW15" i="27" a="1"/>
  <c r="KW15" i="27" s="1"/>
  <c r="KW19" i="27" a="1"/>
  <c r="KW19" i="27" s="1"/>
  <c r="KW23" i="27" a="1"/>
  <c r="KW23" i="27" s="1"/>
  <c r="KW24" i="27" a="1"/>
  <c r="KW24" i="27" s="1"/>
  <c r="KW18" i="27" a="1"/>
  <c r="KW18" i="27" s="1"/>
  <c r="KW22" i="27" a="1"/>
  <c r="KW22" i="27" s="1"/>
  <c r="KW21" i="27" a="1"/>
  <c r="KW21" i="27" s="1"/>
  <c r="EB15" i="27" a="1"/>
  <c r="EB15" i="27" s="1"/>
  <c r="EB18" i="27" a="1"/>
  <c r="EB18" i="27" s="1"/>
  <c r="EB24" i="27" a="1"/>
  <c r="EB24" i="27" s="1"/>
  <c r="EB21" i="27" a="1"/>
  <c r="EB21" i="27" s="1"/>
  <c r="BE16" i="27" a="1"/>
  <c r="BE16" i="27" s="1"/>
  <c r="BE23" i="27" a="1"/>
  <c r="BE23" i="27" s="1"/>
  <c r="BE21" i="27" a="1"/>
  <c r="BE21" i="27" s="1"/>
  <c r="AN19" i="27" a="1"/>
  <c r="AN19" i="27" s="1"/>
  <c r="AN25" i="27" a="1"/>
  <c r="AN25" i="27" s="1"/>
  <c r="AN17" i="27" a="1"/>
  <c r="AN17" i="27" s="1"/>
  <c r="AN21" i="27" a="1"/>
  <c r="AN21" i="27" s="1"/>
  <c r="CO16" i="27" a="1"/>
  <c r="CO16" i="27" s="1"/>
  <c r="CO18" i="27" a="1"/>
  <c r="CO18" i="27" s="1"/>
  <c r="CO19" i="27" a="1"/>
  <c r="CO19" i="27" s="1"/>
  <c r="CO25" i="27" a="1"/>
  <c r="CO25" i="27" s="1"/>
  <c r="CO22" i="27" a="1"/>
  <c r="CO22" i="27" s="1"/>
  <c r="CO21" i="27" a="1"/>
  <c r="CO21" i="27" s="1"/>
  <c r="JJ19" i="27" a="1"/>
  <c r="JJ19" i="27" s="1"/>
  <c r="JJ15" i="27" a="1"/>
  <c r="JJ15" i="27" s="1"/>
  <c r="JJ17" i="27" a="1"/>
  <c r="JJ17" i="27" s="1"/>
  <c r="JJ22" i="27" a="1"/>
  <c r="JJ22" i="27" s="1"/>
  <c r="JJ24" i="27" a="1"/>
  <c r="JJ24" i="27" s="1"/>
  <c r="JJ25" i="27" a="1"/>
  <c r="JJ25" i="27" s="1"/>
  <c r="JJ21" i="27" a="1"/>
  <c r="JJ21" i="27" s="1"/>
  <c r="W15" i="27" a="1"/>
  <c r="W15" i="27" s="1"/>
  <c r="W19" i="27" a="1"/>
  <c r="W19" i="27" s="1"/>
  <c r="W24" i="27" a="1"/>
  <c r="W24" i="27" s="1"/>
  <c r="W17" i="27" a="1"/>
  <c r="W17" i="27" s="1"/>
  <c r="W22" i="27" a="1"/>
  <c r="W22" i="27" s="1"/>
  <c r="W23" i="27" a="1"/>
  <c r="W23" i="27" s="1"/>
  <c r="W25" i="27" a="1"/>
  <c r="W25" i="27" s="1"/>
  <c r="W21" i="27" a="1"/>
  <c r="W21" i="27" s="1"/>
  <c r="BQ22" i="27" a="1"/>
  <c r="BQ22" i="27" s="1"/>
  <c r="BQ24" i="27" a="1"/>
  <c r="BQ24" i="27" s="1"/>
  <c r="BQ15" i="27" a="1"/>
  <c r="BQ15" i="27" s="1"/>
  <c r="BQ23" i="27" a="1"/>
  <c r="BQ23" i="27" s="1"/>
  <c r="BQ25" i="27" a="1"/>
  <c r="BQ25" i="27" s="1"/>
  <c r="BQ18" i="27" a="1"/>
  <c r="BQ18" i="27" s="1"/>
  <c r="BQ19" i="27" a="1"/>
  <c r="BQ19" i="27" s="1"/>
  <c r="BQ21" i="27" a="1"/>
  <c r="BQ21" i="27" s="1"/>
  <c r="HM19" i="27" a="1"/>
  <c r="HM19" i="27" s="1"/>
  <c r="HM17" i="27" a="1"/>
  <c r="HM17" i="27" s="1"/>
  <c r="HM18" i="27" a="1"/>
  <c r="HM18" i="27" s="1"/>
  <c r="HM23" i="27" a="1"/>
  <c r="HM23" i="27" s="1"/>
  <c r="HM16" i="27" a="1"/>
  <c r="HM16" i="27" s="1"/>
  <c r="HM25" i="27" a="1"/>
  <c r="HM25" i="27" s="1"/>
  <c r="HM21" i="27" a="1"/>
  <c r="HM21" i="27" s="1"/>
  <c r="AB15" i="27" a="1"/>
  <c r="AB15" i="27" s="1"/>
  <c r="AB23" i="27" a="1"/>
  <c r="AB23" i="27" s="1"/>
  <c r="AB25" i="27" a="1"/>
  <c r="AB25" i="27" s="1"/>
  <c r="AB16" i="27" a="1"/>
  <c r="AB16" i="27" s="1"/>
  <c r="AB22" i="27" a="1"/>
  <c r="AB22" i="27" s="1"/>
  <c r="AB18" i="27" a="1"/>
  <c r="AB18" i="27" s="1"/>
  <c r="AB19" i="27" a="1"/>
  <c r="AB19" i="27" s="1"/>
  <c r="AB21" i="27" a="1"/>
  <c r="AB21" i="27" s="1"/>
  <c r="HR16" i="27" a="1"/>
  <c r="HR16" i="27" s="1"/>
  <c r="HR24" i="27" a="1"/>
  <c r="HR24" i="27" s="1"/>
  <c r="HR15" i="27" a="1"/>
  <c r="HR15" i="27" s="1"/>
  <c r="HR23" i="27" a="1"/>
  <c r="HR23" i="27" s="1"/>
  <c r="HR17" i="27" a="1"/>
  <c r="HR17" i="27" s="1"/>
  <c r="HR25" i="27" a="1"/>
  <c r="HR25" i="27" s="1"/>
  <c r="HR18" i="27" a="1"/>
  <c r="HR18" i="27" s="1"/>
  <c r="HR22" i="27" a="1"/>
  <c r="HR22" i="27" s="1"/>
  <c r="HR21" i="27"/>
  <c r="CQ18" i="27" a="1"/>
  <c r="CQ18" i="27" s="1"/>
  <c r="CQ16" i="27" a="1"/>
  <c r="CQ16" i="27" s="1"/>
  <c r="CQ19" i="27" a="1"/>
  <c r="CQ19" i="27" s="1"/>
  <c r="CQ24" i="27" a="1"/>
  <c r="CQ24" i="27" s="1"/>
  <c r="CQ22" i="27" a="1"/>
  <c r="CQ22" i="27" s="1"/>
  <c r="CQ17" i="27" a="1"/>
  <c r="CQ17" i="27" s="1"/>
  <c r="CQ25" i="27" a="1"/>
  <c r="CQ25" i="27" s="1"/>
  <c r="CQ15" i="27" a="1"/>
  <c r="CQ15" i="27" s="1"/>
  <c r="CQ23" i="27" a="1"/>
  <c r="CQ23" i="27" s="1"/>
  <c r="CQ21" i="27" a="1"/>
  <c r="CQ21" i="27" s="1"/>
  <c r="FC15" i="27" a="1"/>
  <c r="FC15" i="27" s="1"/>
  <c r="FC23" i="27" a="1"/>
  <c r="FC23" i="27" s="1"/>
  <c r="FC21" i="27" a="1"/>
  <c r="FC21" i="27" s="1"/>
  <c r="GX15" i="27" a="1"/>
  <c r="GX15" i="27" s="1"/>
  <c r="GX22" i="27" a="1"/>
  <c r="GX22" i="27" s="1"/>
  <c r="GX21" i="27" a="1"/>
  <c r="GX21" i="27" s="1"/>
  <c r="BP15" i="27" a="1"/>
  <c r="BP15" i="27" s="1"/>
  <c r="BP22" i="27" a="1"/>
  <c r="BP22" i="27" s="1"/>
  <c r="BP21" i="27" a="1"/>
  <c r="BP21" i="27" s="1"/>
  <c r="DH18" i="27" a="1"/>
  <c r="DH18" i="27" s="1"/>
  <c r="DH22" i="27" a="1"/>
  <c r="DH22" i="27" s="1"/>
  <c r="DH21" i="27" a="1"/>
  <c r="DH21" i="27" s="1"/>
  <c r="AT19" i="27" a="1"/>
  <c r="AT19" i="27" s="1"/>
  <c r="AT25" i="27" a="1"/>
  <c r="AT25" i="27" s="1"/>
  <c r="AT21" i="27" a="1"/>
  <c r="AT21" i="27" s="1"/>
  <c r="GS16" i="27" a="1"/>
  <c r="GS16" i="27" s="1"/>
  <c r="GS22" i="27" a="1"/>
  <c r="GS22" i="27" s="1"/>
  <c r="GS21" i="27" a="1"/>
  <c r="GS21" i="27" s="1"/>
  <c r="HA19" i="27" a="1"/>
  <c r="HA19" i="27" s="1"/>
  <c r="HA16" i="27" a="1"/>
  <c r="HA16" i="27" s="1"/>
  <c r="HA21" i="27" a="1"/>
  <c r="HA21" i="27" s="1"/>
  <c r="GP17" i="27" a="1"/>
  <c r="GP17" i="27" s="1"/>
  <c r="GP23" i="27" a="1"/>
  <c r="GP23" i="27" s="1"/>
  <c r="GP21" i="27" a="1"/>
  <c r="GP21" i="27" s="1"/>
  <c r="IG15" i="27" a="1"/>
  <c r="IG15" i="27" s="1"/>
  <c r="IG17" i="27" a="1"/>
  <c r="IG17" i="27" s="1"/>
  <c r="IG23" i="27" a="1"/>
  <c r="IG23" i="27" s="1"/>
  <c r="IG21" i="27" a="1"/>
  <c r="IG21" i="27" s="1"/>
  <c r="GU17" i="27" a="1"/>
  <c r="GU17" i="27" s="1"/>
  <c r="GU25" i="27" a="1"/>
  <c r="GU25" i="27" s="1"/>
  <c r="GU21" i="27" a="1"/>
  <c r="GU21" i="27" s="1"/>
  <c r="CN22" i="27" a="1"/>
  <c r="CN22" i="27" s="1"/>
  <c r="CN18" i="27" a="1"/>
  <c r="CN18" i="27" s="1"/>
  <c r="CN17" i="27" a="1"/>
  <c r="CN17" i="27" s="1"/>
  <c r="CN25" i="27" a="1"/>
  <c r="CN25" i="27" s="1"/>
  <c r="CN21" i="27" a="1"/>
  <c r="CN21" i="27" s="1"/>
  <c r="CI17" i="27" a="1"/>
  <c r="CI17" i="27" s="1"/>
  <c r="CI19" i="27" a="1"/>
  <c r="CI19" i="27" s="1"/>
  <c r="CI16" i="27" a="1"/>
  <c r="CI16" i="27" s="1"/>
  <c r="CI23" i="27" a="1"/>
  <c r="CI23" i="27" s="1"/>
  <c r="CI15" i="27" a="1"/>
  <c r="CI15" i="27" s="1"/>
  <c r="CI25" i="27" a="1"/>
  <c r="CI25" i="27" s="1"/>
  <c r="CI21" i="27" a="1"/>
  <c r="CI21" i="27" s="1"/>
  <c r="LB18" i="27" a="1"/>
  <c r="LB18" i="27" s="1"/>
  <c r="LB16" i="27" a="1"/>
  <c r="LB16" i="27" s="1"/>
  <c r="LB15" i="27" a="1"/>
  <c r="LB15" i="27" s="1"/>
  <c r="LB24" i="27" a="1"/>
  <c r="LB24" i="27" s="1"/>
  <c r="LB17" i="27" a="1"/>
  <c r="LB17" i="27" s="1"/>
  <c r="LB23" i="27" a="1"/>
  <c r="LB23" i="27" s="1"/>
  <c r="LB19" i="27" a="1"/>
  <c r="LB19" i="27" s="1"/>
  <c r="LB21" i="27" a="1"/>
  <c r="LB21" i="27" s="1"/>
  <c r="KH17" i="27" a="1"/>
  <c r="KH17" i="27" s="1"/>
  <c r="KH22" i="27" a="1"/>
  <c r="KH22" i="27" s="1"/>
  <c r="KH18" i="27" a="1"/>
  <c r="KH18" i="27" s="1"/>
  <c r="KH24" i="27" a="1"/>
  <c r="KH24" i="27" s="1"/>
  <c r="KH25" i="27" a="1"/>
  <c r="KH25" i="27" s="1"/>
  <c r="KH15" i="27" a="1"/>
  <c r="KH15" i="27" s="1"/>
  <c r="KH23" i="27" a="1"/>
  <c r="KH23" i="27" s="1"/>
  <c r="KH21" i="27" a="1"/>
  <c r="KH21" i="27" s="1"/>
  <c r="FM17" i="27" a="1"/>
  <c r="FM17" i="27" s="1"/>
  <c r="FM24" i="27" a="1"/>
  <c r="FM24" i="27" s="1"/>
  <c r="FM18" i="27" a="1"/>
  <c r="FM18" i="27" s="1"/>
  <c r="FM22" i="27" a="1"/>
  <c r="FM22" i="27" s="1"/>
  <c r="FM23" i="27" a="1"/>
  <c r="FM23" i="27" s="1"/>
  <c r="FM19" i="27" a="1"/>
  <c r="FM19" i="27" s="1"/>
  <c r="FM21" i="27" a="1"/>
  <c r="FM21" i="27" s="1"/>
  <c r="GL16" i="27" a="1"/>
  <c r="GL16" i="27" s="1"/>
  <c r="GL22" i="27" a="1"/>
  <c r="GL22" i="27" s="1"/>
  <c r="GL15" i="27" a="1"/>
  <c r="GL15" i="27" s="1"/>
  <c r="GL18" i="27" a="1"/>
  <c r="GL18" i="27" s="1"/>
  <c r="GL25" i="27" a="1"/>
  <c r="GL25" i="27" s="1"/>
  <c r="GL19" i="27" a="1"/>
  <c r="GL19" i="27" s="1"/>
  <c r="GL23" i="27" a="1"/>
  <c r="GL23" i="27" s="1"/>
  <c r="GL21" i="27" a="1"/>
  <c r="GL21" i="27" s="1"/>
  <c r="BI18" i="27" a="1"/>
  <c r="BI18" i="27" s="1"/>
  <c r="BI25" i="27" a="1"/>
  <c r="BI25" i="27" s="1"/>
  <c r="BI17" i="27" a="1"/>
  <c r="BI17" i="27" s="1"/>
  <c r="BI15" i="27" a="1"/>
  <c r="BI15" i="27" s="1"/>
  <c r="BI22" i="27" a="1"/>
  <c r="BI22" i="27" s="1"/>
  <c r="BI19" i="27" a="1"/>
  <c r="BI19" i="27" s="1"/>
  <c r="BI23" i="27" a="1"/>
  <c r="BI23" i="27" s="1"/>
  <c r="BI21" i="27" a="1"/>
  <c r="BI21" i="27" s="1"/>
  <c r="BL4" i="40"/>
  <c r="BL7" i="40" s="1"/>
  <c r="AY4" i="40"/>
  <c r="AY7" i="40" s="1"/>
  <c r="BO4" i="40"/>
  <c r="BO7" i="40" s="1"/>
  <c r="BK4" i="40"/>
  <c r="BK7" i="40" s="1"/>
  <c r="BH4" i="40"/>
  <c r="BH7" i="40" s="1"/>
  <c r="AT4" i="40"/>
  <c r="AT7" i="40" s="1"/>
  <c r="AX4" i="40"/>
  <c r="AX7" i="40" s="1"/>
  <c r="BB4" i="40"/>
  <c r="BB7" i="40" s="1"/>
  <c r="BM4" i="40"/>
  <c r="BM7" i="40" s="1"/>
  <c r="BA4" i="40"/>
  <c r="BA7" i="40" s="1"/>
  <c r="AV4" i="40"/>
  <c r="AS4" i="40"/>
  <c r="AS7" i="40" s="1"/>
  <c r="BG4" i="40" a="1"/>
  <c r="BG4" i="40" s="1"/>
  <c r="BG7" i="40" s="1" a="1"/>
  <c r="BG7" i="40" s="1"/>
  <c r="BI4" i="40"/>
  <c r="BI7" i="40" s="1"/>
  <c r="BN4" i="40"/>
  <c r="BN7" i="40" s="1"/>
  <c r="BJ4" i="40"/>
  <c r="BJ7" i="40" s="1"/>
  <c r="BF4" i="40"/>
  <c r="BF7" i="40" s="1"/>
  <c r="AZ4" i="40" a="1"/>
  <c r="AZ4" i="40" s="1"/>
  <c r="AZ7" i="40" s="1" a="1"/>
  <c r="AZ7" i="40" s="1"/>
  <c r="BD4" i="40"/>
  <c r="BD7" i="40" s="1"/>
  <c r="AU4" i="40"/>
  <c r="AU7" i="40" s="1"/>
  <c r="AW4" i="40"/>
  <c r="BC4" i="40"/>
  <c r="BC7" i="40" s="1"/>
  <c r="BE4" i="40"/>
  <c r="BE7" i="40" s="1"/>
  <c r="AR4" i="40"/>
  <c r="AR7" i="40" s="1"/>
  <c r="BQ4" i="38"/>
  <c r="BQ7" i="38" s="1"/>
  <c r="BM4" i="38"/>
  <c r="BM7" i="38" s="1"/>
  <c r="BJ4" i="38"/>
  <c r="BJ7" i="38" s="1"/>
  <c r="BF4" i="38"/>
  <c r="BF7" i="38" s="1"/>
  <c r="BC4" i="38"/>
  <c r="BC7" i="38" s="1"/>
  <c r="BO4" i="38"/>
  <c r="BO7" i="38" s="1"/>
  <c r="BE4" i="38"/>
  <c r="BE7" i="38" s="1"/>
  <c r="BR4" i="38"/>
  <c r="BR7" i="38" s="1"/>
  <c r="BL4" i="38"/>
  <c r="BL7" i="38" s="1"/>
  <c r="BH4" i="38"/>
  <c r="BH7" i="38" s="1"/>
  <c r="BS4" i="38"/>
  <c r="BS7" i="38" s="1"/>
  <c r="BI4" i="38"/>
  <c r="BI7" i="38" s="1"/>
  <c r="BP4" i="38"/>
  <c r="BP7" i="38" s="1"/>
  <c r="BG4" i="38"/>
  <c r="BG7" i="38" s="1"/>
  <c r="BN4" i="38"/>
  <c r="BN7" i="38" s="1"/>
  <c r="BK4" i="38" a="1"/>
  <c r="BK4" i="38" s="1"/>
  <c r="BK7" i="38" s="1" a="1"/>
  <c r="BK7" i="38" s="1"/>
  <c r="BD4" i="38" a="1"/>
  <c r="BD4" i="38" s="1"/>
  <c r="BD7" i="38" s="1" a="1"/>
  <c r="BD7" i="38" s="1"/>
  <c r="BB4" i="38"/>
  <c r="BB7" i="38" s="1"/>
  <c r="AX4" i="38"/>
  <c r="AX7" i="38" s="1"/>
  <c r="AY4" i="38"/>
  <c r="AY7" i="38" s="1"/>
  <c r="AV4" i="38"/>
  <c r="AV7" i="38" s="1"/>
  <c r="BA4" i="38"/>
  <c r="BA7" i="38" s="1"/>
  <c r="AW4" i="38"/>
  <c r="AW7" i="38" s="1"/>
  <c r="AZ4" i="38"/>
  <c r="AZ7" i="38" s="1"/>
  <c r="W22" i="40" l="1" a="1"/>
  <c r="W22" i="40" s="1"/>
  <c r="W21" i="40" a="1"/>
  <c r="W21" i="40" s="1"/>
  <c r="W24" i="40" a="1"/>
  <c r="W24" i="40" s="1"/>
  <c r="W25" i="40" a="1"/>
  <c r="W25" i="40" s="1"/>
  <c r="W23" i="40" a="1"/>
  <c r="W23" i="40" s="1"/>
  <c r="X23" i="40" a="1"/>
  <c r="X23" i="40" s="1"/>
  <c r="X24" i="40" a="1"/>
  <c r="X24" i="40" s="1"/>
  <c r="X22" i="40" a="1"/>
  <c r="X22" i="40" s="1"/>
  <c r="X25" i="40" a="1"/>
  <c r="X25" i="40" s="1"/>
  <c r="X21" i="40" a="1"/>
  <c r="X21" i="40" s="1"/>
  <c r="U21" i="40" a="1"/>
  <c r="U21" i="40" s="1"/>
  <c r="U24" i="40" a="1"/>
  <c r="U24" i="40" s="1"/>
  <c r="U23" i="40" a="1"/>
  <c r="U23" i="40" s="1"/>
  <c r="U22" i="40" a="1"/>
  <c r="U22" i="40" s="1"/>
  <c r="U25" i="40" a="1"/>
  <c r="U25" i="40" s="1"/>
  <c r="T19" i="40" a="1"/>
  <c r="T19" i="40" s="1"/>
  <c r="T18" i="40" a="1"/>
  <c r="T18" i="40" s="1"/>
  <c r="T16" i="40" a="1"/>
  <c r="T16" i="40" s="1"/>
  <c r="T17" i="40" a="1"/>
  <c r="T17" i="40" s="1"/>
  <c r="T15" i="40" a="1"/>
  <c r="T15" i="40" s="1"/>
  <c r="D42" i="49"/>
  <c r="D41" i="52"/>
  <c r="D42" i="52"/>
  <c r="AD15" i="40" a="1"/>
  <c r="AD15" i="40" s="1"/>
  <c r="AD19" i="40" a="1"/>
  <c r="AD19" i="40" s="1"/>
  <c r="AD17" i="40" a="1"/>
  <c r="AD17" i="40" s="1"/>
  <c r="AD16" i="40" a="1"/>
  <c r="AD16" i="40" s="1"/>
  <c r="AD18" i="40" a="1"/>
  <c r="AD18" i="40" s="1"/>
  <c r="U16" i="40" a="1"/>
  <c r="U16" i="40" s="1"/>
  <c r="U15" i="40" a="1"/>
  <c r="U15" i="40" s="1"/>
  <c r="U18" i="40" a="1"/>
  <c r="U18" i="40" s="1"/>
  <c r="U17" i="40" a="1"/>
  <c r="U17" i="40" s="1"/>
  <c r="U19" i="40" a="1"/>
  <c r="U19" i="40" s="1"/>
  <c r="S19" i="40" a="1"/>
  <c r="S19" i="40" s="1"/>
  <c r="S15" i="40" a="1"/>
  <c r="S15" i="40" s="1"/>
  <c r="S18" i="40" a="1"/>
  <c r="S18" i="40" s="1"/>
  <c r="S16" i="40" a="1"/>
  <c r="S16" i="40" s="1"/>
  <c r="S17" i="40" a="1"/>
  <c r="S17" i="40" s="1"/>
  <c r="X15" i="40" a="1"/>
  <c r="X15" i="40" s="1"/>
  <c r="X16" i="40" a="1"/>
  <c r="X16" i="40" s="1"/>
  <c r="X17" i="40" a="1"/>
  <c r="X17" i="40" s="1"/>
  <c r="X18" i="40" a="1"/>
  <c r="X18" i="40" s="1"/>
  <c r="X19" i="40" a="1"/>
  <c r="X19" i="40" s="1"/>
  <c r="O15" i="40" a="1"/>
  <c r="O15" i="40" s="1"/>
  <c r="O19" i="40" a="1"/>
  <c r="O19" i="40" s="1"/>
  <c r="O17" i="40" a="1"/>
  <c r="O17" i="40" s="1"/>
  <c r="O18" i="40" a="1"/>
  <c r="O18" i="40" s="1"/>
  <c r="O16" i="40" a="1"/>
  <c r="O16" i="40" s="1"/>
  <c r="V16" i="40" a="1"/>
  <c r="V16" i="40" s="1"/>
  <c r="V18" i="40" a="1"/>
  <c r="V18" i="40" s="1"/>
  <c r="V17" i="40" a="1"/>
  <c r="V17" i="40" s="1"/>
  <c r="V19" i="40" a="1"/>
  <c r="V19" i="40" s="1"/>
  <c r="V15" i="40" a="1"/>
  <c r="V15" i="40" s="1"/>
  <c r="AE18" i="40" a="1"/>
  <c r="AE18" i="40" s="1"/>
  <c r="AE15" i="40" a="1"/>
  <c r="AE15" i="40" s="1"/>
  <c r="AE16" i="40" a="1"/>
  <c r="AE16" i="40" s="1"/>
  <c r="AE19" i="40" a="1"/>
  <c r="AE19" i="40" s="1"/>
  <c r="AE17" i="40" a="1"/>
  <c r="AE17" i="40" s="1"/>
  <c r="W18" i="40" a="1"/>
  <c r="W18" i="40" s="1"/>
  <c r="W19" i="40" a="1"/>
  <c r="W19" i="40" s="1"/>
  <c r="W16" i="40" a="1"/>
  <c r="W16" i="40" s="1"/>
  <c r="W17" i="40" a="1"/>
  <c r="W17" i="40" s="1"/>
  <c r="W15" i="40" a="1"/>
  <c r="W15" i="40" s="1"/>
  <c r="AH18" i="40" a="1"/>
  <c r="AH18" i="40" s="1"/>
  <c r="B15" i="27"/>
  <c r="B24" i="27"/>
  <c r="B16" i="27"/>
  <c r="B18" i="27"/>
  <c r="B19" i="27"/>
  <c r="B22" i="27"/>
  <c r="B25" i="27"/>
  <c r="B23" i="27"/>
  <c r="B17" i="27"/>
  <c r="B21" i="27"/>
  <c r="AH15" i="40" a="1"/>
  <c r="AH15" i="40" s="1"/>
  <c r="AH16" i="40" a="1"/>
  <c r="AH16" i="40" s="1"/>
  <c r="AH19" i="40" a="1"/>
  <c r="AH19" i="40" s="1"/>
  <c r="AH17" i="40" a="1"/>
  <c r="AH17" i="40" s="1"/>
  <c r="AL16" i="38" a="1"/>
  <c r="AL16" i="38" s="1"/>
  <c r="AL18" i="38" a="1"/>
  <c r="AL18" i="38" s="1"/>
  <c r="AL17" i="38" a="1"/>
  <c r="AL17" i="38" s="1"/>
  <c r="AL19" i="38" a="1"/>
  <c r="AL19" i="38" s="1"/>
  <c r="AL15" i="38" a="1"/>
  <c r="AL15" i="38" s="1"/>
  <c r="AV7" i="40"/>
  <c r="AW7" i="40"/>
  <c r="D43" i="47" l="1"/>
  <c r="D41" i="45"/>
  <c r="B15" i="40"/>
  <c r="D42" i="45"/>
  <c r="D33" i="46"/>
  <c r="B24" i="40"/>
  <c r="B25" i="40"/>
  <c r="B22" i="40"/>
  <c r="B21" i="40"/>
  <c r="B23" i="40"/>
  <c r="B19" i="40"/>
  <c r="B16" i="40"/>
  <c r="B18" i="40"/>
  <c r="B17" i="40"/>
  <c r="B15" i="38"/>
  <c r="B17" i="38"/>
  <c r="B23" i="38"/>
  <c r="B18" i="38"/>
  <c r="B22" i="38"/>
  <c r="B21" i="38"/>
  <c r="B24" i="38"/>
  <c r="B16" i="38"/>
  <c r="B19" i="38"/>
  <c r="B25" i="38"/>
  <c r="D44" i="49" l="1"/>
  <c r="D44" i="52"/>
  <c r="D41" i="47"/>
  <c r="D42" i="47"/>
  <c r="D32" i="46"/>
  <c r="D31" i="46"/>
  <c r="D44" i="45"/>
  <c r="D44" i="47" l="1"/>
  <c r="D34"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Livia Ramseier</author>
  </authors>
  <commentList>
    <comment ref="K77" authorId="0" shapeId="0" xr:uid="{00000000-0006-0000-0800-000001000000}">
      <text>
        <r>
          <rPr>
            <b/>
            <sz val="9"/>
            <color indexed="81"/>
            <rFont val="Tahoma"/>
            <charset val="1"/>
          </rPr>
          <t>Livia Ramseier:</t>
        </r>
        <r>
          <rPr>
            <sz val="9"/>
            <color indexed="81"/>
            <rFont val="Tahoma"/>
            <charset val="1"/>
          </rPr>
          <t xml:space="preserve">
angepasst zu 0% vorher 39% 
Formel: C77/(C77+D77)</t>
        </r>
      </text>
    </comment>
    <comment ref="L77" authorId="0" shapeId="0" xr:uid="{00000000-0006-0000-0800-000002000000}">
      <text>
        <r>
          <rPr>
            <b/>
            <sz val="9"/>
            <color indexed="81"/>
            <rFont val="Tahoma"/>
            <charset val="1"/>
          </rPr>
          <t>Livia Ramseier:</t>
        </r>
        <r>
          <rPr>
            <sz val="9"/>
            <color indexed="81"/>
            <rFont val="Tahoma"/>
            <charset val="1"/>
          </rPr>
          <t xml:space="preserve">
angepasst zu 100% vorher 61% 
Formel D77/(C77+D77)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Livia Ramseier</author>
  </authors>
  <commentList>
    <comment ref="K77" authorId="0" shapeId="0" xr:uid="{00000000-0006-0000-0900-000001000000}">
      <text>
        <r>
          <rPr>
            <b/>
            <sz val="9"/>
            <color indexed="81"/>
            <rFont val="Tahoma"/>
            <charset val="1"/>
          </rPr>
          <t>Livia Ramseier:</t>
        </r>
        <r>
          <rPr>
            <sz val="9"/>
            <color indexed="81"/>
            <rFont val="Tahoma"/>
            <charset val="1"/>
          </rPr>
          <t xml:space="preserve">
angepasst zu 0% vorher 39% 
Formel: C77/(C77+D77)</t>
        </r>
      </text>
    </comment>
    <comment ref="L77" authorId="0" shapeId="0" xr:uid="{00000000-0006-0000-0900-000002000000}">
      <text>
        <r>
          <rPr>
            <b/>
            <sz val="9"/>
            <color indexed="81"/>
            <rFont val="Tahoma"/>
            <charset val="1"/>
          </rPr>
          <t>Livia Ramseier:</t>
        </r>
        <r>
          <rPr>
            <sz val="9"/>
            <color indexed="81"/>
            <rFont val="Tahoma"/>
            <charset val="1"/>
          </rPr>
          <t xml:space="preserve">
angepasst zu 100% vorher 61% 
Formel D77/(C77+D77)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Livia Ramseier</author>
  </authors>
  <commentList>
    <comment ref="K77" authorId="0" shapeId="0" xr:uid="{00000000-0006-0000-0A00-000001000000}">
      <text>
        <r>
          <rPr>
            <b/>
            <sz val="9"/>
            <color indexed="81"/>
            <rFont val="Tahoma"/>
            <charset val="1"/>
          </rPr>
          <t>Livia Ramseier:</t>
        </r>
        <r>
          <rPr>
            <sz val="9"/>
            <color indexed="81"/>
            <rFont val="Tahoma"/>
            <charset val="1"/>
          </rPr>
          <t xml:space="preserve">
angepasst zu 0% vorher 39% 
Formel: C77/(C77+D77)</t>
        </r>
      </text>
    </comment>
    <comment ref="L77" authorId="0" shapeId="0" xr:uid="{00000000-0006-0000-0A00-000002000000}">
      <text>
        <r>
          <rPr>
            <b/>
            <sz val="9"/>
            <color indexed="81"/>
            <rFont val="Tahoma"/>
            <charset val="1"/>
          </rPr>
          <t>Livia Ramseier:</t>
        </r>
        <r>
          <rPr>
            <sz val="9"/>
            <color indexed="81"/>
            <rFont val="Tahoma"/>
            <charset val="1"/>
          </rPr>
          <t xml:space="preserve">
angepasst zu 100% vorher 61% 
Formel D77/(C77+D77)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Livia Ramseier</author>
  </authors>
  <commentList>
    <comment ref="K77" authorId="0" shapeId="0" xr:uid="{00000000-0006-0000-0B00-000001000000}">
      <text>
        <r>
          <rPr>
            <b/>
            <sz val="9"/>
            <color indexed="81"/>
            <rFont val="Tahoma"/>
            <charset val="1"/>
          </rPr>
          <t>Livia Ramseier:</t>
        </r>
        <r>
          <rPr>
            <sz val="9"/>
            <color indexed="81"/>
            <rFont val="Tahoma"/>
            <charset val="1"/>
          </rPr>
          <t xml:space="preserve">
angepasst zu 0% vorher 39% 
Formel: C77/(C77+D77)</t>
        </r>
      </text>
    </comment>
    <comment ref="L77" authorId="0" shapeId="0" xr:uid="{00000000-0006-0000-0B00-000002000000}">
      <text>
        <r>
          <rPr>
            <b/>
            <sz val="9"/>
            <color indexed="81"/>
            <rFont val="Tahoma"/>
            <charset val="1"/>
          </rPr>
          <t>Livia Ramseier:</t>
        </r>
        <r>
          <rPr>
            <sz val="9"/>
            <color indexed="81"/>
            <rFont val="Tahoma"/>
            <charset val="1"/>
          </rPr>
          <t xml:space="preserve">
angepasst zu 100% vorher 61% 
Formel D77/(C77+D77)</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Livia Ramseier</author>
  </authors>
  <commentList>
    <comment ref="K77" authorId="0" shapeId="0" xr:uid="{00000000-0006-0000-0C00-000001000000}">
      <text>
        <r>
          <rPr>
            <b/>
            <sz val="9"/>
            <color indexed="81"/>
            <rFont val="Tahoma"/>
            <charset val="1"/>
          </rPr>
          <t>Livia Ramseier:</t>
        </r>
        <r>
          <rPr>
            <sz val="9"/>
            <color indexed="81"/>
            <rFont val="Tahoma"/>
            <charset val="1"/>
          </rPr>
          <t xml:space="preserve">
angepasst zu 0% vorher 39% 
Formel: C77/(C77+D77)</t>
        </r>
      </text>
    </comment>
    <comment ref="L77" authorId="0" shapeId="0" xr:uid="{00000000-0006-0000-0C00-000002000000}">
      <text>
        <r>
          <rPr>
            <b/>
            <sz val="9"/>
            <color indexed="81"/>
            <rFont val="Tahoma"/>
            <charset val="1"/>
          </rPr>
          <t>Livia Ramseier:</t>
        </r>
        <r>
          <rPr>
            <sz val="9"/>
            <color indexed="81"/>
            <rFont val="Tahoma"/>
            <charset val="1"/>
          </rPr>
          <t xml:space="preserve">
angepasst zu 100% vorher 61% 
Formel D77/(C77+D77)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Philippe Stolz</author>
  </authors>
  <commentList>
    <comment ref="E3" authorId="0" shapeId="0" xr:uid="{00000000-0006-0000-1400-000001000000}">
      <text>
        <r>
          <rPr>
            <b/>
            <sz val="9"/>
            <color indexed="81"/>
            <rFont val="Tahoma"/>
            <family val="2"/>
          </rPr>
          <t>Philippe Stolz:</t>
        </r>
        <r>
          <rPr>
            <sz val="9"/>
            <color indexed="81"/>
            <rFont val="Tahoma"/>
            <family val="2"/>
          </rPr>
          <t xml:space="preserve">
Von Frank Werner oder aus Ecoinvent Report No 1, S. 17</t>
        </r>
      </text>
    </comment>
    <comment ref="H3" authorId="0" shapeId="0" xr:uid="{00000000-0006-0000-1400-000002000000}">
      <text>
        <r>
          <rPr>
            <b/>
            <sz val="9"/>
            <color indexed="81"/>
            <rFont val="Tahoma"/>
            <family val="2"/>
          </rPr>
          <t>Philippe Stolz:</t>
        </r>
        <r>
          <rPr>
            <sz val="9"/>
            <color indexed="81"/>
            <rFont val="Tahoma"/>
            <family val="2"/>
          </rPr>
          <t xml:space="preserve">
Schätzung basierend auf Sachbilanz</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Livia Ramseier</author>
  </authors>
  <commentList>
    <comment ref="D16" authorId="0" shapeId="0" xr:uid="{00000000-0006-0000-1500-000001000000}">
      <text>
        <r>
          <rPr>
            <b/>
            <sz val="9"/>
            <color indexed="81"/>
            <rFont val="Tahoma"/>
            <charset val="1"/>
          </rPr>
          <t>Livia Ramseier:</t>
        </r>
        <r>
          <rPr>
            <sz val="9"/>
            <color indexed="81"/>
            <rFont val="Tahoma"/>
            <charset val="1"/>
          </rPr>
          <t xml:space="preserve">
Hinzugefügt, da Fehler bei Schnittholz aus der Schweiz</t>
        </r>
      </text>
    </comment>
  </commentList>
</comments>
</file>

<file path=xl/sharedStrings.xml><?xml version="1.0" encoding="utf-8"?>
<sst xmlns="http://schemas.openxmlformats.org/spreadsheetml/2006/main" count="13139" uniqueCount="1449">
  <si>
    <t>Version:</t>
  </si>
  <si>
    <t>Umweltbelastungspunkte [UBP'13]</t>
  </si>
  <si>
    <t>zurück zur treeze Website</t>
  </si>
  <si>
    <t>Treibhausgasemissionen
[kg CO2-eq]</t>
  </si>
  <si>
    <t xml:space="preserve">Calculation: </t>
  </si>
  <si>
    <t>Compare</t>
  </si>
  <si>
    <t xml:space="preserve">Results: </t>
  </si>
  <si>
    <t>Impact assessment</t>
  </si>
  <si>
    <t xml:space="preserve">Product 1: </t>
  </si>
  <si>
    <t xml:space="preserve">Product 2: </t>
  </si>
  <si>
    <t xml:space="preserve">Product 3: </t>
  </si>
  <si>
    <t xml:space="preserve">Product 4: </t>
  </si>
  <si>
    <t xml:space="preserve">Product 5: </t>
  </si>
  <si>
    <t xml:space="preserve">Product 6: </t>
  </si>
  <si>
    <t xml:space="preserve">Product 7: </t>
  </si>
  <si>
    <t xml:space="preserve">Product 8: </t>
  </si>
  <si>
    <t xml:space="preserve">Product 9: </t>
  </si>
  <si>
    <t xml:space="preserve">Product 10: </t>
  </si>
  <si>
    <t xml:space="preserve">Product 11: </t>
  </si>
  <si>
    <t xml:space="preserve">Product 12: </t>
  </si>
  <si>
    <t xml:space="preserve">Product 13: </t>
  </si>
  <si>
    <t xml:space="preserve">Product 14: </t>
  </si>
  <si>
    <t xml:space="preserve">Product 15: </t>
  </si>
  <si>
    <t xml:space="preserve">Product 16: </t>
  </si>
  <si>
    <t xml:space="preserve">Product 17: </t>
  </si>
  <si>
    <t xml:space="preserve">Method: </t>
  </si>
  <si>
    <t xml:space="preserve">Indicator: </t>
  </si>
  <si>
    <t>Single score</t>
  </si>
  <si>
    <t xml:space="preserve">Skip categories: </t>
  </si>
  <si>
    <t>Never</t>
  </si>
  <si>
    <t xml:space="preserve">Default units: </t>
  </si>
  <si>
    <t>Yes</t>
  </si>
  <si>
    <t xml:space="preserve">Exclude infrastructure processes: </t>
  </si>
  <si>
    <t>No</t>
  </si>
  <si>
    <t xml:space="preserve">Exclude long-term emissions: </t>
  </si>
  <si>
    <t xml:space="preserve">Sorted on item: </t>
  </si>
  <si>
    <t>Impact category</t>
  </si>
  <si>
    <t xml:space="preserve">Sort order: </t>
  </si>
  <si>
    <t>Ascending</t>
  </si>
  <si>
    <t>Unit</t>
  </si>
  <si>
    <t>Transport, freight, rail/CH U</t>
  </si>
  <si>
    <t>Total</t>
  </si>
  <si>
    <t>Pt</t>
  </si>
  <si>
    <t>Characterisation</t>
  </si>
  <si>
    <t>kg CO2 eq</t>
  </si>
  <si>
    <t>MJ</t>
  </si>
  <si>
    <t>Non renewable, fossil</t>
  </si>
  <si>
    <t>Non-renewable, nuclear</t>
  </si>
  <si>
    <t>Renewable, biomass</t>
  </si>
  <si>
    <t>Renewable, water</t>
  </si>
  <si>
    <t>Cumulative Energy Demand V1.09 / Cumulative energy demand</t>
  </si>
  <si>
    <t>Non-renewable, biomass</t>
  </si>
  <si>
    <t>Renewable, wind, solar, geothe</t>
  </si>
  <si>
    <t>Entsorgung</t>
  </si>
  <si>
    <t xml:space="preserve">Product 18: </t>
  </si>
  <si>
    <t xml:space="preserve">Product 19: </t>
  </si>
  <si>
    <t>Transportdistanz mit Lkw [km]</t>
  </si>
  <si>
    <t>Transportdistanz mit Bahn [km]</t>
  </si>
  <si>
    <t>Umweltindikator</t>
  </si>
  <si>
    <t>Herstellung</t>
  </si>
  <si>
    <t>Variante 1</t>
  </si>
  <si>
    <t>Variante 2</t>
  </si>
  <si>
    <t>Variante 3</t>
  </si>
  <si>
    <t>1 tkm Transport, freight, rail/CH U (of project Ecoinvent unit processes v2.2:2016)</t>
  </si>
  <si>
    <t>Primärenergiebedarf erneuerbar [kWh-eq]</t>
  </si>
  <si>
    <t>Primärenergiebedarf nicht erneuerbar [kWh-eq]</t>
  </si>
  <si>
    <t>Primärenergiebedarf gesamt [kWh-eq]</t>
  </si>
  <si>
    <t>{"ButtonStyle":0,"Name":"","HideSscPoweredlogo":false,"LiveShare":{"Enable":true},"WbUtil":{"EnableBs":true},"CopyProtect":{"IsEnabled":false,"DomainName":""},"Theme":{"BgColor":"#FFFFFFFF","BgImage":"","InputBorderStyle":2},"SmartphoneSettings":{"ViewportLock":true,"UseOldViewEngine":false,"EnableZoom":false,"EnableSwipe":false,"HideToolbar":false,"InheritBackgroundColor":false,"CheckboxFlavor":1,"ShowBubble":false},"SmartphoneTheme":1,"Layout":0,"LayoutConfig":{"IsSamePagesHeight":false},"InputDetection":0,"Toolbar":{"Position":1,"IsSubmit":true,"IsPrint":true,"IsPrintAll":false,"IsReset":true,"IsUpdate":true},"AspnetConfig":{"BrowseUrl":"http://localhost/ssc","FileExtension":0},"NodejsConfig":{"LocalPort":3000},"ConfigureSubmit":{"IsShowCaptcha":false,"IsUseSscWebServer":true,"ReceiverCode":"stucki@esu-services.ch","IsFreeService":false,"IsAdvanceService":true,"IsSecureEmail":false,"IsDemonstrationService":false,"AfterSuccessfulSubmit":"","AfterFailSubmit":"","AfterCancelWizard":"","IsUseOwnWebServer":false,"OwnWebServerURL":"","OwnWebServerTarget":"","SubmitTarget":0},"Flavor":-1,"Edition":0,"IgnoreBgInputCell":false,"ResponsiveDesignSetting":{"Disabled":fals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</si>
  <si>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ConversionPath":"C:\\Users\\l.tschuemperlin\\Desktop"},"AdvancedSettingsModels":[],"Dropbox":{"AccessToken":"","AccessSecret":""},"SpreadsheetServer":{"Username":"","Password":"","ServerUrl":""},"ConfigureSubmitDefault":{"Email":"stucki@esu-services.ch"},"MessageBubble":{"Close":false,"TopMsg":0},"CustomizeTheme":{"Theme":""},"QrSetting":{"ShowOnConversion":true},"CongratsPage":{"LastOpenedVersion":""},"LocalWebServer":{"Port":"8888"},"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t>
  </si>
  <si>
    <t xml:space="preserve">Product 20: </t>
  </si>
  <si>
    <t>IPCC 2013 GWP 100a V1.02 / IPCC GWP 100a</t>
  </si>
  <si>
    <t>IPCC GWP 100a</t>
  </si>
  <si>
    <t>Primärenergie gesamt</t>
  </si>
  <si>
    <t>Primärenergie erneuerbar</t>
  </si>
  <si>
    <t>Primärenergie nicht erneuerbar (Graue Energie)</t>
  </si>
  <si>
    <t>Treibhausgasemissionen (THG-E)</t>
  </si>
  <si>
    <t>Umweltbelastungspunkte (UBP)</t>
  </si>
  <si>
    <t>Holzrechner</t>
  </si>
  <si>
    <t xml:space="preserve">Product 21: </t>
  </si>
  <si>
    <t xml:space="preserve">Product 22: </t>
  </si>
  <si>
    <t xml:space="preserve">Product 23: </t>
  </si>
  <si>
    <t xml:space="preserve">Product 24: </t>
  </si>
  <si>
    <t xml:space="preserve">Product 25: </t>
  </si>
  <si>
    <t xml:space="preserve">Product 26: </t>
  </si>
  <si>
    <t xml:space="preserve">Product 27: </t>
  </si>
  <si>
    <t xml:space="preserve">Product 28: </t>
  </si>
  <si>
    <t xml:space="preserve">Product 29: </t>
  </si>
  <si>
    <t xml:space="preserve">Product 30: </t>
  </si>
  <si>
    <t xml:space="preserve">Product 31: </t>
  </si>
  <si>
    <t xml:space="preserve">Product 32: </t>
  </si>
  <si>
    <t xml:space="preserve">Product 33: </t>
  </si>
  <si>
    <t xml:space="preserve">Product 34: </t>
  </si>
  <si>
    <t xml:space="preserve">Product 35: </t>
  </si>
  <si>
    <t xml:space="preserve">Product 36: </t>
  </si>
  <si>
    <t xml:space="preserve">Product 37: </t>
  </si>
  <si>
    <t xml:space="preserve">Product 38: </t>
  </si>
  <si>
    <t xml:space="preserve">Product 39: </t>
  </si>
  <si>
    <t xml:space="preserve">Product 40: </t>
  </si>
  <si>
    <t xml:space="preserve">Product 41: </t>
  </si>
  <si>
    <t xml:space="preserve">Product 42: </t>
  </si>
  <si>
    <t xml:space="preserve">Product 43: </t>
  </si>
  <si>
    <t xml:space="preserve">Product 44: </t>
  </si>
  <si>
    <t xml:space="preserve">Product 45: </t>
  </si>
  <si>
    <t xml:space="preserve">Product 46: </t>
  </si>
  <si>
    <t xml:space="preserve">Product 47: </t>
  </si>
  <si>
    <t xml:space="preserve">Product 48: </t>
  </si>
  <si>
    <t xml:space="preserve">Product 49: </t>
  </si>
  <si>
    <t xml:space="preserve">Product 50: </t>
  </si>
  <si>
    <t xml:space="preserve">Product 51: </t>
  </si>
  <si>
    <t xml:space="preserve">Product 52: </t>
  </si>
  <si>
    <t xml:space="preserve">Product 53: </t>
  </si>
  <si>
    <t xml:space="preserve">Product 54: </t>
  </si>
  <si>
    <t xml:space="preserve">Product 55: </t>
  </si>
  <si>
    <t xml:space="preserve">Product 56: </t>
  </si>
  <si>
    <t xml:space="preserve">Product 57: </t>
  </si>
  <si>
    <t xml:space="preserve">Product 58: </t>
  </si>
  <si>
    <t xml:space="preserve">Product 59: </t>
  </si>
  <si>
    <t xml:space="preserve">Product 60: </t>
  </si>
  <si>
    <t xml:space="preserve">Product 61: </t>
  </si>
  <si>
    <t xml:space="preserve">Product 62: </t>
  </si>
  <si>
    <t xml:space="preserve">Product 63: </t>
  </si>
  <si>
    <t xml:space="preserve">Product 64: </t>
  </si>
  <si>
    <t xml:space="preserve">Product 65: </t>
  </si>
  <si>
    <t xml:space="preserve">Product 66: </t>
  </si>
  <si>
    <t xml:space="preserve">Product 67: </t>
  </si>
  <si>
    <t xml:space="preserve">Product 68: </t>
  </si>
  <si>
    <t xml:space="preserve">Product 69: </t>
  </si>
  <si>
    <t xml:space="preserve">Product 70: </t>
  </si>
  <si>
    <t xml:space="preserve">Product 71: </t>
  </si>
  <si>
    <t xml:space="preserve">Product 72: </t>
  </si>
  <si>
    <t xml:space="preserve">Product 73: </t>
  </si>
  <si>
    <t xml:space="preserve">Product 74: </t>
  </si>
  <si>
    <t xml:space="preserve">Product 75: </t>
  </si>
  <si>
    <t xml:space="preserve">Product 76: </t>
  </si>
  <si>
    <t xml:space="preserve">Product 77: </t>
  </si>
  <si>
    <t xml:space="preserve">Product 78: </t>
  </si>
  <si>
    <t xml:space="preserve">Product 79: </t>
  </si>
  <si>
    <t xml:space="preserve">Product 80: </t>
  </si>
  <si>
    <t xml:space="preserve">Product 81: </t>
  </si>
  <si>
    <t xml:space="preserve">Product 82: </t>
  </si>
  <si>
    <t xml:space="preserve">Product 83: </t>
  </si>
  <si>
    <t xml:space="preserve">Product 84: </t>
  </si>
  <si>
    <t xml:space="preserve">Product 85: </t>
  </si>
  <si>
    <t xml:space="preserve">Product 86: </t>
  </si>
  <si>
    <t xml:space="preserve">Product 87: </t>
  </si>
  <si>
    <t xml:space="preserve">Product 88: </t>
  </si>
  <si>
    <t xml:space="preserve">Product 89: </t>
  </si>
  <si>
    <t xml:space="preserve">Product 90: </t>
  </si>
  <si>
    <t xml:space="preserve">Product 91: </t>
  </si>
  <si>
    <t xml:space="preserve">Product 92: </t>
  </si>
  <si>
    <t xml:space="preserve">Product 93: </t>
  </si>
  <si>
    <t xml:space="preserve">Product 94: </t>
  </si>
  <si>
    <t xml:space="preserve">Product 95: </t>
  </si>
  <si>
    <t xml:space="preserve">Product 96: </t>
  </si>
  <si>
    <t xml:space="preserve">Product 97: </t>
  </si>
  <si>
    <t xml:space="preserve">Product 98: </t>
  </si>
  <si>
    <t xml:space="preserve">Product 99: </t>
  </si>
  <si>
    <t xml:space="preserve">Product 100: </t>
  </si>
  <si>
    <t>board</t>
  </si>
  <si>
    <t>Holztyp</t>
  </si>
  <si>
    <t>Nadelholz</t>
  </si>
  <si>
    <t>Laubholz</t>
  </si>
  <si>
    <t>Weichfaserplatten</t>
  </si>
  <si>
    <t>Balken</t>
  </si>
  <si>
    <t>Latten</t>
  </si>
  <si>
    <t>Bretter</t>
  </si>
  <si>
    <t>roh, luftgetrocknet (u=20%)</t>
  </si>
  <si>
    <t>roh, kammergetrocknet (u=20%)</t>
  </si>
  <si>
    <t>gehobelt, luftgetrocknet (u=20%)</t>
  </si>
  <si>
    <t>gehobelt, kammergetrocknet (u=20%)</t>
  </si>
  <si>
    <t>Schweiz</t>
  </si>
  <si>
    <t>Deutschland</t>
  </si>
  <si>
    <t>Frankreich</t>
  </si>
  <si>
    <t>Österreich</t>
  </si>
  <si>
    <t>Ungarn</t>
  </si>
  <si>
    <t>Schweden</t>
  </si>
  <si>
    <t>Norwegen</t>
  </si>
  <si>
    <t>Finnland</t>
  </si>
  <si>
    <t>Italien</t>
  </si>
  <si>
    <t>Anteil</t>
  </si>
  <si>
    <t>beam</t>
  </si>
  <si>
    <t>lath</t>
  </si>
  <si>
    <t>fibreboard</t>
  </si>
  <si>
    <t>hardwood</t>
  </si>
  <si>
    <t>softwood</t>
  </si>
  <si>
    <t>CH</t>
  </si>
  <si>
    <t>air dried (u=20%), planed</t>
  </si>
  <si>
    <t>(u=10%), planed</t>
  </si>
  <si>
    <t>raw, air dried</t>
  </si>
  <si>
    <t>raw, kiln dried (u=20%)</t>
  </si>
  <si>
    <t>raw, kiln dried (u=10%)</t>
  </si>
  <si>
    <t>DE</t>
  </si>
  <si>
    <t>FI</t>
  </si>
  <si>
    <t>FR</t>
  </si>
  <si>
    <t>IT</t>
  </si>
  <si>
    <t>NO</t>
  </si>
  <si>
    <t>AT</t>
  </si>
  <si>
    <t>SE</t>
  </si>
  <si>
    <t>HU</t>
  </si>
  <si>
    <t>RER</t>
  </si>
  <si>
    <t>Spanplatte, PF-gebunden, Feuchtbereich</t>
  </si>
  <si>
    <t>Spanplatte, UF-gebunden, beschichtet, Trockenbereich</t>
  </si>
  <si>
    <t>Spanplatte, UF-gebunden, Trockenbereich</t>
  </si>
  <si>
    <t>1 m3 sawnwood, board, hardwood, air dried (u=20%), planed, at sawmill/m3/AT U (of project 631_Ökobilanzen Holzbauten)</t>
  </si>
  <si>
    <t>1 m3 sawnwood, board, hardwood, air dried (u=20%), planed, at sawmill/m3/DE U (of project 631_Ökobilanzen Holzbauten)</t>
  </si>
  <si>
    <t>1 m3 sawnwood, board, hardwood, air dried (u=20%), planed, at sawmill/m3/FI U (of project 631_Ökobilanzen Holzbauten)</t>
  </si>
  <si>
    <t>1 m3 sawnwood, board, hardwood, air dried (u=20%), planed, at sawmill/m3/FR U (of project 631_Ökobilanzen Holzbauten)</t>
  </si>
  <si>
    <t>1 m3 sawnwood, board, hardwood, air dried (u=20%), planed, at sawmill/m3/HU U (of project 631_Ökobilanzen Holzbauten)</t>
  </si>
  <si>
    <t>1 m3 sawnwood, board, hardwood, air dried (u=20%), planed, at sawmill/m3/IT U (of project 631_Ökobilanzen Holzbauten)</t>
  </si>
  <si>
    <t>1 m3 sawnwood, board, hardwood, air dried (u=20%), planed, at sawmill/m3/NO U (of project 631_Ökobilanzen Holzbauten)</t>
  </si>
  <si>
    <t>1 m3 sawnwood, board, hardwood, air dried (u=20%), planed, at sawmill/m3/SE U (of project 631_Ökobilanzen Holzbauten)</t>
  </si>
  <si>
    <t>1 m3 sawnwood, board, hardwood, air dried (u=20%), planed, at sawmill_631/CH U (of project 631_Ökobilanzen Holzbauten)</t>
  </si>
  <si>
    <t>1 m3 sawnwood, board, hardwood, dried (u=10%), planed, at sawmill/m3/AT U (of project 631_Ökobilanzen Holzbauten)</t>
  </si>
  <si>
    <t>1 m3 sawnwood, board, hardwood, dried (u=10%), planed, at sawmill/m3/DE U (of project 631_Ökobilanzen Holzbauten)</t>
  </si>
  <si>
    <t>1 m3 sawnwood, board, hardwood, dried (u=10%), planed, at sawmill/m3/FI U (of project 631_Ökobilanzen Holzbauten)</t>
  </si>
  <si>
    <t>1 m3 sawnwood, board, hardwood, dried (u=10%), planed, at sawmill/m3/FR U (of project 631_Ökobilanzen Holzbauten)</t>
  </si>
  <si>
    <t>1 m3 sawnwood, board, hardwood, dried (u=10%), planed, at sawmill/m3/HU U (of project 631_Ökobilanzen Holzbauten)</t>
  </si>
  <si>
    <t>1 m3 sawnwood, board, hardwood, dried (u=10%), planed, at sawmill/m3/IT U (of project 631_Ökobilanzen Holzbauten)</t>
  </si>
  <si>
    <t>1 m3 sawnwood, board, hardwood, dried (u=10%), planed, at sawmill/m3/NO U (of project 631_Ökobilanzen Holzbauten)</t>
  </si>
  <si>
    <t>1 m3 sawnwood, board, hardwood, dried (u=10%), planed, at sawmill/m3/SE U (of project 631_Ökobilanzen Holzbauten)</t>
  </si>
  <si>
    <t>1 m3 sawnwood, board, hardwood, dried (u=10%), planed, at sawmill_631/CH U (of project 631_Ökobilanzen Holzbauten)</t>
  </si>
  <si>
    <t>1 m3 sawnwood, board, hardwood, kiln dried (u=20%), planed, at sawmill/m3/AT U (of project 631_Ökobilanzen Holzbauten)</t>
  </si>
  <si>
    <t>1 m3 sawnwood, board, hardwood, kiln dried (u=20%), planed, at sawmill/m3/DE U (of project 631_Ökobilanzen Holzbauten)</t>
  </si>
  <si>
    <t>1 m3 sawnwood, board, hardwood, kiln dried (u=20%), planed, at sawmill/m3/FI U (of project 631_Ökobilanzen Holzbauten)</t>
  </si>
  <si>
    <t>1 m3 sawnwood, board, hardwood, kiln dried (u=20%), planed, at sawmill/m3/FR U (of project 631_Ökobilanzen Holzbauten)</t>
  </si>
  <si>
    <t>1 m3 sawnwood, board, hardwood, kiln dried (u=20%), planed, at sawmill/m3/HU U (of project 631_Ökobilanzen Holzbauten)</t>
  </si>
  <si>
    <t>1 m3 sawnwood, board, hardwood, kiln dried (u=20%), planed, at sawmill/m3/IT U (of project 631_Ökobilanzen Holzbauten)</t>
  </si>
  <si>
    <t>1 m3 sawnwood, board, hardwood, kiln dried (u=20%), planed, at sawmill/m3/NO U (of project 631_Ökobilanzen Holzbauten)</t>
  </si>
  <si>
    <t>1 m3 sawnwood, board, hardwood, kiln dried (u=20%), planed, at sawmill/m3/SE U (of project 631_Ökobilanzen Holzbauten)</t>
  </si>
  <si>
    <t>1 m3 sawnwood, board, hardwood, kiln dried (u=20%), planed, at sawmill_631/CH U (of project 631_Ökobilanzen Holzbauten)</t>
  </si>
  <si>
    <t>1 m3 sawnwood, board, hardwood, raw, air dried (u=20%), at sawmill/m3/AT U (of project 631_Ökobilanzen Holzbauten)</t>
  </si>
  <si>
    <t>1 m3 sawnwood, board, hardwood, raw, air dried (u=20%), at sawmill/m3/DE U (of project 631_Ökobilanzen Holzbauten)</t>
  </si>
  <si>
    <t>1 m3 sawnwood, board, hardwood, raw, air dried (u=20%), at sawmill/m3/FI U (of project 631_Ökobilanzen Holzbauten)</t>
  </si>
  <si>
    <t>1 m3 sawnwood, board, hardwood, raw, air dried (u=20%), at sawmill/m3/FR U (of project 631_Ökobilanzen Holzbauten)</t>
  </si>
  <si>
    <t>1 m3 sawnwood, board, hardwood, raw, air dried (u=20%), at sawmill/m3/HU U (of project 631_Ökobilanzen Holzbauten)</t>
  </si>
  <si>
    <t>1 m3 sawnwood, board, hardwood, raw, air dried (u=20%), at sawmill/m3/IT U (of project 631_Ökobilanzen Holzbauten)</t>
  </si>
  <si>
    <t>1 m3 sawnwood, board, hardwood, raw, air dried (u=20%), at sawmill/m3/NO U (of project 631_Ökobilanzen Holzbauten)</t>
  </si>
  <si>
    <t>1 m3 sawnwood, board, hardwood, raw, air dried (u=20%), at sawmill/m3/SE U (of project 631_Ökobilanzen Holzbauten)</t>
  </si>
  <si>
    <t>1 m3 sawnwood, board, hardwood, raw, air dried (u=20%), at sawmill_631/CH U (of project 631_Ökobilanzen Holzbauten)</t>
  </si>
  <si>
    <t>1 m3 sawnwood, board, hardwood, raw, kiln dried (u=10%), at sawmill/m3/AT U (of project 631_Ökobilanzen Holzbauten)</t>
  </si>
  <si>
    <t>1 m3 sawnwood, board, hardwood, raw, kiln dried (u=10%), at sawmill/m3/DE U (of project 631_Ökobilanzen Holzbauten)</t>
  </si>
  <si>
    <t>1 m3 sawnwood, board, hardwood, raw, kiln dried (u=10%), at sawmill/m3/FI U (of project 631_Ökobilanzen Holzbauten)</t>
  </si>
  <si>
    <t>1 m3 sawnwood, board, hardwood, raw, kiln dried (u=10%), at sawmill/m3/FR U (of project 631_Ökobilanzen Holzbauten)</t>
  </si>
  <si>
    <t>1 m3 sawnwood, board, hardwood, raw, kiln dried (u=10%), at sawmill/m3/HU U (of project 631_Ökobilanzen Holzbauten)</t>
  </si>
  <si>
    <t>1 m3 sawnwood, board, hardwood, raw, kiln dried (u=10%), at sawmill/m3/IT U (of project 631_Ökobilanzen Holzbauten)</t>
  </si>
  <si>
    <t>1 m3 sawnwood, board, hardwood, raw, kiln dried (u=10%), at sawmill/m3/NO U (of project 631_Ökobilanzen Holzbauten)</t>
  </si>
  <si>
    <t>1 m3 sawnwood, board, hardwood, raw, kiln dried (u=10%), at sawmill/m3/SE U (of project 631_Ökobilanzen Holzbauten)</t>
  </si>
  <si>
    <t>1 m3 sawnwood, board, hardwood, raw, kiln dried (u=10%), at sawmill_631/CH U (of project 631_Ökobilanzen Holzbauten)</t>
  </si>
  <si>
    <t>1 m3 sawnwood, board, hardwood, raw, kiln dried (u=20%), at sawmill/m3/AT U (of project 631_Ökobilanzen Holzbauten)</t>
  </si>
  <si>
    <t>1 m3 sawnwood, board, hardwood, raw, kiln dried (u=20%), at sawmill/m3/DE U (of project 631_Ökobilanzen Holzbauten)</t>
  </si>
  <si>
    <t>1 m3 sawnwood, board, hardwood, raw, kiln dried (u=20%), at sawmill/m3/FI U (of project 631_Ökobilanzen Holzbauten)</t>
  </si>
  <si>
    <t>1 m3 sawnwood, board, hardwood, raw, kiln dried (u=20%), at sawmill/m3/FR U (of project 631_Ökobilanzen Holzbauten)</t>
  </si>
  <si>
    <t>1 m3 sawnwood, board, hardwood, raw, kiln dried (u=20%), at sawmill/m3/HU U (of project 631_Ökobilanzen Holzbauten)</t>
  </si>
  <si>
    <t>1 m3 sawnwood, board, hardwood, raw, kiln dried (u=20%), at sawmill/m3/IT U (of project 631_Ökobilanzen Holzbauten)</t>
  </si>
  <si>
    <t>1 m3 sawnwood, board, hardwood, raw, kiln dried (u=20%), at sawmill/m3/NO U (of project 631_Ökobilanzen Holzbauten)</t>
  </si>
  <si>
    <t>1 m3 sawnwood, board, hardwood, raw, kiln dried (u=20%), at sawmill/m3/SE U (of project 631_Ökobilanzen Holzbauten)</t>
  </si>
  <si>
    <t>1 m3 sawnwood, board, hardwood, raw, kiln dried (u=20%), at sawmill_631/CH U (of project 631_Ökobilanzen Holzbauten)</t>
  </si>
  <si>
    <t>1 m3 sawnwood, board, softwood, air dried (u=20%), planed, at sawmill/m3/AT U (of project 631_Ökobilanzen Holzbauten)</t>
  </si>
  <si>
    <t>1 m3 sawnwood, board, softwood, air dried (u=20%), planed, at sawmill/m3/DE U (of project 631_Ökobilanzen Holzbauten)</t>
  </si>
  <si>
    <t>1 m3 sawnwood, board, softwood, air dried (u=20%), planed, at sawmill/m3/FI U (of project 631_Ökobilanzen Holzbauten)</t>
  </si>
  <si>
    <t>1 m3 sawnwood, board, softwood, air dried (u=20%), planed, at sawmill/m3/FR U (of project 631_Ökobilanzen Holzbauten)</t>
  </si>
  <si>
    <t>1 m3 sawnwood, board, softwood, air dried (u=20%), planed, at sawmill/m3/HU U (of project 631_Ökobilanzen Holzbauten)</t>
  </si>
  <si>
    <t>1 m3 sawnwood, board, softwood, air dried (u=20%), planed, at sawmill/m3/IT U (of project 631_Ökobilanzen Holzbauten)</t>
  </si>
  <si>
    <t>1 m3 sawnwood, board, softwood, air dried (u=20%), planed, at sawmill/m3/NO U (of project 631_Ökobilanzen Holzbauten)</t>
  </si>
  <si>
    <t>1 m3 sawnwood, board, softwood, air dried (u=20%), planed, at sawmill/m3/SE U (of project 631_Ökobilanzen Holzbauten)</t>
  </si>
  <si>
    <t>1 m3 sawnwood, board, softwood, air dried (u=20%), planed, at sawmill_631/CH U (of project 631_Ökobilanzen Holzbauten)</t>
  </si>
  <si>
    <t>1 m3 sawnwood, board, softwood, dried (u=10%), planed, at sawmill/m3/AT U (of project 631_Ökobilanzen Holzbauten)</t>
  </si>
  <si>
    <t>1 m3 sawnwood, board, softwood, dried (u=10%), planed, at sawmill/m3/DE U (of project 631_Ökobilanzen Holzbauten)</t>
  </si>
  <si>
    <t>1 m3 sawnwood, board, softwood, dried (u=10%), planed, at sawmill/m3/FI U (of project 631_Ökobilanzen Holzbauten)</t>
  </si>
  <si>
    <t>1 m3 sawnwood, board, softwood, dried (u=10%), planed, at sawmill/m3/FR U (of project 631_Ökobilanzen Holzbauten)</t>
  </si>
  <si>
    <t>1 m3 sawnwood, board, softwood, dried (u=10%), planed, at sawmill/m3/HU U (of project 631_Ökobilanzen Holzbauten)</t>
  </si>
  <si>
    <t>1 m3 sawnwood, board, softwood, dried (u=10%), planed, at sawmill/m3/IT U (of project 631_Ökobilanzen Holzbauten)</t>
  </si>
  <si>
    <t>1 m3 sawnwood, board, softwood, dried (u=10%), planed, at sawmill/m3/NO U (of project 631_Ökobilanzen Holzbauten)</t>
  </si>
  <si>
    <t>1 m3 sawnwood, board, softwood, dried (u=10%), planed, at sawmill/m3/SE U (of project 631_Ökobilanzen Holzbauten)</t>
  </si>
  <si>
    <t>1 m3 sawnwood, board, softwood, dried (u=10%), planed, at sawmill_631/CH U (of project 631_Ökobilanzen Holzbauten)</t>
  </si>
  <si>
    <t>1 m3 sawnwood, board, softwood, kiln dried (u=20%), planed, at sawmill/m3/AT U (of project 631_Ökobilanzen Holzbauten)</t>
  </si>
  <si>
    <t>1 m3 sawnwood, board, softwood, kiln dried (u=20%), planed, at sawmill/m3/DE U (of project 631_Ökobilanzen Holzbauten)</t>
  </si>
  <si>
    <t>1 m3 sawnwood, board, softwood, kiln dried (u=20%), planed, at sawmill/m3/FI U (of project 631_Ökobilanzen Holzbauten)</t>
  </si>
  <si>
    <t>1 m3 sawnwood, board, softwood, kiln dried (u=20%), planed, at sawmill/m3/FR U (of project 631_Ökobilanzen Holzbauten)</t>
  </si>
  <si>
    <t>1 m3 sawnwood, board, softwood, kiln dried (u=20%), planed, at sawmill/m3/HU U (of project 631_Ökobilanzen Holzbauten)</t>
  </si>
  <si>
    <t>1 m3 sawnwood, board, softwood, kiln dried (u=20%), planed, at sawmill/m3/IT U (of project 631_Ökobilanzen Holzbauten)</t>
  </si>
  <si>
    <t>1 m3 sawnwood, board, softwood, kiln dried (u=20%), planed, at sawmill/m3/NO U (of project 631_Ökobilanzen Holzbauten)</t>
  </si>
  <si>
    <t>1 m3 sawnwood, board, softwood, kiln dried (u=20%), planed, at sawmill/m3/SE U (of project 631_Ökobilanzen Holzbauten)</t>
  </si>
  <si>
    <t>1 m3 sawnwood, board, softwood, kiln dried (u=20%), planed, at sawmill_631/CH U (of project 631_Ökobilanzen Holzbauten)</t>
  </si>
  <si>
    <t>1 m3 sawnwood, board, softwood, raw, air dried (u=20%), at sawmill/m3/AT U (of project 631_Ökobilanzen Holzbauten)</t>
  </si>
  <si>
    <t>1 m3 sawnwood, board, softwood, raw, air dried (u=20%), at sawmill/m3/DE U (of project 631_Ökobilanzen Holzbauten)</t>
  </si>
  <si>
    <t>1 m3 sawnwood, board, softwood, raw, air dried (u=20%), at sawmill/m3/FI U (of project 631_Ökobilanzen Holzbauten)</t>
  </si>
  <si>
    <t>1 m3 sawnwood, board, softwood, raw, air dried (u=20%), at sawmill/m3/FR U (of project 631_Ökobilanzen Holzbauten)</t>
  </si>
  <si>
    <t>1 m3 sawnwood, board, softwood, raw, air dried (u=20%), at sawmill/m3/HU U (of project 631_Ökobilanzen Holzbauten)</t>
  </si>
  <si>
    <t>1 m3 sawnwood, board, softwood, raw, air dried (u=20%), at sawmill/m3/IT U (of project 631_Ökobilanzen Holzbauten)</t>
  </si>
  <si>
    <t>1 m3 sawnwood, board, softwood, raw, air dried (u=20%), at sawmill/m3/NO U (of project 631_Ökobilanzen Holzbauten)</t>
  </si>
  <si>
    <t>1 m3 sawnwood, board, softwood, raw, air dried (u=20%), at sawmill/m3/SE U (of project 631_Ökobilanzen Holzbauten)</t>
  </si>
  <si>
    <t>1 m3 sawnwood, board, softwood, raw, air dried (u=20%), at sawmill_631/CH U (of project 631_Ökobilanzen Holzbauten)</t>
  </si>
  <si>
    <t>1 m3 sawnwood, board, softwood, raw, kiln dried (u=10%), at sawmill_631/CH U (of project 631_Ökobilanzen Holzbauten)</t>
  </si>
  <si>
    <t>1 m3 sawnwood, board, softwood, raw, kiln dried (u=20%), at sawmill/m3/AT U (of project 631_Ökobilanzen Holzbauten)</t>
  </si>
  <si>
    <t xml:space="preserve">Product 101: </t>
  </si>
  <si>
    <t>1 m3 sawnwood, board, softwood, raw, kiln dried (u=20%), at sawmill/m3/DE U (of project 631_Ökobilanzen Holzbauten)</t>
  </si>
  <si>
    <t xml:space="preserve">Product 102: </t>
  </si>
  <si>
    <t>1 m3 sawnwood, board, softwood, raw, kiln dried (u=20%), at sawmill/m3/FI U (of project 631_Ökobilanzen Holzbauten)</t>
  </si>
  <si>
    <t xml:space="preserve">Product 103: </t>
  </si>
  <si>
    <t>1 m3 sawnwood, board, softwood, raw, kiln dried (u=20%), at sawmill/m3/FR U (of project 631_Ökobilanzen Holzbauten)</t>
  </si>
  <si>
    <t xml:space="preserve">Product 104: </t>
  </si>
  <si>
    <t>1 m3 sawnwood, board, softwood, raw, kiln dried (u=20%), at sawmill/m3/HU U (of project 631_Ökobilanzen Holzbauten)</t>
  </si>
  <si>
    <t xml:space="preserve">Product 105: </t>
  </si>
  <si>
    <t>1 m3 sawnwood, board, softwood, raw, kiln dried (u=20%), at sawmill/m3/IT U (of project 631_Ökobilanzen Holzbauten)</t>
  </si>
  <si>
    <t xml:space="preserve">Product 106: </t>
  </si>
  <si>
    <t>1 m3 sawnwood, board, softwood, raw, kiln dried (u=20%), at sawmill/m3/NO U (of project 631_Ökobilanzen Holzbauten)</t>
  </si>
  <si>
    <t xml:space="preserve">Product 107: </t>
  </si>
  <si>
    <t>1 m3 sawnwood, board, softwood, raw, kiln dried (u=20%), at sawmill/m3/SE U (of project 631_Ökobilanzen Holzbauten)</t>
  </si>
  <si>
    <t xml:space="preserve">Product 108: </t>
  </si>
  <si>
    <t>1 m3 sawnwood, board, softwood, raw, kiln dried (u=20%), at sawmill_631/CH U (of project 631_Ökobilanzen Holzbauten)</t>
  </si>
  <si>
    <t>sawnwood, board, hardwood, air dried (u=20%), planed, at sawmill/m3/AT U</t>
  </si>
  <si>
    <t>sawnwood, board, hardwood, air dried (u=20%), planed, at sawmill/m3/DE U</t>
  </si>
  <si>
    <t>sawnwood, board, hardwood, air dried (u=20%), planed, at sawmill/m3/FI U</t>
  </si>
  <si>
    <t>sawnwood, board, hardwood, air dried (u=20%), planed, at sawmill/m3/FR U</t>
  </si>
  <si>
    <t>sawnwood, board, hardwood, air dried (u=20%), planed, at sawmill/m3/HU U</t>
  </si>
  <si>
    <t>sawnwood, board, hardwood, air dried (u=20%), planed, at sawmill/m3/IT U</t>
  </si>
  <si>
    <t>sawnwood, board, hardwood, air dried (u=20%), planed, at sawmill/m3/NO U</t>
  </si>
  <si>
    <t>sawnwood, board, hardwood, air dried (u=20%), planed, at sawmill/m3/SE U</t>
  </si>
  <si>
    <t>sawnwood, board, hardwood, air dried (u=20%), planed, at sawmill_631/CH U</t>
  </si>
  <si>
    <t>sawnwood, board, hardwood, dried (u=10%), planed, at sawmill/m3/AT U</t>
  </si>
  <si>
    <t>sawnwood, board, hardwood, dried (u=10%), planed, at sawmill/m3/DE U</t>
  </si>
  <si>
    <t>sawnwood, board, hardwood, dried (u=10%), planed, at sawmill/m3/FI U</t>
  </si>
  <si>
    <t>sawnwood, board, hardwood, dried (u=10%), planed, at sawmill/m3/FR U</t>
  </si>
  <si>
    <t>sawnwood, board, hardwood, dried (u=10%), planed, at sawmill/m3/HU U</t>
  </si>
  <si>
    <t>sawnwood, board, hardwood, dried (u=10%), planed, at sawmill/m3/IT U</t>
  </si>
  <si>
    <t>sawnwood, board, hardwood, dried (u=10%), planed, at sawmill/m3/NO U</t>
  </si>
  <si>
    <t>sawnwood, board, hardwood, dried (u=10%), planed, at sawmill/m3/SE U</t>
  </si>
  <si>
    <t>sawnwood, board, hardwood, dried (u=10%), planed, at sawmill_631/CH U</t>
  </si>
  <si>
    <t>sawnwood, board, hardwood, kiln dried (u=20%), planed, at sawmill/m3/AT U</t>
  </si>
  <si>
    <t>sawnwood, board, hardwood, kiln dried (u=20%), planed, at sawmill/m3/DE U</t>
  </si>
  <si>
    <t>sawnwood, board, hardwood, kiln dried (u=20%), planed, at sawmill/m3/FI U</t>
  </si>
  <si>
    <t>sawnwood, board, hardwood, kiln dried (u=20%), planed, at sawmill/m3/FR U</t>
  </si>
  <si>
    <t>sawnwood, board, hardwood, kiln dried (u=20%), planed, at sawmill/m3/HU U</t>
  </si>
  <si>
    <t>sawnwood, board, hardwood, kiln dried (u=20%), planed, at sawmill/m3/IT U</t>
  </si>
  <si>
    <t>sawnwood, board, hardwood, kiln dried (u=20%), planed, at sawmill/m3/NO U</t>
  </si>
  <si>
    <t>sawnwood, board, hardwood, kiln dried (u=20%), planed, at sawmill/m3/SE U</t>
  </si>
  <si>
    <t>sawnwood, board, hardwood, kiln dried (u=20%), planed, at sawmill_631/CH U</t>
  </si>
  <si>
    <t>sawnwood, board, hardwood, raw, air dried (u=20%), at sawmill/m3/AT U</t>
  </si>
  <si>
    <t>sawnwood, board, hardwood, raw, air dried (u=20%), at sawmill/m3/DE U</t>
  </si>
  <si>
    <t>sawnwood, board, hardwood, raw, air dried (u=20%), at sawmill/m3/FI U</t>
  </si>
  <si>
    <t>sawnwood, board, hardwood, raw, air dried (u=20%), at sawmill/m3/FR U</t>
  </si>
  <si>
    <t>sawnwood, board, hardwood, raw, air dried (u=20%), at sawmill/m3/HU U</t>
  </si>
  <si>
    <t>sawnwood, board, hardwood, raw, air dried (u=20%), at sawmill/m3/IT U</t>
  </si>
  <si>
    <t>sawnwood, board, hardwood, raw, air dried (u=20%), at sawmill/m3/NO U</t>
  </si>
  <si>
    <t>sawnwood, board, hardwood, raw, air dried (u=20%), at sawmill/m3/SE U</t>
  </si>
  <si>
    <t>sawnwood, board, hardwood, raw, air dried (u=20%), at sawmill_631/CH U</t>
  </si>
  <si>
    <t>sawnwood, board, hardwood, raw, kiln dried (u=10%), at sawmill/m3/AT U</t>
  </si>
  <si>
    <t>sawnwood, board, hardwood, raw, kiln dried (u=10%), at sawmill/m3/DE U</t>
  </si>
  <si>
    <t>sawnwood, board, hardwood, raw, kiln dried (u=10%), at sawmill/m3/FI U</t>
  </si>
  <si>
    <t>sawnwood, board, hardwood, raw, kiln dried (u=10%), at sawmill/m3/FR U</t>
  </si>
  <si>
    <t>sawnwood, board, hardwood, raw, kiln dried (u=10%), at sawmill/m3/HU U</t>
  </si>
  <si>
    <t>sawnwood, board, hardwood, raw, kiln dried (u=10%), at sawmill/m3/IT U</t>
  </si>
  <si>
    <t>sawnwood, board, hardwood, raw, kiln dried (u=10%), at sawmill/m3/NO U</t>
  </si>
  <si>
    <t>sawnwood, board, hardwood, raw, kiln dried (u=10%), at sawmill/m3/SE U</t>
  </si>
  <si>
    <t>sawnwood, board, hardwood, raw, kiln dried (u=10%), at sawmill_631/CH U</t>
  </si>
  <si>
    <t>sawnwood, board, hardwood, raw, kiln dried (u=20%), at sawmill/m3/AT U</t>
  </si>
  <si>
    <t>sawnwood, board, hardwood, raw, kiln dried (u=20%), at sawmill/m3/DE U</t>
  </si>
  <si>
    <t>sawnwood, board, hardwood, raw, kiln dried (u=20%), at sawmill/m3/FI U</t>
  </si>
  <si>
    <t>sawnwood, board, hardwood, raw, kiln dried (u=20%), at sawmill/m3/FR U</t>
  </si>
  <si>
    <t>sawnwood, board, hardwood, raw, kiln dried (u=20%), at sawmill/m3/HU U</t>
  </si>
  <si>
    <t>sawnwood, board, hardwood, raw, kiln dried (u=20%), at sawmill/m3/IT U</t>
  </si>
  <si>
    <t>sawnwood, board, hardwood, raw, kiln dried (u=20%), at sawmill/m3/NO U</t>
  </si>
  <si>
    <t>sawnwood, board, hardwood, raw, kiln dried (u=20%), at sawmill/m3/SE U</t>
  </si>
  <si>
    <t>sawnwood, board, hardwood, raw, kiln dried (u=20%), at sawmill_631/CH U</t>
  </si>
  <si>
    <t>sawnwood, board, softwood, air dried (u=20%), planed, at sawmill/m3/AT U</t>
  </si>
  <si>
    <t>sawnwood, board, softwood, air dried (u=20%), planed, at sawmill/m3/DE U</t>
  </si>
  <si>
    <t>sawnwood, board, softwood, air dried (u=20%), planed, at sawmill/m3/FI U</t>
  </si>
  <si>
    <t>sawnwood, board, softwood, air dried (u=20%), planed, at sawmill/m3/FR U</t>
  </si>
  <si>
    <t>sawnwood, board, softwood, air dried (u=20%), planed, at sawmill/m3/HU U</t>
  </si>
  <si>
    <t>sawnwood, board, softwood, air dried (u=20%), planed, at sawmill/m3/IT U</t>
  </si>
  <si>
    <t>sawnwood, board, softwood, air dried (u=20%), planed, at sawmill/m3/NO U</t>
  </si>
  <si>
    <t>sawnwood, board, softwood, air dried (u=20%), planed, at sawmill/m3/SE U</t>
  </si>
  <si>
    <t>sawnwood, board, softwood, air dried (u=20%), planed, at sawmill_631/CH U</t>
  </si>
  <si>
    <t>sawnwood, board, softwood, dried (u=10%), planed, at sawmill/m3/AT U</t>
  </si>
  <si>
    <t>sawnwood, board, softwood, dried (u=10%), planed, at sawmill/m3/DE U</t>
  </si>
  <si>
    <t>sawnwood, board, softwood, dried (u=10%), planed, at sawmill/m3/FI U</t>
  </si>
  <si>
    <t>sawnwood, board, softwood, dried (u=10%), planed, at sawmill/m3/FR U</t>
  </si>
  <si>
    <t>sawnwood, board, softwood, dried (u=10%), planed, at sawmill/m3/HU U</t>
  </si>
  <si>
    <t>sawnwood, board, softwood, dried (u=10%), planed, at sawmill/m3/IT U</t>
  </si>
  <si>
    <t>sawnwood, board, softwood, dried (u=10%), planed, at sawmill/m3/NO U</t>
  </si>
  <si>
    <t>sawnwood, board, softwood, dried (u=10%), planed, at sawmill/m3/SE U</t>
  </si>
  <si>
    <t>sawnwood, board, softwood, dried (u=10%), planed, at sawmill_631/CH U</t>
  </si>
  <si>
    <t>sawnwood, board, softwood, kiln dried (u=20%), planed, at sawmill/m3/AT U</t>
  </si>
  <si>
    <t>sawnwood, board, softwood, kiln dried (u=20%), planed, at sawmill/m3/DE U</t>
  </si>
  <si>
    <t>sawnwood, board, softwood, kiln dried (u=20%), planed, at sawmill/m3/FI U</t>
  </si>
  <si>
    <t>sawnwood, board, softwood, kiln dried (u=20%), planed, at sawmill/m3/FR U</t>
  </si>
  <si>
    <t>sawnwood, board, softwood, kiln dried (u=20%), planed, at sawmill/m3/HU U</t>
  </si>
  <si>
    <t>sawnwood, board, softwood, kiln dried (u=20%), planed, at sawmill/m3/IT U</t>
  </si>
  <si>
    <t>sawnwood, board, softwood, kiln dried (u=20%), planed, at sawmill/m3/NO U</t>
  </si>
  <si>
    <t>sawnwood, board, softwood, kiln dried (u=20%), planed, at sawmill/m3/SE U</t>
  </si>
  <si>
    <t>sawnwood, board, softwood, kiln dried (u=20%), planed, at sawmill_631/CH U</t>
  </si>
  <si>
    <t>sawnwood, board, softwood, raw, air dried (u=20%), at sawmill/m3/AT U</t>
  </si>
  <si>
    <t>sawnwood, board, softwood, raw, air dried (u=20%), at sawmill/m3/DE U</t>
  </si>
  <si>
    <t>sawnwood, board, softwood, raw, air dried (u=20%), at sawmill/m3/FI U</t>
  </si>
  <si>
    <t>sawnwood, board, softwood, raw, air dried (u=20%), at sawmill/m3/FR U</t>
  </si>
  <si>
    <t>sawnwood, board, softwood, raw, air dried (u=20%), at sawmill/m3/HU U</t>
  </si>
  <si>
    <t>sawnwood, board, softwood, raw, air dried (u=20%), at sawmill/m3/IT U</t>
  </si>
  <si>
    <t>sawnwood, board, softwood, raw, air dried (u=20%), at sawmill/m3/NO U</t>
  </si>
  <si>
    <t>sawnwood, board, softwood, raw, air dried (u=20%), at sawmill/m3/SE U</t>
  </si>
  <si>
    <t>sawnwood, board, softwood, raw, air dried (u=20%), at sawmill_631/CH U</t>
  </si>
  <si>
    <t>sawnwood, board, softwood, raw, kiln dried (u=10%), at sawmill_631/CH U</t>
  </si>
  <si>
    <t>sawnwood, board, softwood, raw, kiln dried (u=20%), at sawmill/m3/AT U</t>
  </si>
  <si>
    <t>sawnwood, board, softwood, raw, kiln dried (u=20%), at sawmill/m3/DE U</t>
  </si>
  <si>
    <t>sawnwood, board, softwood, raw, kiln dried (u=20%), at sawmill/m3/FI U</t>
  </si>
  <si>
    <t>sawnwood, board, softwood, raw, kiln dried (u=20%), at sawmill/m3/FR U</t>
  </si>
  <si>
    <t>sawnwood, board, softwood, raw, kiln dried (u=20%), at sawmill/m3/HU U</t>
  </si>
  <si>
    <t>sawnwood, board, softwood, raw, kiln dried (u=20%), at sawmill/m3/IT U</t>
  </si>
  <si>
    <t>sawnwood, board, softwood, raw, kiln dried (u=20%), at sawmill/m3/NO U</t>
  </si>
  <si>
    <t>sawnwood, board, softwood, raw, kiln dried (u=20%), at sawmill/m3/SE U</t>
  </si>
  <si>
    <t>sawnwood, board, softwood, raw, kiln dried (u=20%), at sawmill_631/CH U</t>
  </si>
  <si>
    <t>1 m3 sawnwood, lath, hardwood, air dried (u=20%), planed, at sawmill/m3/AT U (of project 631_Ökobilanzen Holzbauten)</t>
  </si>
  <si>
    <t>1 m3 sawnwood, lath, hardwood, air dried (u=20%), planed, at sawmill/m3/DE U (of project 631_Ökobilanzen Holzbauten)</t>
  </si>
  <si>
    <t>1 m3 sawnwood, lath, hardwood, air dried (u=20%), planed, at sawmill/m3/FI U (of project 631_Ökobilanzen Holzbauten)</t>
  </si>
  <si>
    <t>1 m3 sawnwood, lath, hardwood, air dried (u=20%), planed, at sawmill/m3/FR U (of project 631_Ökobilanzen Holzbauten)</t>
  </si>
  <si>
    <t>1 m3 sawnwood, lath, hardwood, air dried (u=20%), planed, at sawmill/m3/HU U (of project 631_Ökobilanzen Holzbauten)</t>
  </si>
  <si>
    <t>1 m3 sawnwood, lath, hardwood, air dried (u=20%), planed, at sawmill/m3/IT U (of project 631_Ökobilanzen Holzbauten)</t>
  </si>
  <si>
    <t>1 m3 sawnwood, lath, hardwood, air dried (u=20%), planed, at sawmill/m3/NO U (of project 631_Ökobilanzen Holzbauten)</t>
  </si>
  <si>
    <t>1 m3 sawnwood, lath, hardwood, air dried (u=20%), planed, at sawmill/m3/SE U (of project 631_Ökobilanzen Holzbauten)</t>
  </si>
  <si>
    <t>1 m3 sawnwood, lath, hardwood, air dried (u=20%), planed, at sawmill_631/CH U (of project 631_Ökobilanzen Holzbauten)</t>
  </si>
  <si>
    <t>1 m3 sawnwood, lath, hardwood, dried (u=10%), planed, at sawmill/m3/AT U (of project 631_Ökobilanzen Holzbauten)</t>
  </si>
  <si>
    <t>1 m3 sawnwood, lath, hardwood, dried (u=10%), planed, at sawmill/m3/DE U (of project 631_Ökobilanzen Holzbauten)</t>
  </si>
  <si>
    <t>1 m3 sawnwood, lath, hardwood, dried (u=10%), planed, at sawmill/m3/FI U (of project 631_Ökobilanzen Holzbauten)</t>
  </si>
  <si>
    <t>1 m3 sawnwood, lath, hardwood, dried (u=10%), planed, at sawmill/m3/FR U (of project 631_Ökobilanzen Holzbauten)</t>
  </si>
  <si>
    <t>1 m3 sawnwood, lath, hardwood, dried (u=10%), planed, at sawmill/m3/HU U (of project 631_Ökobilanzen Holzbauten)</t>
  </si>
  <si>
    <t>1 m3 sawnwood, lath, hardwood, dried (u=10%), planed, at sawmill/m3/IT U (of project 631_Ökobilanzen Holzbauten)</t>
  </si>
  <si>
    <t>1 m3 sawnwood, lath, hardwood, dried (u=10%), planed, at sawmill/m3/NO U (of project 631_Ökobilanzen Holzbauten)</t>
  </si>
  <si>
    <t>1 m3 sawnwood, lath, hardwood, dried (u=10%), planed, at sawmill/m3/SE U (of project 631_Ökobilanzen Holzbauten)</t>
  </si>
  <si>
    <t>1 m3 sawnwood, lath, hardwood, dried (u=10%), planed, at sawmill_631/CH U (of project 631_Ökobilanzen Holzbauten)</t>
  </si>
  <si>
    <t>1 m3 sawnwood, lath, hardwood, kiln dried (u=20%), planed, at sawmill/m3/AT U (of project 631_Ökobilanzen Holzbauten)</t>
  </si>
  <si>
    <t>1 m3 sawnwood, lath, hardwood, kiln dried (u=20%), planed, at sawmill/m3/DE U (of project 631_Ökobilanzen Holzbauten)</t>
  </si>
  <si>
    <t>1 m3 sawnwood, lath, hardwood, kiln dried (u=20%), planed, at sawmill/m3/FI U (of project 631_Ökobilanzen Holzbauten)</t>
  </si>
  <si>
    <t>1 m3 sawnwood, lath, hardwood, kiln dried (u=20%), planed, at sawmill/m3/FR U (of project 631_Ökobilanzen Holzbauten)</t>
  </si>
  <si>
    <t>1 m3 sawnwood, lath, hardwood, kiln dried (u=20%), planed, at sawmill/m3/HU U (of project 631_Ökobilanzen Holzbauten)</t>
  </si>
  <si>
    <t>1 m3 sawnwood, lath, hardwood, kiln dried (u=20%), planed, at sawmill/m3/IT U (of project 631_Ökobilanzen Holzbauten)</t>
  </si>
  <si>
    <t>1 m3 sawnwood, lath, hardwood, kiln dried (u=20%), planed, at sawmill/m3/NO U (of project 631_Ökobilanzen Holzbauten)</t>
  </si>
  <si>
    <t>1 m3 sawnwood, lath, hardwood, kiln dried (u=20%), planed, at sawmill/m3/SE U (of project 631_Ökobilanzen Holzbauten)</t>
  </si>
  <si>
    <t>1 m3 sawnwood, lath, hardwood, kiln dried (u=20%), planed, at sawmill_631/CH U (of project 631_Ökobilanzen Holzbauten)</t>
  </si>
  <si>
    <t>1 m3 sawnwood, lath, hardwood, raw, air dried (u=20%), at sawmill/m3/AT U (of project 631_Ökobilanzen Holzbauten)</t>
  </si>
  <si>
    <t>1 m3 sawnwood, lath, hardwood, raw, air dried (u=20%), at sawmill/m3/DE U (of project 631_Ökobilanzen Holzbauten)</t>
  </si>
  <si>
    <t>1 m3 sawnwood, lath, hardwood, raw, air dried (u=20%), at sawmill/m3/FI U (of project 631_Ökobilanzen Holzbauten)</t>
  </si>
  <si>
    <t>1 m3 sawnwood, lath, hardwood, raw, air dried (u=20%), at sawmill/m3/FR U (of project 631_Ökobilanzen Holzbauten)</t>
  </si>
  <si>
    <t>1 m3 sawnwood, lath, hardwood, raw, air dried (u=20%), at sawmill/m3/HU U (of project 631_Ökobilanzen Holzbauten)</t>
  </si>
  <si>
    <t>1 m3 sawnwood, lath, hardwood, raw, air dried (u=20%), at sawmill/m3/IT U (of project 631_Ökobilanzen Holzbauten)</t>
  </si>
  <si>
    <t>1 m3 sawnwood, lath, hardwood, raw, air dried (u=20%), at sawmill/m3/NO U (of project 631_Ökobilanzen Holzbauten)</t>
  </si>
  <si>
    <t>1 m3 sawnwood, lath, hardwood, raw, air dried (u=20%), at sawmill/m3/SE U (of project 631_Ökobilanzen Holzbauten)</t>
  </si>
  <si>
    <t>1 m3 sawnwood, lath, hardwood, raw, air dried (u=20%), at sawmill_631/CH U (of project 631_Ökobilanzen Holzbauten)</t>
  </si>
  <si>
    <t>1 m3 sawnwood, lath, hardwood, raw, kiln dried (u=10%), at sawmill/m3/AT U (of project 631_Ökobilanzen Holzbauten)</t>
  </si>
  <si>
    <t>1 m3 sawnwood, lath, hardwood, raw, kiln dried (u=10%), at sawmill/m3/DE U (of project 631_Ökobilanzen Holzbauten)</t>
  </si>
  <si>
    <t>1 m3 sawnwood, lath, hardwood, raw, kiln dried (u=10%), at sawmill/m3/FI U (of project 631_Ökobilanzen Holzbauten)</t>
  </si>
  <si>
    <t>1 m3 sawnwood, lath, hardwood, raw, kiln dried (u=10%), at sawmill/m3/FR U (of project 631_Ökobilanzen Holzbauten)</t>
  </si>
  <si>
    <t>1 m3 sawnwood, lath, hardwood, raw, kiln dried (u=10%), at sawmill/m3/HU U (of project 631_Ökobilanzen Holzbauten)</t>
  </si>
  <si>
    <t>1 m3 sawnwood, lath, hardwood, raw, kiln dried (u=10%), at sawmill/m3/IT U (of project 631_Ökobilanzen Holzbauten)</t>
  </si>
  <si>
    <t>1 m3 sawnwood, lath, hardwood, raw, kiln dried (u=10%), at sawmill/m3/NO U (of project 631_Ökobilanzen Holzbauten)</t>
  </si>
  <si>
    <t>1 m3 sawnwood, lath, hardwood, raw, kiln dried (u=10%), at sawmill/m3/SE U (of project 631_Ökobilanzen Holzbauten)</t>
  </si>
  <si>
    <t>1 m3 sawnwood, lath, hardwood, raw, kiln dried (u=10%), at sawmill_631/CH U (of project 631_Ökobilanzen Holzbauten)</t>
  </si>
  <si>
    <t>1 m3 sawnwood, lath, hardwood, raw, kiln dried (u=20%), at sawmill/m3/AT U (of project 631_Ökobilanzen Holzbauten)</t>
  </si>
  <si>
    <t>1 m3 sawnwood, lath, hardwood, raw, kiln dried (u=20%), at sawmill/m3/DE U (of project 631_Ökobilanzen Holzbauten)</t>
  </si>
  <si>
    <t>1 m3 sawnwood, lath, hardwood, raw, kiln dried (u=20%), at sawmill/m3/FI U (of project 631_Ökobilanzen Holzbauten)</t>
  </si>
  <si>
    <t>1 m3 sawnwood, lath, hardwood, raw, kiln dried (u=20%), at sawmill/m3/FR U (of project 631_Ökobilanzen Holzbauten)</t>
  </si>
  <si>
    <t>1 m3 sawnwood, lath, hardwood, raw, kiln dried (u=20%), at sawmill/m3/HU U (of project 631_Ökobilanzen Holzbauten)</t>
  </si>
  <si>
    <t>1 m3 sawnwood, lath, hardwood, raw, kiln dried (u=20%), at sawmill/m3/IT U (of project 631_Ökobilanzen Holzbauten)</t>
  </si>
  <si>
    <t>1 m3 sawnwood, lath, hardwood, raw, kiln dried (u=20%), at sawmill/m3/NO U (of project 631_Ökobilanzen Holzbauten)</t>
  </si>
  <si>
    <t>1 m3 sawnwood, lath, hardwood, raw, kiln dried (u=20%), at sawmill/m3/SE U (of project 631_Ökobilanzen Holzbauten)</t>
  </si>
  <si>
    <t>1 m3 sawnwood, lath, hardwood, raw, kiln dried (u=20%), at sawmill_631/CH U (of project 631_Ökobilanzen Holzbauten)</t>
  </si>
  <si>
    <t>1 m3 sawnwood, lath, softwood, air dried (u=20%), planed, at sawmill/m3/AT U (of project 631_Ökobilanzen Holzbauten)</t>
  </si>
  <si>
    <t>1 m3 sawnwood, lath, softwood, air dried (u=20%), planed, at sawmill/m3/DE U (of project 631_Ökobilanzen Holzbauten)</t>
  </si>
  <si>
    <t>1 m3 sawnwood, lath, softwood, air dried (u=20%), planed, at sawmill/m3/FI U (of project 631_Ökobilanzen Holzbauten)</t>
  </si>
  <si>
    <t>1 m3 sawnwood, lath, softwood, air dried (u=20%), planed, at sawmill/m3/FR U (of project 631_Ökobilanzen Holzbauten)</t>
  </si>
  <si>
    <t>1 m3 sawnwood, lath, softwood, air dried (u=20%), planed, at sawmill/m3/HU U (of project 631_Ökobilanzen Holzbauten)</t>
  </si>
  <si>
    <t>1 m3 sawnwood, lath, softwood, air dried (u=20%), planed, at sawmill/m3/IT U (of project 631_Ökobilanzen Holzbauten)</t>
  </si>
  <si>
    <t>1 m3 sawnwood, lath, softwood, air dried (u=20%), planed, at sawmill/m3/NO U (of project 631_Ökobilanzen Holzbauten)</t>
  </si>
  <si>
    <t>1 m3 sawnwood, lath, softwood, air dried (u=20%), planed, at sawmill/m3/SE U (of project 631_Ökobilanzen Holzbauten)</t>
  </si>
  <si>
    <t>1 m3 sawnwood, lath, softwood, air dried (u=20%), planed, at sawmill_631/CH U (of project 631_Ökobilanzen Holzbauten)</t>
  </si>
  <si>
    <t>1 m3 sawnwood, lath, softwood, dried (u=10%), planed, at sawmill/m3/AT U (of project 631_Ökobilanzen Holzbauten)</t>
  </si>
  <si>
    <t>1 m3 sawnwood, lath, softwood, dried (u=10%), planed, at sawmill/m3/DE U (of project 631_Ökobilanzen Holzbauten)</t>
  </si>
  <si>
    <t>1 m3 sawnwood, lath, softwood, dried (u=10%), planed, at sawmill/m3/FI U (of project 631_Ökobilanzen Holzbauten)</t>
  </si>
  <si>
    <t>1 m3 sawnwood, lath, softwood, dried (u=10%), planed, at sawmill/m3/FR U (of project 631_Ökobilanzen Holzbauten)</t>
  </si>
  <si>
    <t>1 m3 sawnwood, lath, softwood, dried (u=10%), planed, at sawmill/m3/HU U (of project 631_Ökobilanzen Holzbauten)</t>
  </si>
  <si>
    <t>1 m3 sawnwood, lath, softwood, dried (u=10%), planed, at sawmill/m3/IT U (of project 631_Ökobilanzen Holzbauten)</t>
  </si>
  <si>
    <t>1 m3 sawnwood, lath, softwood, dried (u=10%), planed, at sawmill/m3/NO U (of project 631_Ökobilanzen Holzbauten)</t>
  </si>
  <si>
    <t>1 m3 sawnwood, lath, softwood, dried (u=10%), planed, at sawmill/m3/SE U (of project 631_Ökobilanzen Holzbauten)</t>
  </si>
  <si>
    <t>1 m3 sawnwood, lath, softwood, dried (u=10%), planed, at sawmill_631/CH U (of project 631_Ökobilanzen Holzbauten)</t>
  </si>
  <si>
    <t>1 m3 sawnwood, lath, softwood, kiln dried (u=20%), planed, at sawmill/m3/AT U (of project 631_Ökobilanzen Holzbauten)</t>
  </si>
  <si>
    <t>1 m3 sawnwood, lath, softwood, kiln dried (u=20%), planed, at sawmill/m3/DE U (of project 631_Ökobilanzen Holzbauten)</t>
  </si>
  <si>
    <t>1 m3 sawnwood, lath, softwood, kiln dried (u=20%), planed, at sawmill/m3/FI U (of project 631_Ökobilanzen Holzbauten)</t>
  </si>
  <si>
    <t>1 m3 sawnwood, lath, softwood, kiln dried (u=20%), planed, at sawmill/m3/FR U (of project 631_Ökobilanzen Holzbauten)</t>
  </si>
  <si>
    <t>1 m3 sawnwood, lath, softwood, kiln dried (u=20%), planed, at sawmill/m3/HU U (of project 631_Ökobilanzen Holzbauten)</t>
  </si>
  <si>
    <t>1 m3 sawnwood, lath, softwood, kiln dried (u=20%), planed, at sawmill/m3/IT U (of project 631_Ökobilanzen Holzbauten)</t>
  </si>
  <si>
    <t>1 m3 sawnwood, lath, softwood, kiln dried (u=20%), planed, at sawmill/m3/NO U (of project 631_Ökobilanzen Holzbauten)</t>
  </si>
  <si>
    <t>1 m3 sawnwood, lath, softwood, kiln dried (u=20%), planed, at sawmill/m3/SE U (of project 631_Ökobilanzen Holzbauten)</t>
  </si>
  <si>
    <t>1 m3 sawnwood, lath, softwood, kiln dried (u=20%), planed, at sawmill_631/CH U (of project 631_Ökobilanzen Holzbauten)</t>
  </si>
  <si>
    <t>1 m3 sawnwood, lath, softwood, raw, air dried (u=20%), at sawmill/m3/AT U (of project 631_Ökobilanzen Holzbauten)</t>
  </si>
  <si>
    <t>1 m3 sawnwood, lath, softwood, raw, air dried (u=20%), at sawmill/m3/DE U (of project 631_Ökobilanzen Holzbauten)</t>
  </si>
  <si>
    <t>1 m3 sawnwood, lath, softwood, raw, air dried (u=20%), at sawmill/m3/FI U (of project 631_Ökobilanzen Holzbauten)</t>
  </si>
  <si>
    <t>1 m3 sawnwood, lath, softwood, raw, air dried (u=20%), at sawmill/m3/FR U (of project 631_Ökobilanzen Holzbauten)</t>
  </si>
  <si>
    <t>1 m3 sawnwood, lath, softwood, raw, air dried (u=20%), at sawmill/m3/HU U (of project 631_Ökobilanzen Holzbauten)</t>
  </si>
  <si>
    <t>1 m3 sawnwood, lath, softwood, raw, air dried (u=20%), at sawmill/m3/IT U (of project 631_Ökobilanzen Holzbauten)</t>
  </si>
  <si>
    <t>1 m3 sawnwood, lath, softwood, raw, air dried (u=20%), at sawmill/m3/NO U (of project 631_Ökobilanzen Holzbauten)</t>
  </si>
  <si>
    <t>1 m3 sawnwood, lath, softwood, raw, air dried (u=20%), at sawmill/m3/SE U (of project 631_Ökobilanzen Holzbauten)</t>
  </si>
  <si>
    <t>1 m3 sawnwood, lath, softwood, raw, air dried (u=20%), at sawmill_631/CH U (of project 631_Ökobilanzen Holzbauten)</t>
  </si>
  <si>
    <t>1 m3 sawnwood, lath, softwood, raw, kiln dried (u=10%), at sawmill_631/CH U (of project 631_Ökobilanzen Holzbauten)</t>
  </si>
  <si>
    <t>1 m3 sawnwood, lath, softwood, raw, kiln dried (u=20%), at sawmill/m3/AT U (of project 631_Ökobilanzen Holzbauten)</t>
  </si>
  <si>
    <t>1 m3 sawnwood, lath, softwood, raw, kiln dried (u=20%), at sawmill/m3/DE U (of project 631_Ökobilanzen Holzbauten)</t>
  </si>
  <si>
    <t>1 m3 sawnwood, lath, softwood, raw, kiln dried (u=20%), at sawmill/m3/FI U (of project 631_Ökobilanzen Holzbauten)</t>
  </si>
  <si>
    <t>1 m3 sawnwood, lath, softwood, raw, kiln dried (u=20%), at sawmill/m3/FR U (of project 631_Ökobilanzen Holzbauten)</t>
  </si>
  <si>
    <t>1 m3 sawnwood, lath, softwood, raw, kiln dried (u=20%), at sawmill/m3/HU U (of project 631_Ökobilanzen Holzbauten)</t>
  </si>
  <si>
    <t>1 m3 sawnwood, lath, softwood, raw, kiln dried (u=20%), at sawmill/m3/IT U (of project 631_Ökobilanzen Holzbauten)</t>
  </si>
  <si>
    <t>1 m3 sawnwood, lath, softwood, raw, kiln dried (u=20%), at sawmill/m3/NO U (of project 631_Ökobilanzen Holzbauten)</t>
  </si>
  <si>
    <t>1 m3 sawnwood, lath, softwood, raw, kiln dried (u=20%), at sawmill/m3/SE U (of project 631_Ökobilanzen Holzbauten)</t>
  </si>
  <si>
    <t>1 m3 sawnwood, lath, softwood, raw, kiln dried (u=20%), at sawmill_631/CH U (of project 631_Ökobilanzen Holzbauten)</t>
  </si>
  <si>
    <t>sawnwood, lath, hardwood, air dried (u=20%), planed, at sawmill/m3/AT U</t>
  </si>
  <si>
    <t>sawnwood, lath, hardwood, air dried (u=20%), planed, at sawmill/m3/DE U</t>
  </si>
  <si>
    <t>sawnwood, lath, hardwood, air dried (u=20%), planed, at sawmill/m3/FI U</t>
  </si>
  <si>
    <t>sawnwood, lath, hardwood, air dried (u=20%), planed, at sawmill/m3/FR U</t>
  </si>
  <si>
    <t>sawnwood, lath, hardwood, air dried (u=20%), planed, at sawmill/m3/HU U</t>
  </si>
  <si>
    <t>sawnwood, lath, hardwood, air dried (u=20%), planed, at sawmill/m3/IT U</t>
  </si>
  <si>
    <t>sawnwood, lath, hardwood, air dried (u=20%), planed, at sawmill/m3/NO U</t>
  </si>
  <si>
    <t>sawnwood, lath, hardwood, air dried (u=20%), planed, at sawmill/m3/SE U</t>
  </si>
  <si>
    <t>sawnwood, lath, hardwood, air dried (u=20%), planed, at sawmill_631/CH U</t>
  </si>
  <si>
    <t>sawnwood, lath, hardwood, dried (u=10%), planed, at sawmill/m3/AT U</t>
  </si>
  <si>
    <t>sawnwood, lath, hardwood, dried (u=10%), planed, at sawmill/m3/DE U</t>
  </si>
  <si>
    <t>sawnwood, lath, hardwood, dried (u=10%), planed, at sawmill/m3/FI U</t>
  </si>
  <si>
    <t>sawnwood, lath, hardwood, dried (u=10%), planed, at sawmill/m3/FR U</t>
  </si>
  <si>
    <t>sawnwood, lath, hardwood, dried (u=10%), planed, at sawmill/m3/HU U</t>
  </si>
  <si>
    <t>sawnwood, lath, hardwood, dried (u=10%), planed, at sawmill/m3/IT U</t>
  </si>
  <si>
    <t>sawnwood, lath, hardwood, dried (u=10%), planed, at sawmill/m3/NO U</t>
  </si>
  <si>
    <t>sawnwood, lath, hardwood, dried (u=10%), planed, at sawmill/m3/SE U</t>
  </si>
  <si>
    <t>sawnwood, lath, hardwood, dried (u=10%), planed, at sawmill_631/CH U</t>
  </si>
  <si>
    <t>sawnwood, lath, hardwood, kiln dried (u=20%), planed, at sawmill/m3/AT U</t>
  </si>
  <si>
    <t>sawnwood, lath, hardwood, kiln dried (u=20%), planed, at sawmill/m3/DE U</t>
  </si>
  <si>
    <t>sawnwood, lath, hardwood, kiln dried (u=20%), planed, at sawmill/m3/FI U</t>
  </si>
  <si>
    <t>sawnwood, lath, hardwood, kiln dried (u=20%), planed, at sawmill/m3/FR U</t>
  </si>
  <si>
    <t>sawnwood, lath, hardwood, kiln dried (u=20%), planed, at sawmill/m3/HU U</t>
  </si>
  <si>
    <t>sawnwood, lath, hardwood, kiln dried (u=20%), planed, at sawmill/m3/IT U</t>
  </si>
  <si>
    <t>sawnwood, lath, hardwood, kiln dried (u=20%), planed, at sawmill/m3/NO U</t>
  </si>
  <si>
    <t>sawnwood, lath, hardwood, kiln dried (u=20%), planed, at sawmill/m3/SE U</t>
  </si>
  <si>
    <t>sawnwood, lath, hardwood, kiln dried (u=20%), planed, at sawmill_631/CH U</t>
  </si>
  <si>
    <t>sawnwood, lath, hardwood, raw, air dried (u=20%), at sawmill/m3/AT U</t>
  </si>
  <si>
    <t>sawnwood, lath, hardwood, raw, air dried (u=20%), at sawmill/m3/DE U</t>
  </si>
  <si>
    <t>sawnwood, lath, hardwood, raw, air dried (u=20%), at sawmill/m3/FI U</t>
  </si>
  <si>
    <t>sawnwood, lath, hardwood, raw, air dried (u=20%), at sawmill/m3/FR U</t>
  </si>
  <si>
    <t>sawnwood, lath, hardwood, raw, air dried (u=20%), at sawmill/m3/HU U</t>
  </si>
  <si>
    <t>sawnwood, lath, hardwood, raw, air dried (u=20%), at sawmill/m3/IT U</t>
  </si>
  <si>
    <t>sawnwood, lath, hardwood, raw, air dried (u=20%), at sawmill/m3/NO U</t>
  </si>
  <si>
    <t>sawnwood, lath, hardwood, raw, air dried (u=20%), at sawmill/m3/SE U</t>
  </si>
  <si>
    <t>sawnwood, lath, hardwood, raw, air dried (u=20%), at sawmill_631/CH U</t>
  </si>
  <si>
    <t>sawnwood, lath, hardwood, raw, kiln dried (u=10%), at sawmill/m3/AT U</t>
  </si>
  <si>
    <t>sawnwood, lath, hardwood, raw, kiln dried (u=10%), at sawmill/m3/DE U</t>
  </si>
  <si>
    <t>sawnwood, lath, hardwood, raw, kiln dried (u=10%), at sawmill/m3/FI U</t>
  </si>
  <si>
    <t>sawnwood, lath, hardwood, raw, kiln dried (u=10%), at sawmill/m3/FR U</t>
  </si>
  <si>
    <t>sawnwood, lath, hardwood, raw, kiln dried (u=10%), at sawmill/m3/HU U</t>
  </si>
  <si>
    <t>sawnwood, lath, hardwood, raw, kiln dried (u=10%), at sawmill/m3/IT U</t>
  </si>
  <si>
    <t>sawnwood, lath, hardwood, raw, kiln dried (u=10%), at sawmill/m3/NO U</t>
  </si>
  <si>
    <t>sawnwood, lath, hardwood, raw, kiln dried (u=10%), at sawmill/m3/SE U</t>
  </si>
  <si>
    <t>sawnwood, lath, hardwood, raw, kiln dried (u=10%), at sawmill_631/CH U</t>
  </si>
  <si>
    <t>sawnwood, lath, hardwood, raw, kiln dried (u=20%), at sawmill/m3/AT U</t>
  </si>
  <si>
    <t>sawnwood, lath, hardwood, raw, kiln dried (u=20%), at sawmill/m3/DE U</t>
  </si>
  <si>
    <t>sawnwood, lath, hardwood, raw, kiln dried (u=20%), at sawmill/m3/FI U</t>
  </si>
  <si>
    <t>sawnwood, lath, hardwood, raw, kiln dried (u=20%), at sawmill/m3/FR U</t>
  </si>
  <si>
    <t>sawnwood, lath, hardwood, raw, kiln dried (u=20%), at sawmill/m3/HU U</t>
  </si>
  <si>
    <t>sawnwood, lath, hardwood, raw, kiln dried (u=20%), at sawmill/m3/IT U</t>
  </si>
  <si>
    <t>sawnwood, lath, hardwood, raw, kiln dried (u=20%), at sawmill/m3/NO U</t>
  </si>
  <si>
    <t>sawnwood, lath, hardwood, raw, kiln dried (u=20%), at sawmill/m3/SE U</t>
  </si>
  <si>
    <t>sawnwood, lath, hardwood, raw, kiln dried (u=20%), at sawmill_631/CH U</t>
  </si>
  <si>
    <t>sawnwood, lath, softwood, air dried (u=20%), planed, at sawmill/m3/AT U</t>
  </si>
  <si>
    <t>sawnwood, lath, softwood, air dried (u=20%), planed, at sawmill/m3/DE U</t>
  </si>
  <si>
    <t>sawnwood, lath, softwood, air dried (u=20%), planed, at sawmill/m3/FI U</t>
  </si>
  <si>
    <t>sawnwood, lath, softwood, air dried (u=20%), planed, at sawmill/m3/FR U</t>
  </si>
  <si>
    <t>sawnwood, lath, softwood, air dried (u=20%), planed, at sawmill/m3/HU U</t>
  </si>
  <si>
    <t>sawnwood, lath, softwood, air dried (u=20%), planed, at sawmill/m3/IT U</t>
  </si>
  <si>
    <t>sawnwood, lath, softwood, air dried (u=20%), planed, at sawmill/m3/NO U</t>
  </si>
  <si>
    <t>sawnwood, lath, softwood, air dried (u=20%), planed, at sawmill/m3/SE U</t>
  </si>
  <si>
    <t>sawnwood, lath, softwood, air dried (u=20%), planed, at sawmill_631/CH U</t>
  </si>
  <si>
    <t>sawnwood, lath, softwood, dried (u=10%), planed, at sawmill/m3/AT U</t>
  </si>
  <si>
    <t>sawnwood, lath, softwood, dried (u=10%), planed, at sawmill/m3/DE U</t>
  </si>
  <si>
    <t>sawnwood, lath, softwood, dried (u=10%), planed, at sawmill/m3/FI U</t>
  </si>
  <si>
    <t>sawnwood, lath, softwood, dried (u=10%), planed, at sawmill/m3/FR U</t>
  </si>
  <si>
    <t>sawnwood, lath, softwood, dried (u=10%), planed, at sawmill/m3/HU U</t>
  </si>
  <si>
    <t>sawnwood, lath, softwood, dried (u=10%), planed, at sawmill/m3/IT U</t>
  </si>
  <si>
    <t>sawnwood, lath, softwood, dried (u=10%), planed, at sawmill/m3/NO U</t>
  </si>
  <si>
    <t>sawnwood, lath, softwood, dried (u=10%), planed, at sawmill/m3/SE U</t>
  </si>
  <si>
    <t>sawnwood, lath, softwood, dried (u=10%), planed, at sawmill_631/CH U</t>
  </si>
  <si>
    <t>sawnwood, lath, softwood, kiln dried (u=20%), planed, at sawmill/m3/AT U</t>
  </si>
  <si>
    <t>sawnwood, lath, softwood, kiln dried (u=20%), planed, at sawmill/m3/DE U</t>
  </si>
  <si>
    <t>sawnwood, lath, softwood, kiln dried (u=20%), planed, at sawmill/m3/FI U</t>
  </si>
  <si>
    <t>sawnwood, lath, softwood, kiln dried (u=20%), planed, at sawmill/m3/FR U</t>
  </si>
  <si>
    <t>sawnwood, lath, softwood, kiln dried (u=20%), planed, at sawmill/m3/HU U</t>
  </si>
  <si>
    <t>sawnwood, lath, softwood, kiln dried (u=20%), planed, at sawmill/m3/IT U</t>
  </si>
  <si>
    <t>sawnwood, lath, softwood, kiln dried (u=20%), planed, at sawmill/m3/NO U</t>
  </si>
  <si>
    <t>sawnwood, lath, softwood, kiln dried (u=20%), planed, at sawmill/m3/SE U</t>
  </si>
  <si>
    <t>sawnwood, lath, softwood, kiln dried (u=20%), planed, at sawmill_631/CH U</t>
  </si>
  <si>
    <t>sawnwood, lath, softwood, raw, air dried (u=20%), at sawmill/m3/AT U</t>
  </si>
  <si>
    <t>sawnwood, lath, softwood, raw, air dried (u=20%), at sawmill/m3/DE U</t>
  </si>
  <si>
    <t>sawnwood, lath, softwood, raw, air dried (u=20%), at sawmill/m3/FI U</t>
  </si>
  <si>
    <t>sawnwood, lath, softwood, raw, air dried (u=20%), at sawmill/m3/FR U</t>
  </si>
  <si>
    <t>sawnwood, lath, softwood, raw, air dried (u=20%), at sawmill/m3/HU U</t>
  </si>
  <si>
    <t>sawnwood, lath, softwood, raw, air dried (u=20%), at sawmill/m3/IT U</t>
  </si>
  <si>
    <t>sawnwood, lath, softwood, raw, air dried (u=20%), at sawmill/m3/NO U</t>
  </si>
  <si>
    <t>sawnwood, lath, softwood, raw, air dried (u=20%), at sawmill/m3/SE U</t>
  </si>
  <si>
    <t>sawnwood, lath, softwood, raw, air dried (u=20%), at sawmill_631/CH U</t>
  </si>
  <si>
    <t>sawnwood, lath, softwood, raw, kiln dried (u=10%), at sawmill_631/CH U</t>
  </si>
  <si>
    <t>sawnwood, lath, softwood, raw, kiln dried (u=20%), at sawmill/m3/AT U</t>
  </si>
  <si>
    <t>sawnwood, lath, softwood, raw, kiln dried (u=20%), at sawmill/m3/DE U</t>
  </si>
  <si>
    <t>sawnwood, lath, softwood, raw, kiln dried (u=20%), at sawmill/m3/FI U</t>
  </si>
  <si>
    <t>sawnwood, lath, softwood, raw, kiln dried (u=20%), at sawmill/m3/FR U</t>
  </si>
  <si>
    <t>sawnwood, lath, softwood, raw, kiln dried (u=20%), at sawmill/m3/HU U</t>
  </si>
  <si>
    <t>sawnwood, lath, softwood, raw, kiln dried (u=20%), at sawmill/m3/IT U</t>
  </si>
  <si>
    <t>sawnwood, lath, softwood, raw, kiln dried (u=20%), at sawmill/m3/NO U</t>
  </si>
  <si>
    <t>sawnwood, lath, softwood, raw, kiln dried (u=20%), at sawmill/m3/SE U</t>
  </si>
  <si>
    <t>sawnwood, lath, softwood, raw, kiln dried (u=20%), at sawmill_631/CH U</t>
  </si>
  <si>
    <t>Ecological Scarcity 2013, categories, res. cor., V V1.07 / Ecological scarcity 2013</t>
  </si>
  <si>
    <t>1 m3 sawnwood, beam, hardwood, air dried (u=20%), planed, at sawmill/m3/AT U (of project 631_Ökobilanzen Holzbauten)</t>
  </si>
  <si>
    <t>1 m3 sawnwood, beam, hardwood, air dried (u=20%), planed, at sawmill/m3/DE U (of project 631_Ökobilanzen Holzbauten)</t>
  </si>
  <si>
    <t>1 m3 sawnwood, beam, hardwood, air dried (u=20%), planed, at sawmill/m3/FI U (of project 631_Ökobilanzen Holzbauten)</t>
  </si>
  <si>
    <t>1 m3 sawnwood, beam, hardwood, air dried (u=20%), planed, at sawmill/m3/FR U (of project 631_Ökobilanzen Holzbauten)</t>
  </si>
  <si>
    <t>1 m3 sawnwood, beam, hardwood, air dried (u=20%), planed, at sawmill/m3/HU U (of project 631_Ökobilanzen Holzbauten)</t>
  </si>
  <si>
    <t>1 m3 sawnwood, beam, hardwood, air dried (u=20%), planed, at sawmill/m3/IT U (of project 631_Ökobilanzen Holzbauten)</t>
  </si>
  <si>
    <t>1 m3 sawnwood, beam, hardwood, air dried (u=20%), planed, at sawmill/m3/NO U (of project 631_Ökobilanzen Holzbauten)</t>
  </si>
  <si>
    <t>1 m3 sawnwood, beam, hardwood, air dried (u=20%), planed, at sawmill/m3/SE U (of project 631_Ökobilanzen Holzbauten)</t>
  </si>
  <si>
    <t>1 m3 sawnwood, beam, hardwood, air dried (u=20%), planed, at sawmill_631/CH U (of project 631_Ökobilanzen Holzbauten)</t>
  </si>
  <si>
    <t>1 m3 sawnwood, beam, hardwood, dried (u=10%), planed, at sawmill/m3/AT U (of project 631_Ökobilanzen Holzbauten)</t>
  </si>
  <si>
    <t>1 m3 sawnwood, beam, hardwood, dried (u=10%), planed, at sawmill/m3/DE U (of project 631_Ökobilanzen Holzbauten)</t>
  </si>
  <si>
    <t>1 m3 sawnwood, beam, hardwood, dried (u=10%), planed, at sawmill/m3/FI U (of project 631_Ökobilanzen Holzbauten)</t>
  </si>
  <si>
    <t>1 m3 sawnwood, beam, hardwood, dried (u=10%), planed, at sawmill/m3/FR U (of project 631_Ökobilanzen Holzbauten)</t>
  </si>
  <si>
    <t>1 m3 sawnwood, beam, hardwood, dried (u=10%), planed, at sawmill/m3/HU U (of project 631_Ökobilanzen Holzbauten)</t>
  </si>
  <si>
    <t>1 m3 sawnwood, beam, hardwood, dried (u=10%), planed, at sawmill/m3/IT U (of project 631_Ökobilanzen Holzbauten)</t>
  </si>
  <si>
    <t>1 m3 sawnwood, beam, hardwood, dried (u=10%), planed, at sawmill/m3/NO U (of project 631_Ökobilanzen Holzbauten)</t>
  </si>
  <si>
    <t>1 m3 sawnwood, beam, hardwood, dried (u=10%), planed, at sawmill/m3/SE U (of project 631_Ökobilanzen Holzbauten)</t>
  </si>
  <si>
    <t>1 m3 sawnwood, beam, hardwood, dried (u=10%), planed, at sawmill_631/CH U (of project 631_Ökobilanzen Holzbauten)</t>
  </si>
  <si>
    <t>1 m3 sawnwood, beam, hardwood, kiln dried (u=20%), planed, at sawmill/m3/AT U (of project 631_Ökobilanzen Holzbauten)</t>
  </si>
  <si>
    <t>1 m3 sawnwood, beam, hardwood, kiln dried (u=20%), planed, at sawmill/m3/DE U (of project 631_Ökobilanzen Holzbauten)</t>
  </si>
  <si>
    <t>1 m3 sawnwood, beam, hardwood, kiln dried (u=20%), planed, at sawmill/m3/FI U (of project 631_Ökobilanzen Holzbauten)</t>
  </si>
  <si>
    <t>1 m3 sawnwood, beam, hardwood, kiln dried (u=20%), planed, at sawmill/m3/FR U (of project 631_Ökobilanzen Holzbauten)</t>
  </si>
  <si>
    <t>1 m3 sawnwood, beam, hardwood, kiln dried (u=20%), planed, at sawmill/m3/HU U (of project 631_Ökobilanzen Holzbauten)</t>
  </si>
  <si>
    <t>1 m3 sawnwood, beam, hardwood, kiln dried (u=20%), planed, at sawmill/m3/IT U (of project 631_Ökobilanzen Holzbauten)</t>
  </si>
  <si>
    <t>1 m3 sawnwood, beam, hardwood, kiln dried (u=20%), planed, at sawmill/m3/NO U (of project 631_Ökobilanzen Holzbauten)</t>
  </si>
  <si>
    <t>1 m3 sawnwood, beam, hardwood, kiln dried (u=20%), planed, at sawmill/m3/SE U (of project 631_Ökobilanzen Holzbauten)</t>
  </si>
  <si>
    <t>1 m3 sawnwood, beam, hardwood, kiln dried (u=20%), planed, at sawmill_631/CH U (of project 631_Ökobilanzen Holzbauten)</t>
  </si>
  <si>
    <t>1 m3 sawnwood, beam, hardwood, raw, air dried (u=20%), at sawmill/m3/AT U (of project 631_Ökobilanzen Holzbauten)</t>
  </si>
  <si>
    <t>1 m3 sawnwood, beam, hardwood, raw, air dried (u=20%), at sawmill/m3/DE U (of project 631_Ökobilanzen Holzbauten)</t>
  </si>
  <si>
    <t>1 m3 sawnwood, beam, hardwood, raw, air dried (u=20%), at sawmill/m3/FI U (of project 631_Ökobilanzen Holzbauten)</t>
  </si>
  <si>
    <t>1 m3 sawnwood, beam, hardwood, raw, air dried (u=20%), at sawmill/m3/FR U (of project 631_Ökobilanzen Holzbauten)</t>
  </si>
  <si>
    <t>1 m3 sawnwood, beam, hardwood, raw, air dried (u=20%), at sawmill/m3/HU U (of project 631_Ökobilanzen Holzbauten)</t>
  </si>
  <si>
    <t>1 m3 sawnwood, beam, hardwood, raw, air dried (u=20%), at sawmill/m3/IT U (of project 631_Ökobilanzen Holzbauten)</t>
  </si>
  <si>
    <t>1 m3 sawnwood, beam, hardwood, raw, air dried (u=20%), at sawmill/m3/NO U (of project 631_Ökobilanzen Holzbauten)</t>
  </si>
  <si>
    <t>1 m3 sawnwood, beam, hardwood, raw, air dried (u=20%), at sawmill/m3/SE U (of project 631_Ökobilanzen Holzbauten)</t>
  </si>
  <si>
    <t>1 m3 sawnwood, beam, hardwood, raw, air dried (u=20%), at sawmill_631/CH U (of project 631_Ökobilanzen Holzbauten)</t>
  </si>
  <si>
    <t>1 m3 sawnwood, beam, hardwood, raw, kiln dried (u=10%), at sawmill/m3/AT U (of project 631_Ökobilanzen Holzbauten)</t>
  </si>
  <si>
    <t>1 m3 sawnwood, beam, hardwood, raw, kiln dried (u=10%), at sawmill/m3/DE U (of project 631_Ökobilanzen Holzbauten)</t>
  </si>
  <si>
    <t>1 m3 sawnwood, beam, hardwood, raw, kiln dried (u=10%), at sawmill/m3/FI U (of project 631_Ökobilanzen Holzbauten)</t>
  </si>
  <si>
    <t>1 m3 sawnwood, beam, hardwood, raw, kiln dried (u=10%), at sawmill/m3/FR U (of project 631_Ökobilanzen Holzbauten)</t>
  </si>
  <si>
    <t>1 m3 sawnwood, beam, hardwood, raw, kiln dried (u=10%), at sawmill/m3/HU U (of project 631_Ökobilanzen Holzbauten)</t>
  </si>
  <si>
    <t>1 m3 sawnwood, beam, hardwood, raw, kiln dried (u=10%), at sawmill/m3/IT U (of project 631_Ökobilanzen Holzbauten)</t>
  </si>
  <si>
    <t>1 m3 sawnwood, beam, hardwood, raw, kiln dried (u=10%), at sawmill/m3/NO U (of project 631_Ökobilanzen Holzbauten)</t>
  </si>
  <si>
    <t>1 m3 sawnwood, beam, hardwood, raw, kiln dried (u=10%), at sawmill/m3/SE U (of project 631_Ökobilanzen Holzbauten)</t>
  </si>
  <si>
    <t>1 m3 sawnwood, beam, hardwood, raw, kiln dried (u=10%), at sawmill_631/CH U (of project 631_Ökobilanzen Holzbauten)</t>
  </si>
  <si>
    <t>1 m3 sawnwood, beam, hardwood, raw, kiln dried (u=20%), at sawmill/m3/AT U (of project 631_Ökobilanzen Holzbauten)</t>
  </si>
  <si>
    <t>1 m3 sawnwood, beam, hardwood, raw, kiln dried (u=20%), at sawmill/m3/DE U (of project 631_Ökobilanzen Holzbauten)</t>
  </si>
  <si>
    <t>1 m3 sawnwood, beam, hardwood, raw, kiln dried (u=20%), at sawmill/m3/FI U (of project 631_Ökobilanzen Holzbauten)</t>
  </si>
  <si>
    <t>1 m3 sawnwood, beam, hardwood, raw, kiln dried (u=20%), at sawmill/m3/FR U (of project 631_Ökobilanzen Holzbauten)</t>
  </si>
  <si>
    <t>1 m3 sawnwood, beam, hardwood, raw, kiln dried (u=20%), at sawmill/m3/HU U (of project 631_Ökobilanzen Holzbauten)</t>
  </si>
  <si>
    <t>1 m3 sawnwood, beam, hardwood, raw, kiln dried (u=20%), at sawmill/m3/IT U (of project 631_Ökobilanzen Holzbauten)</t>
  </si>
  <si>
    <t>1 m3 sawnwood, beam, hardwood, raw, kiln dried (u=20%), at sawmill/m3/NO U (of project 631_Ökobilanzen Holzbauten)</t>
  </si>
  <si>
    <t>1 m3 sawnwood, beam, hardwood, raw, kiln dried (u=20%), at sawmill/m3/SE U (of project 631_Ökobilanzen Holzbauten)</t>
  </si>
  <si>
    <t>1 m3 sawnwood, beam, hardwood, raw, kiln dried (u=20%), at sawmill_631/CH U (of project 631_Ökobilanzen Holzbauten)</t>
  </si>
  <si>
    <t>1 m3 sawnwood, beam, softwood, air dried (u=20%), planed, at sawmill/m3/AT U (of project 631_Ökobilanzen Holzbauten)</t>
  </si>
  <si>
    <t>1 m3 sawnwood, beam, softwood, air dried (u=20%), planed, at sawmill/m3/DE U (of project 631_Ökobilanzen Holzbauten)</t>
  </si>
  <si>
    <t>1 m3 sawnwood, beam, softwood, air dried (u=20%), planed, at sawmill/m3/FI U (of project 631_Ökobilanzen Holzbauten)</t>
  </si>
  <si>
    <t>1 m3 sawnwood, beam, softwood, air dried (u=20%), planed, at sawmill/m3/FR U (of project 631_Ökobilanzen Holzbauten)</t>
  </si>
  <si>
    <t>1 m3 sawnwood, beam, softwood, air dried (u=20%), planed, at sawmill/m3/HU U (of project 631_Ökobilanzen Holzbauten)</t>
  </si>
  <si>
    <t>1 m3 sawnwood, beam, softwood, air dried (u=20%), planed, at sawmill/m3/IT U (of project 631_Ökobilanzen Holzbauten)</t>
  </si>
  <si>
    <t>1 m3 sawnwood, beam, softwood, air dried (u=20%), planed, at sawmill/m3/NO U (of project 631_Ökobilanzen Holzbauten)</t>
  </si>
  <si>
    <t>1 m3 sawnwood, beam, softwood, air dried (u=20%), planed, at sawmill/m3/SE U (of project 631_Ökobilanzen Holzbauten)</t>
  </si>
  <si>
    <t>1 m3 sawnwood, beam, softwood, air dried (u=20%), planed, at sawmill_631/CH U (of project 631_Ökobilanzen Holzbauten)</t>
  </si>
  <si>
    <t>1 m3 sawnwood, beam, softwood, dried (u=10%), planed, at sawmill/m3/AT U (of project 631_Ökobilanzen Holzbauten)</t>
  </si>
  <si>
    <t>1 m3 sawnwood, beam, softwood, dried (u=10%), planed, at sawmill/m3/DE U (of project 631_Ökobilanzen Holzbauten)</t>
  </si>
  <si>
    <t>1 m3 sawnwood, beam, softwood, dried (u=10%), planed, at sawmill/m3/FI U (of project 631_Ökobilanzen Holzbauten)</t>
  </si>
  <si>
    <t>1 m3 sawnwood, beam, softwood, dried (u=10%), planed, at sawmill/m3/FR U (of project 631_Ökobilanzen Holzbauten)</t>
  </si>
  <si>
    <t>1 m3 sawnwood, beam, softwood, dried (u=10%), planed, at sawmill/m3/HU U (of project 631_Ökobilanzen Holzbauten)</t>
  </si>
  <si>
    <t>1 m3 sawnwood, beam, softwood, dried (u=10%), planed, at sawmill/m3/IT U (of project 631_Ökobilanzen Holzbauten)</t>
  </si>
  <si>
    <t>1 m3 sawnwood, beam, softwood, dried (u=10%), planed, at sawmill/m3/NO U (of project 631_Ökobilanzen Holzbauten)</t>
  </si>
  <si>
    <t>1 m3 sawnwood, beam, softwood, dried (u=10%), planed, at sawmill/m3/SE U (of project 631_Ökobilanzen Holzbauten)</t>
  </si>
  <si>
    <t>1 m3 sawnwood, beam, softwood, dried (u=10%), planed, at sawmill_631/CH U (of project 631_Ökobilanzen Holzbauten)</t>
  </si>
  <si>
    <t>1 m3 sawnwood, beam, softwood, kiln dried (u=20%), planed, at sawmill/m3/AT U (of project 631_Ökobilanzen Holzbauten)</t>
  </si>
  <si>
    <t>1 m3 sawnwood, beam, softwood, kiln dried (u=20%), planed, at sawmill/m3/DE U (of project 631_Ökobilanzen Holzbauten)</t>
  </si>
  <si>
    <t>1 m3 sawnwood, beam, softwood, kiln dried (u=20%), planed, at sawmill/m3/FI U (of project 631_Ökobilanzen Holzbauten)</t>
  </si>
  <si>
    <t>1 m3 sawnwood, beam, softwood, kiln dried (u=20%), planed, at sawmill/m3/FR U (of project 631_Ökobilanzen Holzbauten)</t>
  </si>
  <si>
    <t>1 m3 sawnwood, beam, softwood, kiln dried (u=20%), planed, at sawmill/m3/HU U (of project 631_Ökobilanzen Holzbauten)</t>
  </si>
  <si>
    <t>1 m3 sawnwood, beam, softwood, kiln dried (u=20%), planed, at sawmill/m3/IT U (of project 631_Ökobilanzen Holzbauten)</t>
  </si>
  <si>
    <t>1 m3 sawnwood, beam, softwood, kiln dried (u=20%), planed, at sawmill/m3/NO U (of project 631_Ökobilanzen Holzbauten)</t>
  </si>
  <si>
    <t>1 m3 sawnwood, beam, softwood, kiln dried (u=20%), planed, at sawmill/m3/SE U (of project 631_Ökobilanzen Holzbauten)</t>
  </si>
  <si>
    <t>1 m3 sawnwood, beam, softwood, kiln dried (u=20%), planed, at sawmill_631/CH U (of project 631_Ökobilanzen Holzbauten)</t>
  </si>
  <si>
    <t>1 m3 sawnwood, beam, softwood, raw, air dried (u=20%), at sawmill/m3/AT U (of project 631_Ökobilanzen Holzbauten)</t>
  </si>
  <si>
    <t>1 m3 sawnwood, beam, softwood, raw, air dried (u=20%), at sawmill/m3/DE U (of project 631_Ökobilanzen Holzbauten)</t>
  </si>
  <si>
    <t>1 m3 sawnwood, beam, softwood, raw, air dried (u=20%), at sawmill/m3/FI U (of project 631_Ökobilanzen Holzbauten)</t>
  </si>
  <si>
    <t>1 m3 sawnwood, beam, softwood, raw, air dried (u=20%), at sawmill/m3/FR U (of project 631_Ökobilanzen Holzbauten)</t>
  </si>
  <si>
    <t>1 m3 sawnwood, beam, softwood, raw, air dried (u=20%), at sawmill/m3/HU U (of project 631_Ökobilanzen Holzbauten)</t>
  </si>
  <si>
    <t>1 m3 sawnwood, beam, softwood, raw, air dried (u=20%), at sawmill/m3/IT U (of project 631_Ökobilanzen Holzbauten)</t>
  </si>
  <si>
    <t>1 m3 sawnwood, beam, softwood, raw, air dried (u=20%), at sawmill/m3/NO U (of project 631_Ökobilanzen Holzbauten)</t>
  </si>
  <si>
    <t>1 m3 sawnwood, beam, softwood, raw, air dried (u=20%), at sawmill/m3/SE U (of project 631_Ökobilanzen Holzbauten)</t>
  </si>
  <si>
    <t>1 m3 sawnwood, beam, softwood, raw, air dried (u=20%), at sawmill_631/CH U (of project 631_Ökobilanzen Holzbauten)</t>
  </si>
  <si>
    <t>1 m3 sawnwood, beam, softwood, raw, kiln dried (u=10%), at sawmill_631/CH U (of project 631_Ökobilanzen Holzbauten)</t>
  </si>
  <si>
    <t>1 m3 sawnwood, beam, softwood, raw, kiln dried (u=20%), at sawmill/m3/AT U (of project 631_Ökobilanzen Holzbauten)</t>
  </si>
  <si>
    <t>1 m3 sawnwood, beam, softwood, raw, kiln dried (u=20%), at sawmill/m3/DE U (of project 631_Ökobilanzen Holzbauten)</t>
  </si>
  <si>
    <t>1 m3 sawnwood, beam, softwood, raw, kiln dried (u=20%), at sawmill/m3/FI U (of project 631_Ökobilanzen Holzbauten)</t>
  </si>
  <si>
    <t>1 m3 sawnwood, beam, softwood, raw, kiln dried (u=20%), at sawmill/m3/FR U (of project 631_Ökobilanzen Holzbauten)</t>
  </si>
  <si>
    <t>1 m3 sawnwood, beam, softwood, raw, kiln dried (u=20%), at sawmill/m3/HU U (of project 631_Ökobilanzen Holzbauten)</t>
  </si>
  <si>
    <t>1 m3 sawnwood, beam, softwood, raw, kiln dried (u=20%), at sawmill/m3/IT U (of project 631_Ökobilanzen Holzbauten)</t>
  </si>
  <si>
    <t>1 m3 sawnwood, beam, softwood, raw, kiln dried (u=20%), at sawmill/m3/NO U (of project 631_Ökobilanzen Holzbauten)</t>
  </si>
  <si>
    <t>1 m3 sawnwood, beam, softwood, raw, kiln dried (u=20%), at sawmill/m3/SE U (of project 631_Ökobilanzen Holzbauten)</t>
  </si>
  <si>
    <t>1 m3 sawnwood, beam, softwood, raw, kiln dried (u=20%), at sawmill_631/CH U (of project 631_Ökobilanzen Holzbauten)</t>
  </si>
  <si>
    <t>sawnwood, beam, hardwood, air dried (u=20%), planed, at sawmill/m3/AT U</t>
  </si>
  <si>
    <t>sawnwood, beam, hardwood, air dried (u=20%), planed, at sawmill/m3/DE U</t>
  </si>
  <si>
    <t>sawnwood, beam, hardwood, air dried (u=20%), planed, at sawmill/m3/FI U</t>
  </si>
  <si>
    <t>sawnwood, beam, hardwood, air dried (u=20%), planed, at sawmill/m3/FR U</t>
  </si>
  <si>
    <t>sawnwood, beam, hardwood, air dried (u=20%), planed, at sawmill/m3/HU U</t>
  </si>
  <si>
    <t>sawnwood, beam, hardwood, air dried (u=20%), planed, at sawmill/m3/IT U</t>
  </si>
  <si>
    <t>sawnwood, beam, hardwood, air dried (u=20%), planed, at sawmill/m3/NO U</t>
  </si>
  <si>
    <t>sawnwood, beam, hardwood, air dried (u=20%), planed, at sawmill/m3/SE U</t>
  </si>
  <si>
    <t>sawnwood, beam, hardwood, air dried (u=20%), planed, at sawmill_631/CH U</t>
  </si>
  <si>
    <t>sawnwood, beam, hardwood, dried (u=10%), planed, at sawmill/m3/AT U</t>
  </si>
  <si>
    <t>sawnwood, beam, hardwood, dried (u=10%), planed, at sawmill/m3/DE U</t>
  </si>
  <si>
    <t>sawnwood, beam, hardwood, dried (u=10%), planed, at sawmill/m3/FI U</t>
  </si>
  <si>
    <t>sawnwood, beam, hardwood, dried (u=10%), planed, at sawmill/m3/FR U</t>
  </si>
  <si>
    <t>sawnwood, beam, hardwood, dried (u=10%), planed, at sawmill/m3/HU U</t>
  </si>
  <si>
    <t>sawnwood, beam, hardwood, dried (u=10%), planed, at sawmill/m3/IT U</t>
  </si>
  <si>
    <t>sawnwood, beam, hardwood, dried (u=10%), planed, at sawmill/m3/NO U</t>
  </si>
  <si>
    <t>sawnwood, beam, hardwood, dried (u=10%), planed, at sawmill/m3/SE U</t>
  </si>
  <si>
    <t>sawnwood, beam, hardwood, dried (u=10%), planed, at sawmill_631/CH U</t>
  </si>
  <si>
    <t>sawnwood, beam, hardwood, kiln dried (u=20%), planed, at sawmill/m3/AT U</t>
  </si>
  <si>
    <t>sawnwood, beam, hardwood, kiln dried (u=20%), planed, at sawmill/m3/DE U</t>
  </si>
  <si>
    <t>sawnwood, beam, hardwood, kiln dried (u=20%), planed, at sawmill/m3/FI U</t>
  </si>
  <si>
    <t>sawnwood, beam, hardwood, kiln dried (u=20%), planed, at sawmill/m3/FR U</t>
  </si>
  <si>
    <t>sawnwood, beam, hardwood, kiln dried (u=20%), planed, at sawmill/m3/HU U</t>
  </si>
  <si>
    <t>sawnwood, beam, hardwood, kiln dried (u=20%), planed, at sawmill/m3/IT U</t>
  </si>
  <si>
    <t>sawnwood, beam, hardwood, kiln dried (u=20%), planed, at sawmill/m3/NO U</t>
  </si>
  <si>
    <t>sawnwood, beam, hardwood, kiln dried (u=20%), planed, at sawmill/m3/SE U</t>
  </si>
  <si>
    <t>sawnwood, beam, hardwood, kiln dried (u=20%), planed, at sawmill_631/CH U</t>
  </si>
  <si>
    <t>sawnwood, beam, hardwood, raw, air dried (u=20%), at sawmill/m3/AT U</t>
  </si>
  <si>
    <t>sawnwood, beam, hardwood, raw, air dried (u=20%), at sawmill/m3/DE U</t>
  </si>
  <si>
    <t>sawnwood, beam, hardwood, raw, air dried (u=20%), at sawmill/m3/FI U</t>
  </si>
  <si>
    <t>sawnwood, beam, hardwood, raw, air dried (u=20%), at sawmill/m3/FR U</t>
  </si>
  <si>
    <t>sawnwood, beam, hardwood, raw, air dried (u=20%), at sawmill/m3/HU U</t>
  </si>
  <si>
    <t>sawnwood, beam, hardwood, raw, air dried (u=20%), at sawmill/m3/IT U</t>
  </si>
  <si>
    <t>sawnwood, beam, hardwood, raw, air dried (u=20%), at sawmill/m3/NO U</t>
  </si>
  <si>
    <t>sawnwood, beam, hardwood, raw, air dried (u=20%), at sawmill/m3/SE U</t>
  </si>
  <si>
    <t>sawnwood, beam, hardwood, raw, air dried (u=20%), at sawmill_631/CH U</t>
  </si>
  <si>
    <t>sawnwood, beam, hardwood, raw, kiln dried (u=10%), at sawmill/m3/AT U</t>
  </si>
  <si>
    <t>sawnwood, beam, hardwood, raw, kiln dried (u=10%), at sawmill/m3/DE U</t>
  </si>
  <si>
    <t>sawnwood, beam, hardwood, raw, kiln dried (u=10%), at sawmill/m3/FI U</t>
  </si>
  <si>
    <t>sawnwood, beam, hardwood, raw, kiln dried (u=10%), at sawmill/m3/FR U</t>
  </si>
  <si>
    <t>sawnwood, beam, hardwood, raw, kiln dried (u=10%), at sawmill/m3/HU U</t>
  </si>
  <si>
    <t>sawnwood, beam, hardwood, raw, kiln dried (u=10%), at sawmill/m3/IT U</t>
  </si>
  <si>
    <t>sawnwood, beam, hardwood, raw, kiln dried (u=10%), at sawmill/m3/NO U</t>
  </si>
  <si>
    <t>sawnwood, beam, hardwood, raw, kiln dried (u=10%), at sawmill/m3/SE U</t>
  </si>
  <si>
    <t>sawnwood, beam, hardwood, raw, kiln dried (u=10%), at sawmill_631/CH U</t>
  </si>
  <si>
    <t>sawnwood, beam, hardwood, raw, kiln dried (u=20%), at sawmill/m3/AT U</t>
  </si>
  <si>
    <t>sawnwood, beam, hardwood, raw, kiln dried (u=20%), at sawmill/m3/DE U</t>
  </si>
  <si>
    <t>sawnwood, beam, hardwood, raw, kiln dried (u=20%), at sawmill/m3/FI U</t>
  </si>
  <si>
    <t>sawnwood, beam, hardwood, raw, kiln dried (u=20%), at sawmill/m3/FR U</t>
  </si>
  <si>
    <t>sawnwood, beam, hardwood, raw, kiln dried (u=20%), at sawmill/m3/HU U</t>
  </si>
  <si>
    <t>sawnwood, beam, hardwood, raw, kiln dried (u=20%), at sawmill/m3/IT U</t>
  </si>
  <si>
    <t>sawnwood, beam, hardwood, raw, kiln dried (u=20%), at sawmill/m3/NO U</t>
  </si>
  <si>
    <t>sawnwood, beam, hardwood, raw, kiln dried (u=20%), at sawmill/m3/SE U</t>
  </si>
  <si>
    <t>sawnwood, beam, hardwood, raw, kiln dried (u=20%), at sawmill_631/CH U</t>
  </si>
  <si>
    <t>sawnwood, beam, softwood, air dried (u=20%), planed, at sawmill/m3/AT U</t>
  </si>
  <si>
    <t>sawnwood, beam, softwood, air dried (u=20%), planed, at sawmill/m3/DE U</t>
  </si>
  <si>
    <t>sawnwood, beam, softwood, air dried (u=20%), planed, at sawmill/m3/FI U</t>
  </si>
  <si>
    <t>sawnwood, beam, softwood, air dried (u=20%), planed, at sawmill/m3/FR U</t>
  </si>
  <si>
    <t>sawnwood, beam, softwood, air dried (u=20%), planed, at sawmill/m3/HU U</t>
  </si>
  <si>
    <t>sawnwood, beam, softwood, air dried (u=20%), planed, at sawmill/m3/IT U</t>
  </si>
  <si>
    <t>sawnwood, beam, softwood, air dried (u=20%), planed, at sawmill/m3/NO U</t>
  </si>
  <si>
    <t>sawnwood, beam, softwood, air dried (u=20%), planed, at sawmill/m3/SE U</t>
  </si>
  <si>
    <t>sawnwood, beam, softwood, air dried (u=20%), planed, at sawmill_631/CH U</t>
  </si>
  <si>
    <t>sawnwood, beam, softwood, dried (u=10%), planed, at sawmill/m3/AT U</t>
  </si>
  <si>
    <t>sawnwood, beam, softwood, dried (u=10%), planed, at sawmill/m3/DE U</t>
  </si>
  <si>
    <t>sawnwood, beam, softwood, dried (u=10%), planed, at sawmill/m3/FI U</t>
  </si>
  <si>
    <t>sawnwood, beam, softwood, dried (u=10%), planed, at sawmill/m3/FR U</t>
  </si>
  <si>
    <t>sawnwood, beam, softwood, dried (u=10%), planed, at sawmill/m3/HU U</t>
  </si>
  <si>
    <t>sawnwood, beam, softwood, dried (u=10%), planed, at sawmill/m3/IT U</t>
  </si>
  <si>
    <t>sawnwood, beam, softwood, dried (u=10%), planed, at sawmill/m3/NO U</t>
  </si>
  <si>
    <t>sawnwood, beam, softwood, dried (u=10%), planed, at sawmill/m3/SE U</t>
  </si>
  <si>
    <t>sawnwood, beam, softwood, dried (u=10%), planed, at sawmill_631/CH U</t>
  </si>
  <si>
    <t>sawnwood, beam, softwood, kiln dried (u=20%), planed, at sawmill/m3/AT U</t>
  </si>
  <si>
    <t>sawnwood, beam, softwood, kiln dried (u=20%), planed, at sawmill/m3/DE U</t>
  </si>
  <si>
    <t>sawnwood, beam, softwood, kiln dried (u=20%), planed, at sawmill/m3/FI U</t>
  </si>
  <si>
    <t>sawnwood, beam, softwood, kiln dried (u=20%), planed, at sawmill/m3/FR U</t>
  </si>
  <si>
    <t>sawnwood, beam, softwood, kiln dried (u=20%), planed, at sawmill/m3/HU U</t>
  </si>
  <si>
    <t>sawnwood, beam, softwood, kiln dried (u=20%), planed, at sawmill/m3/IT U</t>
  </si>
  <si>
    <t>sawnwood, beam, softwood, kiln dried (u=20%), planed, at sawmill/m3/NO U</t>
  </si>
  <si>
    <t>sawnwood, beam, softwood, kiln dried (u=20%), planed, at sawmill/m3/SE U</t>
  </si>
  <si>
    <t>sawnwood, beam, softwood, kiln dried (u=20%), planed, at sawmill_631/CH U</t>
  </si>
  <si>
    <t>sawnwood, beam, softwood, raw, air dried (u=20%), at sawmill/m3/AT U</t>
  </si>
  <si>
    <t>sawnwood, beam, softwood, raw, air dried (u=20%), at sawmill/m3/DE U</t>
  </si>
  <si>
    <t>sawnwood, beam, softwood, raw, air dried (u=20%), at sawmill/m3/FI U</t>
  </si>
  <si>
    <t>sawnwood, beam, softwood, raw, air dried (u=20%), at sawmill/m3/FR U</t>
  </si>
  <si>
    <t>sawnwood, beam, softwood, raw, air dried (u=20%), at sawmill/m3/HU U</t>
  </si>
  <si>
    <t>sawnwood, beam, softwood, raw, air dried (u=20%), at sawmill/m3/IT U</t>
  </si>
  <si>
    <t>sawnwood, beam, softwood, raw, air dried (u=20%), at sawmill/m3/NO U</t>
  </si>
  <si>
    <t>sawnwood, beam, softwood, raw, air dried (u=20%), at sawmill/m3/SE U</t>
  </si>
  <si>
    <t>sawnwood, beam, softwood, raw, air dried (u=20%), at sawmill_631/CH U</t>
  </si>
  <si>
    <t>sawnwood, beam, softwood, raw, kiln dried (u=10%), at sawmill_631/CH U</t>
  </si>
  <si>
    <t>sawnwood, beam, softwood, raw, kiln dried (u=20%), at sawmill/m3/AT U</t>
  </si>
  <si>
    <t>sawnwood, beam, softwood, raw, kiln dried (u=20%), at sawmill/m3/DE U</t>
  </si>
  <si>
    <t>sawnwood, beam, softwood, raw, kiln dried (u=20%), at sawmill/m3/FI U</t>
  </si>
  <si>
    <t>sawnwood, beam, softwood, raw, kiln dried (u=20%), at sawmill/m3/FR U</t>
  </si>
  <si>
    <t>sawnwood, beam, softwood, raw, kiln dried (u=20%), at sawmill/m3/HU U</t>
  </si>
  <si>
    <t>sawnwood, beam, softwood, raw, kiln dried (u=20%), at sawmill/m3/IT U</t>
  </si>
  <si>
    <t>sawnwood, beam, softwood, raw, kiln dried (u=20%), at sawmill/m3/NO U</t>
  </si>
  <si>
    <t>sawnwood, beam, softwood, raw, kiln dried (u=20%), at sawmill/m3/SE U</t>
  </si>
  <si>
    <t>sawnwood, beam, softwood, raw, kiln dried (u=20%), at sawmill_631/CH U</t>
  </si>
  <si>
    <t>1 m3 fibreboard soft, at plant (u=7%)_631/CH U (of project 631_Ökobilanzen Holzbauten)</t>
  </si>
  <si>
    <t>1 m3 fibreboard, soft, from wet &amp; dry processes, at plant/m3/AT U (of project 631_Ökobilanzen Holzbauten)</t>
  </si>
  <si>
    <t>1 m3 fibreboard, soft, from wet &amp; dry processes, at plant/m3/DE U (of project 631_Ökobilanzen Holzbauten)</t>
  </si>
  <si>
    <t>1 m3 fibreboard, soft, from wet &amp; dry processes, at plant/m3/FI U (of project 631_Ökobilanzen Holzbauten)</t>
  </si>
  <si>
    <t>1 m3 fibreboard, soft, from wet &amp; dry processes, at plant/m3/FR U (of project 631_Ökobilanzen Holzbauten)</t>
  </si>
  <si>
    <t>1 m3 fibreboard, soft, from wet &amp; dry processes, at plant/m3/HU U (of project 631_Ökobilanzen Holzbauten)</t>
  </si>
  <si>
    <t>1 m3 fibreboard, soft, from wet &amp; dry processes, at plant/m3/IT U (of project 631_Ökobilanzen Holzbauten)</t>
  </si>
  <si>
    <t>1 m3 fibreboard, soft, from wet &amp; dry processes, at plant/m3/NO U (of project 631_Ökobilanzen Holzbauten)</t>
  </si>
  <si>
    <t>1 m3 fibreboard, soft, from wet &amp; dry processes, at plant/m3/SE U (of project 631_Ökobilanzen Holzbauten)</t>
  </si>
  <si>
    <t>fibreboard soft, at plant (u=7%)_631/CH U</t>
  </si>
  <si>
    <t>fibreboard, soft, from wet &amp; dry processes, at plant/m3/AT U</t>
  </si>
  <si>
    <t>fibreboard, soft, from wet &amp; dry processes, at plant/m3/DE U</t>
  </si>
  <si>
    <t>fibreboard, soft, from wet &amp; dry processes, at plant/m3/FI U</t>
  </si>
  <si>
    <t>fibreboard, soft, from wet &amp; dry processes, at plant/m3/FR U</t>
  </si>
  <si>
    <t>fibreboard, soft, from wet &amp; dry processes, at plant/m3/HU U</t>
  </si>
  <si>
    <t>fibreboard, soft, from wet &amp; dry processes, at plant/m3/IT U</t>
  </si>
  <si>
    <t>fibreboard, soft, from wet &amp; dry processes, at plant/m3/NO U</t>
  </si>
  <si>
    <t>fibreboard, soft, from wet &amp; dry processes, at plant/m3/SE U</t>
  </si>
  <si>
    <t>1 m3 glued laminated timber, indoor use, at plant/m3/AT U (of project 631_Ökobilanzen Holzbauten)</t>
  </si>
  <si>
    <t>1 m3 glued laminated timber, indoor use, at plant/m3/DE U (of project 631_Ökobilanzen Holzbauten)</t>
  </si>
  <si>
    <t>1 m3 glued laminated timber, indoor use, at plant/m3/FI U (of project 631_Ökobilanzen Holzbauten)</t>
  </si>
  <si>
    <t>1 m3 glued laminated timber, indoor use, at plant/m3/FR U (of project 631_Ökobilanzen Holzbauten)</t>
  </si>
  <si>
    <t>1 m3 glued laminated timber, indoor use, at plant/m3/HU U (of project 631_Ökobilanzen Holzbauten)</t>
  </si>
  <si>
    <t>1 m3 glued laminated timber, indoor use, at plant/m3/IT U (of project 631_Ökobilanzen Holzbauten)</t>
  </si>
  <si>
    <t>1 m3 glued laminated timber, indoor use, at plant/m3/NO U (of project 631_Ökobilanzen Holzbauten)</t>
  </si>
  <si>
    <t>1 m3 glued laminated timber, indoor use, at plant/m3/SE U (of project 631_Ökobilanzen Holzbauten)</t>
  </si>
  <si>
    <t>1 m3 glued laminated timber, indoor use, at plant_631/m3/CH U (of project 631_Ökobilanzen Holzbauten)</t>
  </si>
  <si>
    <t>1 m3 glued laminated timber, outdoor use, at plant/m3/AT U (of project 631_Ökobilanzen Holzbauten)</t>
  </si>
  <si>
    <t>1 m3 glued laminated timber, outdoor use, at plant/m3/DE U (of project 631_Ökobilanzen Holzbauten)</t>
  </si>
  <si>
    <t>1 m3 glued laminated timber, outdoor use, at plant/m3/FI U (of project 631_Ökobilanzen Holzbauten)</t>
  </si>
  <si>
    <t>1 m3 glued laminated timber, outdoor use, at plant/m3/FR U (of project 631_Ökobilanzen Holzbauten)</t>
  </si>
  <si>
    <t>1 m3 glued laminated timber, outdoor use, at plant/m3/HU U (of project 631_Ökobilanzen Holzbauten)</t>
  </si>
  <si>
    <t>1 m3 glued laminated timber, outdoor use, at plant/m3/IT U (of project 631_Ökobilanzen Holzbauten)</t>
  </si>
  <si>
    <t>1 m3 glued laminated timber, outdoor use, at plant/m3/NO U (of project 631_Ökobilanzen Holzbauten)</t>
  </si>
  <si>
    <t>1 m3 glued laminated timber, outdoor use, at plant/m3/SE U (of project 631_Ökobilanzen Holzbauten)</t>
  </si>
  <si>
    <t>1 m3 glued laminated timber, outdoor use, at plant_631/m3/CH U (of project 631_Ökobilanzen Holzbauten)</t>
  </si>
  <si>
    <t>glued laminated timber, indoor use, at plant/m3/AT U</t>
  </si>
  <si>
    <t>glued laminated timber, indoor use, at plant/m3/DE U</t>
  </si>
  <si>
    <t>glued laminated timber, indoor use, at plant/m3/FI U</t>
  </si>
  <si>
    <t>glued laminated timber, indoor use, at plant/m3/FR U</t>
  </si>
  <si>
    <t>glued laminated timber, indoor use, at plant/m3/HU U</t>
  </si>
  <si>
    <t>glued laminated timber, indoor use, at plant/m3/IT U</t>
  </si>
  <si>
    <t>glued laminated timber, indoor use, at plant/m3/NO U</t>
  </si>
  <si>
    <t>glued laminated timber, indoor use, at plant/m3/SE U</t>
  </si>
  <si>
    <t>glued laminated timber, indoor use, at plant_631/m3/CH U</t>
  </si>
  <si>
    <t>glued laminated timber, outdoor use, at plant/m3/AT U</t>
  </si>
  <si>
    <t>glued laminated timber, outdoor use, at plant/m3/DE U</t>
  </si>
  <si>
    <t>glued laminated timber, outdoor use, at plant/m3/FI U</t>
  </si>
  <si>
    <t>glued laminated timber, outdoor use, at plant/m3/FR U</t>
  </si>
  <si>
    <t>glued laminated timber, outdoor use, at plant/m3/HU U</t>
  </si>
  <si>
    <t>glued laminated timber, outdoor use, at plant/m3/IT U</t>
  </si>
  <si>
    <t>glued laminated timber, outdoor use, at plant/m3/NO U</t>
  </si>
  <si>
    <t>glued laminated timber, outdoor use, at plant/m3/SE U</t>
  </si>
  <si>
    <t>glued laminated timber, outdoor use, at plant_631/m3/CH U</t>
  </si>
  <si>
    <t>1 kg particleboard 18 mm, average glue mix, melamine faced, at plant/AT U (of project 631_Ökobilanzen Holzbauten)</t>
  </si>
  <si>
    <t>1 kg particleboard 18 mm, average glue mix, melamine faced, at plant/CH U (of project 631_Ökobilanzen Holzbauten)</t>
  </si>
  <si>
    <t>1 kg particleboard 18 mm, average glue mix, melamine faced, at plant/DE U (of project 631_Ökobilanzen Holzbauten)</t>
  </si>
  <si>
    <t>1 kg particleboard 18 mm, average glue mix, melamine faced, at plant/FI U (of project 631_Ökobilanzen Holzbauten)</t>
  </si>
  <si>
    <t>1 kg particleboard 18 mm, average glue mix, melamine faced, at plant/FR U (of project 631_Ökobilanzen Holzbauten)</t>
  </si>
  <si>
    <t>1 kg particleboard 18 mm, average glue mix, melamine faced, at plant/HU U (of project 631_Ökobilanzen Holzbauten)</t>
  </si>
  <si>
    <t>1 kg particleboard 18 mm, average glue mix, melamine faced, at plant/IT U (of project 631_Ökobilanzen Holzbauten)</t>
  </si>
  <si>
    <t>1 kg particleboard 18 mm, average glue mix, melamine faced, at plant/NO U (of project 631_Ökobilanzen Holzbauten)</t>
  </si>
  <si>
    <t>1 kg particleboard 18 mm, average glue mix, melamine faced, at plant/SE U (of project 631_Ökobilanzen Holzbauten)</t>
  </si>
  <si>
    <t>1 kg particleboard, uncoated, average glue mix, at plant/AT U (of project 631_Ökobilanzen Holzbauten)</t>
  </si>
  <si>
    <t>1 kg particleboard, uncoated, average glue mix, at plant/CH U (of project 631_Ökobilanzen Holzbauten)</t>
  </si>
  <si>
    <t>1 kg particleboard, uncoated, average glue mix, at plant/DE U (of project 631_Ökobilanzen Holzbauten)</t>
  </si>
  <si>
    <t>1 kg particleboard, uncoated, average glue mix, at plant/FI U (of project 631_Ökobilanzen Holzbauten)</t>
  </si>
  <si>
    <t>1 kg particleboard, uncoated, average glue mix, at plant/FR U (of project 631_Ökobilanzen Holzbauten)</t>
  </si>
  <si>
    <t>1 kg particleboard, uncoated, average glue mix, at plant/HU U (of project 631_Ökobilanzen Holzbauten)</t>
  </si>
  <si>
    <t>1 kg particleboard, uncoated, average glue mix, at plant/IT U (of project 631_Ökobilanzen Holzbauten)</t>
  </si>
  <si>
    <t>1 kg particleboard, uncoated, average glue mix, at plant/NO U (of project 631_Ökobilanzen Holzbauten)</t>
  </si>
  <si>
    <t>1 kg particleboard, uncoated, average glue mix, at plant/SE U (of project 631_Ökobilanzen Holzbauten)</t>
  </si>
  <si>
    <t>particleboard 18 mm, average glue mix, melamine faced, at plant/AT U</t>
  </si>
  <si>
    <t>particleboard 18 mm, average glue mix, melamine faced, at plant/CH U</t>
  </si>
  <si>
    <t>particleboard 18 mm, average glue mix, melamine faced, at plant/DE U</t>
  </si>
  <si>
    <t>particleboard 18 mm, average glue mix, melamine faced, at plant/FI U</t>
  </si>
  <si>
    <t>particleboard 18 mm, average glue mix, melamine faced, at plant/FR U</t>
  </si>
  <si>
    <t>particleboard 18 mm, average glue mix, melamine faced, at plant/HU U</t>
  </si>
  <si>
    <t>particleboard 18 mm, average glue mix, melamine faced, at plant/IT U</t>
  </si>
  <si>
    <t>particleboard 18 mm, average glue mix, melamine faced, at plant/NO U</t>
  </si>
  <si>
    <t>particleboard 18 mm, average glue mix, melamine faced, at plant/SE U</t>
  </si>
  <si>
    <t>particleboard, uncoated, average glue mix, at plant/AT U</t>
  </si>
  <si>
    <t>particleboard, uncoated, average glue mix, at plant/CH U</t>
  </si>
  <si>
    <t>particleboard, uncoated, average glue mix, at plant/DE U</t>
  </si>
  <si>
    <t>particleboard, uncoated, average glue mix, at plant/FI U</t>
  </si>
  <si>
    <t>particleboard, uncoated, average glue mix, at plant/FR U</t>
  </si>
  <si>
    <t>particleboard, uncoated, average glue mix, at plant/HU U</t>
  </si>
  <si>
    <t>particleboard, uncoated, average glue mix, at plant/IT U</t>
  </si>
  <si>
    <t>particleboard, uncoated, average glue mix, at plant/NO U</t>
  </si>
  <si>
    <t>particleboard, uncoated, average glue mix, at plant/SE U</t>
  </si>
  <si>
    <t>particleboard</t>
  </si>
  <si>
    <t>1 kg particleboard 18 mm, average glue mix, melamine faced, at regional storage, with resource correction/CH U (of project 631_Ökobilanzen Holzbauten)</t>
  </si>
  <si>
    <t>1 kg particleboard, uncoated, average glue mix, at regional storage, with resource correction/CH U (of project 631_Ökobilanzen Holzbauten)</t>
  </si>
  <si>
    <t>particleboard 18 mm, average glue mix, melamine faced, at regional storage, with resource correction/CH U</t>
  </si>
  <si>
    <t>particleboard, uncoated, average glue mix, at regional storage, with resource correction/CH U</t>
  </si>
  <si>
    <t>1 kg disposal, glue-laminated timber/kg/CH U (of project 631_Ökobilanzen Holzbauten)</t>
  </si>
  <si>
    <t>1 kg disposal, fibreboard, soft/kg/CH U (of project 631_Ökobilanzen Holzbauten)</t>
  </si>
  <si>
    <t>1 kg disposal, sawn timber, hardwood, air-dried/kg/CH U (of project 631_Ökobilanzen Holzbauten)</t>
  </si>
  <si>
    <t>1 kg disposal, sawn timber, hardwood, air-/kiln-dried/kg/CH U (of project 631_Ökobilanzen Holzbauten)</t>
  </si>
  <si>
    <t>1 kg disposal, sawn timber, hardwood, moist/kg/CH U (of project 631_Ökobilanzen Holzbauten)</t>
  </si>
  <si>
    <t>1 kg disposal, softwood, air-dried/kg/CH U (of project 631_Ökobilanzen Holzbauten)</t>
  </si>
  <si>
    <t>1 kg disposal, softwood, kiln-dried/kg/CH U (of project 631_Ökobilanzen Holzbauten)</t>
  </si>
  <si>
    <t>1 kg disposal, softwood, moist/kg/CH U (of project 631_Ökobilanzen Holzbauten)</t>
  </si>
  <si>
    <t>1 kg disposal, particle board, outdoor application/kg/CH U (of project 631_Ökobilanzen Holzbauten)</t>
  </si>
  <si>
    <t>1 kg disposal, particle board, indoor application/kg/CH U (of project 631_Ökobilanzen Holzbauten)</t>
  </si>
  <si>
    <t>1 tkm Transport, lorry &gt;16t, fleet average/RER U (of project Ecoinvent unit processes v2.2:2016)</t>
  </si>
  <si>
    <t>1 tkm Transport, freight, rail/RER U (of project Ecoinvent unit processes v2.2:2016)</t>
  </si>
  <si>
    <t>disposal, glue-laminated timber/kg/CH U</t>
  </si>
  <si>
    <t>disposal, fibreboard, soft/kg/CH U</t>
  </si>
  <si>
    <t>disposal, sawn timber, hardwood, air-dried/kg/CH U</t>
  </si>
  <si>
    <t>disposal, sawn timber, hardwood, air-/kiln-dried/kg/CH U</t>
  </si>
  <si>
    <t>disposal, sawn timber, hardwood, moist/kg/CH U</t>
  </si>
  <si>
    <t>disposal, softwood, air-dried/kg/CH U</t>
  </si>
  <si>
    <t>disposal, softwood, kiln-dried/kg/CH U</t>
  </si>
  <si>
    <t>disposal, softwood, moist/kg/CH U</t>
  </si>
  <si>
    <t>disposal, particle board, outdoor application/kg/CH U</t>
  </si>
  <si>
    <t>disposal, particle board, indoor application/kg/CH U</t>
  </si>
  <si>
    <t>Transport, lorry &gt;16t, fleet average/RER U</t>
  </si>
  <si>
    <t>Transport, freight, rail/RER U</t>
  </si>
  <si>
    <t>disposal</t>
  </si>
  <si>
    <t>Transport des Produkts in die Schweiz [km]</t>
  </si>
  <si>
    <t>Bezugsgrösse</t>
  </si>
  <si>
    <t>particleboard, uncoated</t>
  </si>
  <si>
    <t>Ressourcenkorrekturen für Holzprodukte in der KBOB-Empfehlung 2016</t>
  </si>
  <si>
    <t>ID-Nummer</t>
  </si>
  <si>
    <t>Bezeichnung</t>
  </si>
  <si>
    <t>Datensatz</t>
  </si>
  <si>
    <t>Dichte [kg/m3]</t>
  </si>
  <si>
    <t>Holzinput</t>
  </si>
  <si>
    <t>Holzbedarf</t>
  </si>
  <si>
    <t>Anteil Holz</t>
  </si>
  <si>
    <t>Brennwert Holz [MJ]</t>
  </si>
  <si>
    <t>Ressourcenkorrektur Holz [MJ]</t>
  </si>
  <si>
    <t>kg</t>
  </si>
  <si>
    <t>m3</t>
  </si>
  <si>
    <t>Mix</t>
  </si>
  <si>
    <t>pulpwood, hardwood, measured as solid wood under bark//[Europe without Switzerland] market for pulpwood, hardwood, measured as solid wood under bark U</t>
  </si>
  <si>
    <t>pulpwood, hardwood, measured as solid wood under bark//[CH] market for pulpwood, hardwood, measured as solid wood under bark U</t>
  </si>
  <si>
    <t>pulpwood, softwood, measured as solid wood under bark//[Europe without Switzerland] market for pulpwood, softwood, measured as solid wood under bark U</t>
  </si>
  <si>
    <t>pulpwood, softwood, measured as solid wood under bark//[CH] market for pulpwood, softwood, measured as solid wood under bark U</t>
  </si>
  <si>
    <t>wood chips, wet, measured as dry mass//[RER] market for wood chips, wet, measured as dry mass U</t>
  </si>
  <si>
    <t>07.014</t>
  </si>
  <si>
    <t>particleboard, uncoated, average glue mix, at regional storage/CH U</t>
  </si>
  <si>
    <t>07.015</t>
  </si>
  <si>
    <t>Spanplatte, MF-gebunden, Feuchtbereich</t>
  </si>
  <si>
    <t>07.016</t>
  </si>
  <si>
    <t>particleboard 18 mm, average glue mix, melamine faced, at regional storage/CH U</t>
  </si>
  <si>
    <t>10.009</t>
  </si>
  <si>
    <t>Weichfaserplatte</t>
  </si>
  <si>
    <t>fibreboard, soft, at regional storage/CH U</t>
  </si>
  <si>
    <t>fibreboard soft, at plant (u=7%)/m3/CH U</t>
  </si>
  <si>
    <t>wood chips, wet, measured as dry mass//[CH] market for wood chips, wet, measured as dry mass U</t>
  </si>
  <si>
    <t>fibreboard, soft//[Europe without Switzerland] fibreboard production, soft, from wet &amp; dry processes U</t>
  </si>
  <si>
    <t>{"IsHide":true,"SheetId":0,"Name":"Start","HiddenRow":0,"VisibleRange":"","SheetTheme":{"TabColor":"","BodyColor":"","BodyImage":""}}</t>
  </si>
  <si>
    <t>{"IsHide":true,"SheetId":0,"Name":"Eingabemaske","HiddenRow":0,"VisibleRange":"","SheetTheme":{"TabColor":"","BodyColor":"","BodyImage":""}}</t>
  </si>
  <si>
    <t>{"IsHide":true,"SheetId":0,"Name":"Transport","HiddenRow":0,"VisibleRange":"","SheetTheme":{"TabColor":"","BodyColor":"","BodyImage":""}}</t>
  </si>
  <si>
    <t>{"IsHide":true,"SheetId":0,"Name":"Tabelle1","HiddenRow":0,"VisibleRange":"","SheetTheme":{"TabColor":"","BodyColor":"","BodyImage":""}}</t>
  </si>
  <si>
    <t>Output</t>
  </si>
  <si>
    <t>What</t>
  </si>
  <si>
    <t>Input</t>
  </si>
  <si>
    <t>Holzinput für CH gleich</t>
  </si>
  <si>
    <t>sawnwood, lath, hardwood, raw, kiln dried (u=10%), at sawmill</t>
  </si>
  <si>
    <t>sawnwood, hardwood, raw, at saw</t>
  </si>
  <si>
    <t>ja</t>
  </si>
  <si>
    <t>sawnwood, lath, hardwood, raw, kiln dried (u=20%), at sawmill</t>
  </si>
  <si>
    <t>sawnwood, softwood, raw, at saw</t>
  </si>
  <si>
    <t>sawnwood, lath, softwood, raw, kiln dried (u=20%), at sawmill</t>
  </si>
  <si>
    <t>sawnwood, beam, softwood, air dried (u=20%), planed, at sawmill</t>
  </si>
  <si>
    <t>sawnwood, beam, softwood, raw, air dried (u=20%), at sawmill</t>
  </si>
  <si>
    <t>sawnwood, beam, hardwood, air dried (u=20%), planed, at sawmill</t>
  </si>
  <si>
    <t>sawnwood, beam, hardwood, raw, air dried (u=20%), at sawmill</t>
  </si>
  <si>
    <t>sawnwood, lath, softwood, air dried (u=20%), planed, at sawmill</t>
  </si>
  <si>
    <t>sawnwood, lath, softwood, raw, air dried (u=20%), at sawmill</t>
  </si>
  <si>
    <t>sawnwood, lath, hardwood, air dried (u=20%), planed, at sawmill</t>
  </si>
  <si>
    <t>sawnwood, lath, hardwood, raw, air dried (u=20%), at sawmill</t>
  </si>
  <si>
    <t>sawnwood, beam, softwood, dried (u=10%), planed, at sawmill</t>
  </si>
  <si>
    <t>sawnwood, beam, softwood, kiln dried (u=20%), planed, at sawmill</t>
  </si>
  <si>
    <t>sawnwood, beam, softwood, raw, kiln dried (u=20%), at sawmill</t>
  </si>
  <si>
    <t>sawnwood, beam, hardwood, dried (u=10%), planed, at sawmill</t>
  </si>
  <si>
    <t>sawnwood, beam, hardwood, raw, kiln dried (u=10%), at sawmill</t>
  </si>
  <si>
    <t>sawnwood, beam, hardwood, kiln dried (u=20%), planed, at sawmill</t>
  </si>
  <si>
    <t>sawnwood, beam, hardwood, raw, kiln dried (u=20%), at sawmill</t>
  </si>
  <si>
    <t>sawnwood, lath, softwood, dried (u=10%), planed, at sawmill</t>
  </si>
  <si>
    <t>sawnwood, lath, softwood, kiln dried (u=20%), planed, at sawmill</t>
  </si>
  <si>
    <t>sawnwood, lath, hardwood, dried (u=10%), planed, at sawmill</t>
  </si>
  <si>
    <t>sawnwood, lath, hardwood, kiln dried (u=20%), planed, at sawmill</t>
  </si>
  <si>
    <t>sawnwood, board, softwood, air dried (u=20%), planed, at sawmill</t>
  </si>
  <si>
    <t>sawnwood, board, softwood, raw, air dried (u=20%), at sawmill</t>
  </si>
  <si>
    <t>sawnwood, board, hardwood, air dried (u=20%), planed, at sawmill</t>
  </si>
  <si>
    <t>sawnwood, board, hardwood, raw, air dried (u=20%), at sawmill</t>
  </si>
  <si>
    <t>sawnwood, board, softwood, dried (u=10%), planed, at sawmill</t>
  </si>
  <si>
    <t>sawnwood, board, softwood, kiln dried (u=20%), planed, at sawmill</t>
  </si>
  <si>
    <t>sawnwood, board, softwood, raw, kiln dried (u=20%), at sawmill</t>
  </si>
  <si>
    <t>sawnwood, board, hardwood, dried (u=10%), planed, at sawmill</t>
  </si>
  <si>
    <t>sawnwood, board, hardwood, raw, kiln dried (u=10%), at sawmill</t>
  </si>
  <si>
    <t>sawnwood, board, hardwood, kiln dried (u=20%), planed, at sawmill</t>
  </si>
  <si>
    <t>sawnwood, board, hardwood, raw, kiln dried (u=20%), at sawmill</t>
  </si>
  <si>
    <t>sawlog and veneer log, softwood, sustainable forest management, measured as solid wood under bark, at forest road</t>
  </si>
  <si>
    <t>transport, lorry &gt;16t, fleet average/RER</t>
  </si>
  <si>
    <t>transport, lorry 20-28t, fleet average/CH</t>
  </si>
  <si>
    <t>sawlog and veneer log, hardwood, sustainable forest management, measured as solid wood under bark, at forest road</t>
  </si>
  <si>
    <t>transport, lorry &gt;16t, fleet average</t>
  </si>
  <si>
    <t>transport, lorry 20-28t, fleet average</t>
  </si>
  <si>
    <t>glued laminated timber, indoor use, at plant</t>
  </si>
  <si>
    <t>glued laminated timber, outdoor use, at plant</t>
  </si>
  <si>
    <t>Transport train RER</t>
  </si>
  <si>
    <t>Roundwood Input</t>
  </si>
  <si>
    <t>dataset</t>
  </si>
  <si>
    <t>sawnwood, beam, softwood, dried (u=10%), planed, at sawmill_631</t>
  </si>
  <si>
    <t>sawnwood, beam, softwood, kiln dried (u=20%), planed, at sawmill_631</t>
  </si>
  <si>
    <t>sawnwood, beam, hardwood, dried (u=10%), planed, at sawmill_631</t>
  </si>
  <si>
    <t>sawnwood, beam, hardwood, kiln dried (u=20%), planed, at sawmill_631</t>
  </si>
  <si>
    <t>transport distance (the same irrespective of RER or CH)</t>
  </si>
  <si>
    <t>CH or RER transport dataset?</t>
  </si>
  <si>
    <t>sawnwood, lath, softwood, kiln dried (u=20%), planed, at sawmill_631</t>
  </si>
  <si>
    <t>sawnwood, lath, hardwood, dried (u=10%), planed, at sawmill_631</t>
  </si>
  <si>
    <t>sawnwood, lath, hardwood, kiln dried (u=20%), planed, at sawmill_631</t>
  </si>
  <si>
    <t>sawnwood, board, softwood, dried (u=10%), planed, at sawmill_631</t>
  </si>
  <si>
    <t>sawnwood, board, softwood, kiln dried (u=20%), planed, at sawmill_631</t>
  </si>
  <si>
    <t>sawnwood, board, hardwood, dried (u=10%), planed, at sawmill_631</t>
  </si>
  <si>
    <t>sawnwood, board, hardwood, kiln dried (u=20%), planed, at sawmill_631</t>
  </si>
  <si>
    <t>sawnwood, lath, hardwood, raw, kiln dried (u=10%), at sawmill_631</t>
  </si>
  <si>
    <t>sawnwood, lath, hardwood, raw, kiln dried (u=20%), at sawmill_631</t>
  </si>
  <si>
    <t>sawnwood, lath, softwood, raw, kiln dried (u=20%), at sawmill_631</t>
  </si>
  <si>
    <t>sawnwood, board, softwood, raw, kiln dried (u=20%), at sawmill_631</t>
  </si>
  <si>
    <t>sawnwood, board, hardwood, raw, kiln dried (u=10%), at sawmill_631</t>
  </si>
  <si>
    <t>sawnwood, board, hardwood, raw, kiln dried (u=20%), at sawmill_631</t>
  </si>
  <si>
    <t>sawnwood, beam, softwood, raw, kiln dried (u=20%), at sawmill_631</t>
  </si>
  <si>
    <t>sawnwood, beam, hardwood, raw, kiln dried (u=10%), at sawmill_631</t>
  </si>
  <si>
    <t>sawnwood, beam, hardwood, raw, kiln dried (u=20%), at sawmill_631</t>
  </si>
  <si>
    <t>sawnwood, beam, softwood, air dried (u=20%), planed, at sawmill_631</t>
  </si>
  <si>
    <t>sawnwood, beam, hardwood, air dried (u=20%), planed, at sawmill_631</t>
  </si>
  <si>
    <t>sawnwood, lath, softwood, air dried (u=20%), planed, at sawmill_631</t>
  </si>
  <si>
    <t>sawnwood, lath, hardwood, air dried (u=20%), planed, at sawmill_631</t>
  </si>
  <si>
    <t>sawnwood, board, softwood, air dried (u=20%), planed, at sawmill_631</t>
  </si>
  <si>
    <t>sawnwood, board, hardwood, air dried (u=20%), planed, at sawmill_631</t>
  </si>
  <si>
    <t>sawnwood, lath, softwood, raw, air dried (u=20%), at sawmill_631</t>
  </si>
  <si>
    <t>sawnwood, lath, hardwood, raw, air dried (u=20%), at sawmill_631</t>
  </si>
  <si>
    <t>sawnwood, board, softwood, raw, air dried (u=20%), at sawmill_631</t>
  </si>
  <si>
    <t>sawnwood, board, hardwood, raw, air dried (u=20%), at sawmill_631</t>
  </si>
  <si>
    <t>sawnwood, beam, softwood, raw, air dried (u=20%), at sawmill_631</t>
  </si>
  <si>
    <t>sawnwood, beam, hardwood, raw, air dried (u=20%), at sawmill_631</t>
  </si>
  <si>
    <t>glued laminated timber, indoor use, at plant_631</t>
  </si>
  <si>
    <t>glued laminated timber, outdoor use, at plant_631</t>
  </si>
  <si>
    <t>sawlog and veneer log, hardwood, sustainable forest management, measured as solid wood under bark, at forest road_631</t>
  </si>
  <si>
    <t>sawlog and veneer log, softwood, sustainable forest management, measured as solid wood under bark, at forest road_631</t>
  </si>
  <si>
    <t>sawlog and veneer log, beech, sustainable forest management, measured as solid wood under bark, at forest road</t>
  </si>
  <si>
    <t>sawlog and veneer log, birch, sustainable forest management, measured as solid wood under bark, at forest road</t>
  </si>
  <si>
    <t>sawlog and veneer log, oak, sustainable forest management, measured as solid wood under bark, at forest road</t>
  </si>
  <si>
    <t>sawlog and veneer log, pine, sustainable forest management, measured as solid wood under bark, at forest road</t>
  </si>
  <si>
    <t>sawlog and veneer log, spruce, sustainable forest management, measured as solid wood under bark, at forest road</t>
  </si>
  <si>
    <t>Softwood</t>
  </si>
  <si>
    <t>Energy, gross calorific value, in biomass [MJ/m3]</t>
  </si>
  <si>
    <t>sawlog and veneer log, softwood, measured as solid wood under bark//[DE] softwood forestry, pine, sustainable forest management U</t>
  </si>
  <si>
    <t>sawlog and veneer log, softwood, measured as solid wood under bark//[SE] softwood forestry, pine, sustainable forest management U</t>
  </si>
  <si>
    <t>sawlog and veneer log, softwood, measured as solid wood under bark//[DE] softwood forestry, spruce, sustainable forest management U</t>
  </si>
  <si>
    <t>sawlog and veneer log, softwood, measured as solid wood under bark//[SE] softwood forestry, spruce, sustainable forest management U</t>
  </si>
  <si>
    <t>Hardwood</t>
  </si>
  <si>
    <t>sawlog and veneer log, hardwood, measured as solid wood under bark//[DE] hardwood forestry, beech, sustainable forest management U</t>
  </si>
  <si>
    <t>sawlog and veneer log, hardwood, measured as solid wood under bark//[DE] hardwood forestry, oak, sustainable forest management U</t>
  </si>
  <si>
    <t>sawlog and veneer log, hardwood, measured as solid wood under bark//[SE] hardwood forestry, birch, sustainable forest management U</t>
  </si>
  <si>
    <t>Pulpwood</t>
  </si>
  <si>
    <t>Wood chips</t>
  </si>
  <si>
    <t>1 m3 sawlog and veneer log, hardwood, sustainable forest management, measured as solid wood under bark, at forest road/m3/AT U (of project 631_Ökobilanzen Holzbauten)</t>
  </si>
  <si>
    <t>1 m3 sawlog and veneer log, hardwood, sustainable forest management, measured as solid wood under bark, at forest road/m3/DE U (of project 631_Ökobilanzen Holzbauten)</t>
  </si>
  <si>
    <t>1 m3 sawlog and veneer log, hardwood, sustainable forest management, measured as solid wood under bark, at forest road/m3/FI U (of project 631_Ökobilanzen Holzbauten)</t>
  </si>
  <si>
    <t>1 m3 sawlog and veneer log, hardwood, sustainable forest management, measured as solid wood under bark, at forest road/m3/FR U (of project 631_Ökobilanzen Holzbauten)</t>
  </si>
  <si>
    <t>1 m3 sawlog and veneer log, hardwood, sustainable forest management, measured as solid wood under bark, at forest road/m3/HU U (of project 631_Ökobilanzen Holzbauten)</t>
  </si>
  <si>
    <t>1 m3 sawlog and veneer log, hardwood, sustainable forest management, measured as solid wood under bark, at forest road/m3/IT U (of project 631_Ökobilanzen Holzbauten)</t>
  </si>
  <si>
    <t>1 m3 sawlog and veneer log, hardwood, sustainable forest management, measured as solid wood under bark, at forest road/m3/NO U (of project 631_Ökobilanzen Holzbauten)</t>
  </si>
  <si>
    <t>1 m3 sawlog and veneer log, hardwood, sustainable forest management, measured as solid wood under bark, at forest road/m3/SE U (of project 631_Ökobilanzen Holzbauten)</t>
  </si>
  <si>
    <t>1 m3 sawlog and veneer log, hardwood, sustainable forest management, measured as solid wood under bark, at forest road_631/CH U (of project 631_Ökobilanzen Holzbauten)</t>
  </si>
  <si>
    <t>1 m3 sawlog and veneer log, softwood, sustainable forest management, measured as solid wood under bark, at forest road/m3/AT U (of project 631_Ökobilanzen Holzbauten)</t>
  </si>
  <si>
    <t>1 m3 sawlog and veneer log, softwood, sustainable forest management, measured as solid wood under bark, at forest road/m3/DE U (of project 631_Ökobilanzen Holzbauten)</t>
  </si>
  <si>
    <t>1 m3 sawlog and veneer log, softwood, sustainable forest management, measured as solid wood under bark, at forest road/m3/FI U (of project 631_Ökobilanzen Holzbauten)</t>
  </si>
  <si>
    <t>1 m3 sawlog and veneer log, softwood, sustainable forest management, measured as solid wood under bark, at forest road/m3/FR U (of project 631_Ökobilanzen Holzbauten)</t>
  </si>
  <si>
    <t>1 m3 sawlog and veneer log, softwood, sustainable forest management, measured as solid wood under bark, at forest road/m3/HU U (of project 631_Ökobilanzen Holzbauten)</t>
  </si>
  <si>
    <t>1 m3 sawlog and veneer log, softwood, sustainable forest management, measured as solid wood under bark, at forest road/m3/IT U (of project 631_Ökobilanzen Holzbauten)</t>
  </si>
  <si>
    <t>1 m3 sawlog and veneer log, softwood, sustainable forest management, measured as solid wood under bark, at forest road/m3/NO U (of project 631_Ökobilanzen Holzbauten)</t>
  </si>
  <si>
    <t>1 m3 sawlog and veneer log, softwood, sustainable forest management, measured as solid wood under bark, at forest road/m3/SE U (of project 631_Ökobilanzen Holzbauten)</t>
  </si>
  <si>
    <t>1 m3 sawlog and veneer log, softwood, sustainable forest management, measured as solid wood under bark, at forest road_631/CH U (of project 631_Ökobilanzen Holzbauten)</t>
  </si>
  <si>
    <t>1 tkm Transport, lorry 20-28t, fleet average/CH U (of project Ecoinvent unit processes v2.2:2016)</t>
  </si>
  <si>
    <t>sawlog and veneer log, hardwood, sustainable forest management, measured as solid wood under bark, at forest road/m3/AT U</t>
  </si>
  <si>
    <t>sawlog and veneer log, hardwood, sustainable forest management, measured as solid wood under bark, at forest road/m3/DE U</t>
  </si>
  <si>
    <t>sawlog and veneer log, hardwood, sustainable forest management, measured as solid wood under bark, at forest road/m3/FI U</t>
  </si>
  <si>
    <t>sawlog and veneer log, hardwood, sustainable forest management, measured as solid wood under bark, at forest road/m3/FR U</t>
  </si>
  <si>
    <t>sawlog and veneer log, hardwood, sustainable forest management, measured as solid wood under bark, at forest road/m3/HU U</t>
  </si>
  <si>
    <t>sawlog and veneer log, hardwood, sustainable forest management, measured as solid wood under bark, at forest road/m3/IT U</t>
  </si>
  <si>
    <t>sawlog and veneer log, hardwood, sustainable forest management, measured as solid wood under bark, at forest road/m3/NO U</t>
  </si>
  <si>
    <t>sawlog and veneer log, hardwood, sustainable forest management, measured as solid wood under bark, at forest road/m3/SE U</t>
  </si>
  <si>
    <t>sawlog and veneer log, hardwood, sustainable forest management, measured as solid wood under bark, at forest road_631/CH U</t>
  </si>
  <si>
    <t>sawlog and veneer log, softwood, sustainable forest management, measured as solid wood under bark, at forest road/m3/AT U</t>
  </si>
  <si>
    <t>sawlog and veneer log, softwood, sustainable forest management, measured as solid wood under bark, at forest road/m3/DE U</t>
  </si>
  <si>
    <t>sawlog and veneer log, softwood, sustainable forest management, measured as solid wood under bark, at forest road/m3/FI U</t>
  </si>
  <si>
    <t>sawlog and veneer log, softwood, sustainable forest management, measured as solid wood under bark, at forest road/m3/FR U</t>
  </si>
  <si>
    <t>sawlog and veneer log, softwood, sustainable forest management, measured as solid wood under bark, at forest road/m3/HU U</t>
  </si>
  <si>
    <t>sawlog and veneer log, softwood, sustainable forest management, measured as solid wood under bark, at forest road/m3/IT U</t>
  </si>
  <si>
    <t>sawlog and veneer log, softwood, sustainable forest management, measured as solid wood under bark, at forest road/m3/NO U</t>
  </si>
  <si>
    <t>sawlog and veneer log, softwood, sustainable forest management, measured as solid wood under bark, at forest road/m3/SE U</t>
  </si>
  <si>
    <t>sawlog and veneer log, softwood, sustainable forest management, measured as solid wood under bark, at forest road_631/CH U</t>
  </si>
  <si>
    <t>Transport, lorry 20-28t, fleet average/CH U</t>
  </si>
  <si>
    <t>gemäss Background report for the life cycle inventories of wood and wood based products for updates of ecoinvent 2.2, Frank Werner, 2017</t>
  </si>
  <si>
    <t>Ressourcenkorrektur</t>
  </si>
  <si>
    <t>Energy, gross calorific value, in biomass, resource correction: 1,1 UBP/MJ</t>
  </si>
  <si>
    <t>u=x%</t>
  </si>
  <si>
    <t>hardwood oder softwood?</t>
  </si>
  <si>
    <t>Land</t>
  </si>
  <si>
    <t>LKW</t>
  </si>
  <si>
    <t>Bahn</t>
  </si>
  <si>
    <t>TOTAL</t>
  </si>
  <si>
    <t>TOTAL CH</t>
  </si>
  <si>
    <t>Von Verarbeitung in Schweiz</t>
  </si>
  <si>
    <t>kiln dried (u=20%), planed</t>
  </si>
  <si>
    <t>glued laminated timber, outdoor use</t>
  </si>
  <si>
    <t>glued laminated timber, indoor use</t>
  </si>
  <si>
    <t>Transport Rundholz</t>
  </si>
  <si>
    <t>Transport (u=70%)</t>
  </si>
  <si>
    <t>Transportfaktor/distanz</t>
  </si>
  <si>
    <t>Transport (u=10%)</t>
  </si>
  <si>
    <t>Transport (u=20%)</t>
  </si>
  <si>
    <t>Transportfaktor, verarbeitetes Holz</t>
  </si>
  <si>
    <t>Von geographischem Mittelpunkt zu geographischem Mittelpunkt</t>
  </si>
  <si>
    <t>Kassel</t>
  </si>
  <si>
    <t>Piippola</t>
  </si>
  <si>
    <t>Bad Aussee</t>
  </si>
  <si>
    <t>Rieti</t>
  </si>
  <si>
    <t>Vesdun</t>
  </si>
  <si>
    <t>Steinkjer</t>
  </si>
  <si>
    <t>Sundsvall</t>
  </si>
  <si>
    <t>Pusztavacs</t>
  </si>
  <si>
    <t>Holzimporte aufgeteilt nach Transportmitteln beim Grenzübertritt für das Jahr 2015. Diese Daten hat Carsten Nathani (Rütter Soceco) für die Zeitreihenstudie basierend auf der Aussenhandelsstatistik aufbereitet.</t>
  </si>
  <si>
    <t>Importe nach Transportmitteln bei Grenzübertritt</t>
  </si>
  <si>
    <t>Jahr</t>
  </si>
  <si>
    <t>Summe aller SITC 2 Steller in %</t>
  </si>
  <si>
    <t>Bahnverkehr</t>
  </si>
  <si>
    <t>Strassen-verkehr</t>
  </si>
  <si>
    <t>Luftverkehr</t>
  </si>
  <si>
    <t>Pipeline</t>
  </si>
  <si>
    <t>Schiffverkehr</t>
  </si>
  <si>
    <t>SITC_rev3</t>
  </si>
  <si>
    <t>Masse (kg)</t>
  </si>
  <si>
    <t>KONTROLLE</t>
  </si>
  <si>
    <t>%</t>
  </si>
  <si>
    <t>247</t>
  </si>
  <si>
    <t>248</t>
  </si>
  <si>
    <t>Warengruppe</t>
  </si>
  <si>
    <t>Ebene</t>
  </si>
  <si>
    <t>Abfälle</t>
  </si>
  <si>
    <t>D</t>
  </si>
  <si>
    <t>247.00</t>
  </si>
  <si>
    <t xml:space="preserve">Rohholz und grob zugerichtetes Holz </t>
  </si>
  <si>
    <t>247.30</t>
  </si>
  <si>
    <t>Rohholz, auch entrindet, vom Splint befreit oder zwei- oder vierseitig grob zugerichtet, mit Farbe oder Beize oder anderen Konservierungsmitteln behandelt</t>
  </si>
  <si>
    <t>247.40</t>
  </si>
  <si>
    <t>Nadelrohholz, auch entrindet, vom Splint befreit oder zwei- oder vierseitig grob zugerichtet, jedoch nicht mit Farbe oder Beize oder anderen Konservierungsmitteln behandelt</t>
  </si>
  <si>
    <t>247.50</t>
  </si>
  <si>
    <t>Rohholz (ohne Nadelholz), auch entrindet, vom Splint befreit oder zwei- oder vierseitig grob zugerichtet, jedoch nicht mit Farbe oder Beize oder anderen Konservierungsmitteln behandelt</t>
  </si>
  <si>
    <t>247.51</t>
  </si>
  <si>
    <t>Tropisches Holz (Dark und Light Red Meranti, Meranti Bakau, White Lauan, Meranti und Seraya, Yellow Meranti und Alan, Keruing, Ramin, Kapur, Teak, Jongkong, Merbau, Jelutong, Kempas, Okoumé, Obéché, Sapelli, Sipo, Acajou d'Afrique, Makoré, Iroko, Tiama, Mansonia, Ilomba, Dibétou, Limba, Azobé), roh, auch entrindet</t>
  </si>
  <si>
    <t>247.52</t>
  </si>
  <si>
    <t>Rohholz, auch entrindet, vom Splint befreit oder zwei- oder vierseitig grob zugerichtet, jedoch nicht mit Farbe oder Beize oder anderen Konservierungsmitteln behandelt (ohne Nadelholz und tropische Hölzer der Position 247.51)</t>
  </si>
  <si>
    <t>248.00</t>
  </si>
  <si>
    <t xml:space="preserve">Holz, einfach bearbeitet, und Eisenbahnschwellen aus Holz </t>
  </si>
  <si>
    <t>248.10</t>
  </si>
  <si>
    <t xml:space="preserve">Eisenbahnschwellen aus Holz </t>
  </si>
  <si>
    <t>248.11</t>
  </si>
  <si>
    <t xml:space="preserve">Eisenbahnschwellen aus Holz, nicht imprägniert </t>
  </si>
  <si>
    <t>248.19</t>
  </si>
  <si>
    <t xml:space="preserve">Eisenbahnschwellen aus Holz, imprägniert </t>
  </si>
  <si>
    <t>248.20</t>
  </si>
  <si>
    <t>Nadelholz, in der Längsrichtung gesägt oder gesäumt, gemesse rt oder geschält, auch gehobelt, geschliffen oder keilverzinkt, mit einer Dicke von mehr als 6 mm</t>
  </si>
  <si>
    <t>248.30</t>
  </si>
  <si>
    <t>Nadelholz (einschl. Stäbe und Friese für Parkett, nicht zusa mmengesetzt), entlang einer oder mehreren Kanten oder Flächen profiliert (gekehlt, genutet, gefedert, gefalzt, abgeschrägt, gefriest, gerundet oder in ähnlicher Weise bearbeitet), auch gehobelt, geschliffen oder keilverzinkt</t>
  </si>
  <si>
    <t>248.40</t>
  </si>
  <si>
    <t>Anderes Holz als Nadelholz, in der Längsrichtung gesägt oder gesäumt, gemessert oder geschält, auch gehobelt, geschliffen oder keilverzinkt, mit einer Dicke von mehr als 6 mm</t>
  </si>
  <si>
    <t>248.50</t>
  </si>
  <si>
    <t>Anderes Holz als Nadelholz (einschl. Stäbe und Friesen für P arkett, nicht zusammengesetzt), entlang einer oder mehreren Kanten oder Flächen profiliert (gekehlt, genutet, gefedert, gefalzt, abgeschrägt, gefriest, gerundet oder in ähnlicher Weise bearbeitet), auch gehobelt, geschliffen oder keilverzinkt</t>
  </si>
  <si>
    <t>sawnwood, board, softwood, raw, kiln dried (u=10%), at sawmill_631</t>
  </si>
  <si>
    <t>sawnwood, beam, softwood, raw, kiln dried (u=10%), at sawmill_631</t>
  </si>
  <si>
    <t>sawnwood, lath, softwood, raw, kiln dried (u=10%), at sawmill_631</t>
  </si>
  <si>
    <t>sawnwood, lath, softwood, kiln dried (u=10%), planed, at sawmill_631</t>
  </si>
  <si>
    <t>1 m3 sawnwood, board, softwood, raw, kiln dried (u=10%), at sawmill/m3/AT U (of project 631_Ökobilanzen Holzbauten)</t>
  </si>
  <si>
    <t>1 m3 sawnwood, lath, softwood, raw, kiln dried (u=10%), at sawmill/m3/AT U (of project 631_Ökobilanzen Holzbauten)</t>
  </si>
  <si>
    <t>1 m3 sawnwood, beam, softwood, raw, kiln dried (u=10%), at sawmill/m3/AT U (of project 631_Ökobilanzen Holzbauten)</t>
  </si>
  <si>
    <t>1 m3 sawnwood, board, softwood, raw, kiln dried (u=10%), at sawmill/m3/DE U (of project 631_Ökobilanzen Holzbauten)</t>
  </si>
  <si>
    <t>1 m3 sawnwood, lath, softwood, raw, kiln dried (u=10%), at sawmill/m3/DE U (of project 631_Ökobilanzen Holzbauten)</t>
  </si>
  <si>
    <t>1 m3 sawnwood, beam, softwood, raw, kiln dried (u=10%), at sawmill/m3/DE U (of project 631_Ökobilanzen Holzbauten)</t>
  </si>
  <si>
    <t>1 m3 sawnwood, board, softwood, raw, kiln dried (u=10%), at sawmill/m3/FI U (of project 631_Ökobilanzen Holzbauten)</t>
  </si>
  <si>
    <t>1 m3 sawnwood, lath, softwood, raw, kiln dried (u=10%), at sawmill/m3/FI U (of project 631_Ökobilanzen Holzbauten)</t>
  </si>
  <si>
    <t>1 m3 sawnwood, beam, softwood, raw, kiln dried (u=10%), at sawmill/m3/FI U (of project 631_Ökobilanzen Holzbauten)</t>
  </si>
  <si>
    <t>1 m3 sawnwood, board, softwood, raw, kiln dried (u=10%), at sawmill/m3/FR U (of project 631_Ökobilanzen Holzbauten)</t>
  </si>
  <si>
    <t>1 m3 sawnwood, lath, softwood, raw, kiln dried (u=10%), at sawmill/m3/FR U (of project 631_Ökobilanzen Holzbauten)</t>
  </si>
  <si>
    <t>1 m3 sawnwood, beam, softwood, raw, kiln dried (u=10%), at sawmill/m3/FR U (of project 631_Ökobilanzen Holzbauten)</t>
  </si>
  <si>
    <t>1 m3 sawnwood, board, softwood, raw, kiln dried (u=10%), at sawmill/m3/HU U (of project 631_Ökobilanzen Holzbauten)</t>
  </si>
  <si>
    <t>1 m3 sawnwood, lath, softwood, raw, kiln dried (u=10%), at sawmill/m3/HU U (of project 631_Ökobilanzen Holzbauten)</t>
  </si>
  <si>
    <t>1 m3 sawnwood, beam, softwood, raw, kiln dried (u=10%), at sawmill/m3/HU U (of project 631_Ökobilanzen Holzbauten)</t>
  </si>
  <si>
    <t>1 m3 sawnwood, board, softwood, raw, kiln dried (u=10%), at sawmill/m3/IT U (of project 631_Ökobilanzen Holzbauten)</t>
  </si>
  <si>
    <t>1 m3 sawnwood, lath, softwood, raw, kiln dried (u=10%), at sawmill/m3/IT U (of project 631_Ökobilanzen Holzbauten)</t>
  </si>
  <si>
    <t>1 m3 sawnwood, beam, softwood, raw, kiln dried (u=10%), at sawmill/m3/IT U (of project 631_Ökobilanzen Holzbauten)</t>
  </si>
  <si>
    <t>1 m3 sawnwood, board, softwood, raw, kiln dried (u=10%), at sawmill/m3/NO U (of project 631_Ökobilanzen Holzbauten)</t>
  </si>
  <si>
    <t>1 m3 sawnwood, lath, softwood, raw, kiln dried (u=10%), at sawmill/m3/NO U (of project 631_Ökobilanzen Holzbauten)</t>
  </si>
  <si>
    <t>1 m3 sawnwood, beam, softwood, raw, kiln dried (u=10%), at sawmill/m3/NO U (of project 631_Ökobilanzen Holzbauten)</t>
  </si>
  <si>
    <t>1 m3 sawnwood, board, softwood, raw, kiln dried (u=10%), at sawmill/m3/SE U (of project 631_Ökobilanzen Holzbauten)</t>
  </si>
  <si>
    <t>1 m3 sawnwood, lath, softwood, raw, kiln dried (u=10%), at sawmill/m3/SE U (of project 631_Ökobilanzen Holzbauten)</t>
  </si>
  <si>
    <t>1 m3 sawnwood, beam, softwood, raw, kiln dried (u=10%), at sawmill/m3/SE U (of project 631_Ökobilanzen Holzbauten)</t>
  </si>
  <si>
    <t>sawnwood, board, softwood, raw, kiln dried (u=10%), at sawmill/m3/AT U</t>
  </si>
  <si>
    <t>sawnwood, board, softwood, raw, kiln dried (u=10%), at sawmill/m3/DE U</t>
  </si>
  <si>
    <t>sawnwood, board, softwood, raw, kiln dried (u=10%), at sawmill/m3/FI U</t>
  </si>
  <si>
    <t>sawnwood, board, softwood, raw, kiln dried (u=10%), at sawmill/m3/FR U</t>
  </si>
  <si>
    <t>sawnwood, board, softwood, raw, kiln dried (u=10%), at sawmill/m3/HU U</t>
  </si>
  <si>
    <t>sawnwood, board, softwood, raw, kiln dried (u=10%), at sawmill/m3/IT U</t>
  </si>
  <si>
    <t>sawnwood, board, softwood, raw, kiln dried (u=10%), at sawmill/m3/NO U</t>
  </si>
  <si>
    <t>sawnwood, board, softwood, raw, kiln dried (u=10%), at sawmill/m3/SE U</t>
  </si>
  <si>
    <t>sawnwood, lath, softwood, raw, kiln dried (u=10%), at sawmill/m3/AT U</t>
  </si>
  <si>
    <t>sawnwood, lath, softwood, raw, kiln dried (u=10%), at sawmill/m3/DE U</t>
  </si>
  <si>
    <t>sawnwood, lath, softwood, raw, kiln dried (u=10%), at sawmill/m3/FI U</t>
  </si>
  <si>
    <t>sawnwood, lath, softwood, raw, kiln dried (u=10%), at sawmill/m3/FR U</t>
  </si>
  <si>
    <t>sawnwood, lath, softwood, raw, kiln dried (u=10%), at sawmill/m3/HU U</t>
  </si>
  <si>
    <t>sawnwood, lath, softwood, raw, kiln dried (u=10%), at sawmill/m3/IT U</t>
  </si>
  <si>
    <t>sawnwood, lath, softwood, raw, kiln dried (u=10%), at sawmill/m3/NO U</t>
  </si>
  <si>
    <t>sawnwood, lath, softwood, raw, kiln dried (u=10%), at sawmill/m3/SE U</t>
  </si>
  <si>
    <t>sawnwood, beam, softwood, raw, kiln dried (u=10%), at sawmill/m3/AT U</t>
  </si>
  <si>
    <t>sawnwood, beam, softwood, raw, kiln dried (u=10%), at sawmill/m3/DE U</t>
  </si>
  <si>
    <t>sawnwood, beam, softwood, raw, kiln dried (u=10%), at sawmill/m3/FI U</t>
  </si>
  <si>
    <t>sawnwood, beam, softwood, raw, kiln dried (u=10%), at sawmill/m3/FR U</t>
  </si>
  <si>
    <t>sawnwood, beam, softwood, raw, kiln dried (u=10%), at sawmill/m3/HU U</t>
  </si>
  <si>
    <t>sawnwood, beam, softwood, raw, kiln dried (u=10%), at sawmill/m3/IT U</t>
  </si>
  <si>
    <t>sawnwood, beam, softwood, raw, kiln dried (u=10%), at sawmill/m3/NO U</t>
  </si>
  <si>
    <t>sawnwood, beam, softwood, raw, kiln dried (u=10%), at sawmill/m3/SE U</t>
  </si>
  <si>
    <t>sawnwood, beam, softwood, raw, kiln dried (u=10%), at sawmill</t>
  </si>
  <si>
    <t>sawnwood, lath, softwood, raw, kiln dried (u=10%), at sawmill</t>
  </si>
  <si>
    <t>sawnwood, board, softwood, raw, kiln dried (u=10%), at sawmill</t>
  </si>
  <si>
    <t>Holzverarbeitung</t>
  </si>
  <si>
    <t>Brettschichtholz, Innenanwendung</t>
  </si>
  <si>
    <t>Brettschichtholz, Aussenanwendung</t>
  </si>
  <si>
    <t>LKW-Spezialtransport erforderlich</t>
  </si>
  <si>
    <t>nein</t>
  </si>
  <si>
    <t>Treibstoffverbrauch LKW ecoinvent</t>
  </si>
  <si>
    <t>Durchschnittliche Auslastung in t</t>
  </si>
  <si>
    <t>Operation, lorry &gt; 16t, RER</t>
  </si>
  <si>
    <t xml:space="preserve">Diesel Verbrauch in kg/km </t>
  </si>
  <si>
    <t>Operation, lorry 20-28, CH</t>
  </si>
  <si>
    <t>Dichte von Diesel</t>
  </si>
  <si>
    <t>kg/l</t>
  </si>
  <si>
    <t>Diesel Verbrauch in l/km</t>
  </si>
  <si>
    <t>mobitool Hintergrunddaten</t>
  </si>
  <si>
    <t>Lastwagen (16t-32t)</t>
  </si>
  <si>
    <t>Diesel</t>
  </si>
  <si>
    <t>EURO 3</t>
  </si>
  <si>
    <t>EURO 4</t>
  </si>
  <si>
    <t>EURO 5</t>
  </si>
  <si>
    <t>EURO 6</t>
  </si>
  <si>
    <t>Lastwagen (32t-40t)</t>
  </si>
  <si>
    <t>Lastwagen (40t-50t)</t>
  </si>
  <si>
    <t>Lastwagen (50t-60t)</t>
  </si>
  <si>
    <t>Auslastung 
[Tonnen]</t>
  </si>
  <si>
    <t>Anteil Flottenmix</t>
  </si>
  <si>
    <t>Anteil Flottenmix Total</t>
  </si>
  <si>
    <t>Ø Verbrauch
[kg / tkm]</t>
  </si>
  <si>
    <t>Ø Verbrauch
[Liter / 100 km]</t>
  </si>
  <si>
    <t>Zuschlag Spezialtransporter</t>
  </si>
  <si>
    <t>[in km]</t>
  </si>
  <si>
    <t>tkm</t>
  </si>
  <si>
    <t>u = x%</t>
  </si>
  <si>
    <t>Density (u=0%); [kg/m3]</t>
  </si>
  <si>
    <t>Density (u=10%) [kg/m3]</t>
  </si>
  <si>
    <t>Density (u=20%) [kg/m3]</t>
  </si>
  <si>
    <t>Density (=0%); [kg/m3]</t>
  </si>
  <si>
    <t>DE, pine</t>
  </si>
  <si>
    <t>SE, pine</t>
  </si>
  <si>
    <t>DE,spruce</t>
  </si>
  <si>
    <t>SE, spruce</t>
  </si>
  <si>
    <t>CH, soft</t>
  </si>
  <si>
    <t>[m3]</t>
  </si>
  <si>
    <t>"Hintergrundbericht Holzrechner" herunterladen</t>
  </si>
  <si>
    <t>Broschüre "Ökobilanzen Holz- und Holzgebäude" herunterladen</t>
  </si>
  <si>
    <t>{"IsHide":true,"SheetId":0,"Name":"Holzrechner","HiddenRow":0,"VisibleRange":"","SheetTheme":{"TabColor":"","BodyColor":"","BodyImage":""}}</t>
  </si>
  <si>
    <t>{"IsHide":true,"SheetId":0,"Name":"LCIA","HiddenRow":0,"VisibleRange":"","SheetTheme":{"TabColor":"","BodyColor":"","BodyImage":""}}</t>
  </si>
  <si>
    <t>{"IsHide":true,"SheetId":0,"Name":"Ressourcenkorrektur","HiddenRow":0,"VisibleRange":"","SheetTheme":{"TabColor":"","BodyColor":"","BodyImage":""}}</t>
  </si>
  <si>
    <t>{"IsHide":true,"SheetId":0,"Name":"Roundwood_transp._input","HiddenRow":0,"VisibleRange":"","SheetTheme":{"TabColor":"","BodyColor":"","BodyImage":""}}</t>
  </si>
  <si>
    <t>{"IsHide":true,"SheetId":0,"Name":"Dichten","HiddenRow":0,"VisibleRange":"","SheetTheme":{"TabColor":"","BodyColor":"","BodyImage":""}}</t>
  </si>
  <si>
    <t>{"IsHide":true,"SheetId":0,"Name":"Tabelle3","HiddenRow":0,"VisibleRange":"","SheetTheme":{"TabColor":"","BodyColor":"","BodyImage":""}}</t>
  </si>
  <si>
    <t>Buche, ab Waldstrasse Deutschland</t>
  </si>
  <si>
    <t>Birke, ab Waldstrasse Schweden</t>
  </si>
  <si>
    <t>Eiche, ab Waldstrasse Deutschland</t>
  </si>
  <si>
    <t>Dichte (u=0%) [kg/m3]</t>
  </si>
  <si>
    <t>Gemittelte Dichte, (u=0%) [kg/m3]</t>
  </si>
  <si>
    <t>Transportfaktor bei u=70%</t>
  </si>
  <si>
    <t>Transportfaktor bei u=10% und u=20%</t>
  </si>
  <si>
    <t>Nur Produktion:</t>
  </si>
  <si>
    <t>Transport, lorry &gt;32t, EURO3/RER U</t>
  </si>
  <si>
    <t>Transport, lorry 16-32t, EURO3/RER U</t>
  </si>
  <si>
    <t xml:space="preserve">Nur Transport von Holz: </t>
  </si>
  <si>
    <t>transport distance of wood (without transport of chemicals) (the same irrespective of RER or CH)</t>
  </si>
  <si>
    <t>Für die Richtigkeit der Angaben</t>
  </si>
  <si>
    <t>Ort:</t>
  </si>
  <si>
    <t>Datum:</t>
  </si>
  <si>
    <t>Name:</t>
  </si>
  <si>
    <t>Funktion:</t>
  </si>
  <si>
    <t>Unterschrift:</t>
  </si>
  <si>
    <t>Transport von Holz</t>
  </si>
  <si>
    <t>Holzprodukt</t>
  </si>
  <si>
    <t>Bereich Latten, Bretter und Balken</t>
  </si>
  <si>
    <t>Bereich Weichfaser- und Spanplatten</t>
  </si>
  <si>
    <t>Land des Sägewerkes</t>
  </si>
  <si>
    <t>Transport vom Wald zum Sägewerk [km]</t>
  </si>
  <si>
    <t>Land des Brettschichtholzwerkes</t>
  </si>
  <si>
    <t>Default</t>
  </si>
  <si>
    <t>Herkunftsland Rundholz</t>
  </si>
  <si>
    <t>Alles Holz stammt aus dem Land der Verarbeitung</t>
  </si>
  <si>
    <t>Von Sägewerk in Brettschichtholzwerk</t>
  </si>
  <si>
    <t>Vom Sägewerk zum Brettschichtholzwerk</t>
  </si>
  <si>
    <t>sawlog and veneer log, hardwood, sustainable forest management, measured as solid wood under bark, at forest road/m3/CH</t>
  </si>
  <si>
    <t>sawlog and veneer log, softwood, sustainable forest management, measured as solid wood under bark, at forest road/m3/CH</t>
  </si>
  <si>
    <t>gemäss Background report for the life cycle inventories of wood and wood based products for updates of ecoinvent 2.2, Frank Werner, 2018</t>
  </si>
  <si>
    <t>page 13</t>
  </si>
  <si>
    <t>page 12</t>
  </si>
  <si>
    <t>{"IsHide":true,"SheetId":0,"Name":"2.LCIA","HiddenRow":0,"VisibleRange":"","SheetTheme":{"TabColor":"","BodyColor":"","BodyImage":""}}</t>
  </si>
  <si>
    <t>{"IsHide":true,"SheetId":0,"Name":"3.LCIA","HiddenRow":0,"VisibleRange":"","SheetTheme":{"TabColor":"","BodyColor":"","BodyImage":""}}</t>
  </si>
  <si>
    <t>{"IsHide":true,"SheetId":0,"Name":"4.LCIA","HiddenRow":0,"VisibleRange":"","SheetTheme":{"TabColor":"","BodyColor":"","BodyImage":""}}</t>
  </si>
  <si>
    <t>{"IsHide":true,"SheetId":0,"Name":"2.Transport","HiddenRow":0,"VisibleRange":"","SheetTheme":{"TabColor":"","BodyColor":"","BodyImage":""}}</t>
  </si>
  <si>
    <t>{"IsHide":true,"SheetId":0,"Name":"3.Transport","HiddenRow":0,"VisibleRange":"","SheetTheme":{"TabColor":"","BodyColor":"","BodyImage":""}}</t>
  </si>
  <si>
    <t>{"IsHide":true,"SheetId":0,"Name":"Tabelle4","HiddenRow":0,"VisibleRange":"","SheetTheme":{"TabColor":"","BodyColor":"","BodyImage":""}}</t>
  </si>
  <si>
    <t>1 m3 three layered laminated board, at plant/m3/AT U (of project 631_Ökobilanzen Holzbauten)</t>
  </si>
  <si>
    <t>1 m3 three layered laminated board, at plant/m3/DE U (of project 631_Ökobilanzen Holzbauten)</t>
  </si>
  <si>
    <t>1 m3 three layered laminated board, at plant/m3/FI U (of project 631_Ökobilanzen Holzbauten)</t>
  </si>
  <si>
    <t>1 m3 three layered laminated board, at plant/m3/FR U (of project 631_Ökobilanzen Holzbauten)</t>
  </si>
  <si>
    <t>1 m3 three layered laminated board, at plant/m3/HU U (of project 631_Ökobilanzen Holzbauten)</t>
  </si>
  <si>
    <t>1 m3 three layered laminated board, at plant/m3/IT U (of project 631_Ökobilanzen Holzbauten)</t>
  </si>
  <si>
    <t>1 m3 three layered laminated board, at plant/m3/NO U (of project 631_Ökobilanzen Holzbauten)</t>
  </si>
  <si>
    <t>1 m3 three layered laminated board, at plant/m3/SE U (of project 631_Ökobilanzen Holzbauten)</t>
  </si>
  <si>
    <t>1 m3 three layered laminated board, at plant_631/CH U (of project 631_Ökobilanzen Holzbauten)</t>
  </si>
  <si>
    <t>three layered laminated board, at plant/m3/AT U</t>
  </si>
  <si>
    <t>three layered laminated board, at plant/m3/DE U</t>
  </si>
  <si>
    <t>three layered laminated board, at plant/m3/FI U</t>
  </si>
  <si>
    <t>three layered laminated board, at plant/m3/FR U</t>
  </si>
  <si>
    <t>three layered laminated board, at plant/m3/HU U</t>
  </si>
  <si>
    <t>three layered laminated board, at plant/m3/IT U</t>
  </si>
  <si>
    <t>three layered laminated board, at plant/m3/NO U</t>
  </si>
  <si>
    <t>three layered laminated board, at plant/m3/SE U</t>
  </si>
  <si>
    <t>three layered laminated board, at plant_631/CH U</t>
  </si>
  <si>
    <t>Analyse</t>
  </si>
  <si>
    <t xml:space="preserve">Product: </t>
  </si>
  <si>
    <t>1 kg disposal, three-layer slab/kg/CH U (of project 631_Ökobilanzen Holzbauten)</t>
  </si>
  <si>
    <t>disposal, three-layer slab/kg/CH U</t>
  </si>
  <si>
    <t>--Bitte wählen--</t>
  </si>
  <si>
    <t>Land des Weichfaser- und Spanplattenwerkes</t>
  </si>
  <si>
    <t>Transport vom Sägewerk zum Brettschichtholzwerk [km]</t>
  </si>
  <si>
    <t>Variante 4</t>
  </si>
  <si>
    <t>Variante 5</t>
  </si>
  <si>
    <t>Default Distanz Total [km]</t>
  </si>
  <si>
    <t xml:space="preserve">Wird nicht verwendet </t>
  </si>
  <si>
    <t>Land des Brettsperrholzwerkes</t>
  </si>
  <si>
    <t>Transport vom Sägewerk zum Brettsperrholzwerk [km]</t>
  </si>
  <si>
    <t>Brettsperrholz, Aussenanwendung</t>
  </si>
  <si>
    <t>Brettsperrholz, Innenanwendung</t>
  </si>
  <si>
    <t>Von Sägewerk in Brettsperrholzwerk</t>
  </si>
  <si>
    <t>Vom Sägewerk zum Brettsperrholzwerk</t>
  </si>
  <si>
    <t>three layered laminated board</t>
  </si>
  <si>
    <t>Dreischichtplatte</t>
  </si>
  <si>
    <t>Land des Dreischichtplattenwerkes</t>
  </si>
  <si>
    <t>Transport vom Sägewerk zum Dreischichtplattenwerk [km]</t>
  </si>
  <si>
    <t>Von Sägewerk in Dreischichtplattenwerk</t>
  </si>
  <si>
    <t>Vom Sägewerk zum Dreischichtplattenwerk</t>
  </si>
  <si>
    <t>three layered laminated board, at plant</t>
  </si>
  <si>
    <t>three layered laminated board, at plant_631</t>
  </si>
  <si>
    <t>Hilfe zur Bestimmung, ob Default Distanz verwendet wurde</t>
  </si>
  <si>
    <t>Schnittholz</t>
  </si>
  <si>
    <t>Brettschichtholz</t>
  </si>
  <si>
    <t>Dreischichtplatten</t>
  </si>
  <si>
    <t>Brettsperrholz</t>
  </si>
  <si>
    <t>sawnwood, lath, softwood, dried (u=10%), planed, at sawmill_631</t>
  </si>
  <si>
    <t>1)</t>
  </si>
  <si>
    <t>Gehen Sie zu der Eingabemaske Schnittholz</t>
  </si>
  <si>
    <t>2)</t>
  </si>
  <si>
    <t>3)</t>
  </si>
  <si>
    <t>4)</t>
  </si>
  <si>
    <t>5)</t>
  </si>
  <si>
    <t>6)</t>
  </si>
  <si>
    <t>Brettschichtholz, Dreischichtplatte und Brettsperrholz</t>
  </si>
  <si>
    <t>Land des Sägewerks aus Auswahlliste auswählen</t>
  </si>
  <si>
    <t>Transport vom Wald zum Sägewerk: Transportdistanz in km angeben, falls unbekannt wird Standarddistanz angenommen. Angabe in km</t>
  </si>
  <si>
    <t>Anteil LKW: Welcher Anteil der Distanz in die Schweiz wird mit dem LKW zurückgelegt? Angabe in %</t>
  </si>
  <si>
    <t>Wählen Sie das Holzprodukt, Holztyp und Holzverarbeitung aus den Auswahllisten aus</t>
  </si>
  <si>
    <t>Anteil: Welcher Anteil des Rundholzes stammt aus den Ländern in der Liste? Angabe in %</t>
  </si>
  <si>
    <t>Anteil LKW: Welcher Anteil der Transportdistanz zum Sägewerk wird mit dem LKW zurückgelegt? Angabe in %</t>
  </si>
  <si>
    <t>Gehen Sie zur Eingabemaske Weichfaser- und Spanplatte</t>
  </si>
  <si>
    <t xml:space="preserve">7) </t>
  </si>
  <si>
    <t>Drücken Sie F9 um die Resultate zu aktualisieren</t>
  </si>
  <si>
    <t>Auswahl des Weichfaser- oder Spanplatten-Produktes aus der Auswahlliste</t>
  </si>
  <si>
    <t>Land des Verarbeitungswerkes aus Auswahlliste auswählen</t>
  </si>
  <si>
    <t>Land des Weichfaser- oder Spanplattenwerkes aus Auswahlliste auswählen</t>
  </si>
  <si>
    <t>Transportdistanz in km vom Werk in die Schweiz angeben. Angabe in km</t>
  </si>
  <si>
    <t>Transportdistanz in km vom Sägewerk in die Schweiz angeben. Angabe in km</t>
  </si>
  <si>
    <r>
      <rPr>
        <u/>
        <sz val="10"/>
        <rFont val="Calibri"/>
        <family val="2"/>
        <scheme val="minor"/>
      </rPr>
      <t>Auswahl der Herkunft des Rundholzes:</t>
    </r>
    <r>
      <rPr>
        <sz val="10"/>
        <rFont val="Calibri"/>
        <family val="2"/>
        <scheme val="minor"/>
      </rPr>
      <t xml:space="preserve"> </t>
    </r>
    <r>
      <rPr>
        <i/>
        <sz val="10"/>
        <rFont val="Calibri"/>
        <family val="2"/>
        <scheme val="minor"/>
      </rPr>
      <t>mehrere Länder möglich</t>
    </r>
  </si>
  <si>
    <t xml:space="preserve">Gehen Sie zur gewünschten Eingabemaske: </t>
  </si>
  <si>
    <t>Auswahl des Holzproduktes aus der Auswahlliste</t>
  </si>
  <si>
    <t>Transportdistanz in km vom Sägewerk in das Verarbeitungswerk angeben. Angabe in km</t>
  </si>
  <si>
    <t>Anteil LKW: Welcher Anteil der Distanz in das Verarbeitungswerk wird mit dem LKW zurückgelegt? Angabe in %</t>
  </si>
  <si>
    <t>7)</t>
  </si>
  <si>
    <t>Transportdistanz in km vom Verarbeitungswerk in die Schweiz angeben. Angabe in km</t>
  </si>
  <si>
    <t>8)</t>
  </si>
  <si>
    <t>9)</t>
  </si>
  <si>
    <t>Berechnet in Ecospold three layered laminated wood</t>
  </si>
  <si>
    <t>Train three layered laminated wood</t>
  </si>
  <si>
    <t>Lorry three layered laminated wood (lorry &gt;16t)</t>
  </si>
  <si>
    <t>Holzrechner - Kurzanleitung</t>
  </si>
  <si>
    <t>gehobelt, kammergetrocknet (u=10%)</t>
  </si>
  <si>
    <t>roh, kammergetrocknet (u=10%)</t>
  </si>
  <si>
    <t>Transport ins Verarbeitungswerk</t>
  </si>
  <si>
    <t>Transport in CH</t>
  </si>
  <si>
    <t>Sawnwood input</t>
  </si>
  <si>
    <t>Roundwood input</t>
  </si>
  <si>
    <t>X</t>
  </si>
  <si>
    <t>m3/AT U</t>
  </si>
  <si>
    <t>m3/DE U</t>
  </si>
  <si>
    <t>m3/FI U</t>
  </si>
  <si>
    <t>m3/FR U</t>
  </si>
  <si>
    <t>m3/HU U</t>
  </si>
  <si>
    <t>m3/IT U</t>
  </si>
  <si>
    <t>m3/NO U</t>
  </si>
  <si>
    <t>m3/SE U</t>
  </si>
  <si>
    <t>m3/CH U</t>
  </si>
  <si>
    <t>Anteil LKW [%]</t>
  </si>
  <si>
    <t>Transport Sägewerk zu Brettschichtholzwerk im Landes innern [km]</t>
  </si>
  <si>
    <t>Weichfaser- und Spanplatten</t>
  </si>
  <si>
    <t>Auswahl des Umweltindikators</t>
  </si>
  <si>
    <t>Falls nicht 100% mit einem LKW zurückgelegt werden, wird die Bahn als Transportmittel angenommen</t>
  </si>
  <si>
    <t>Falls nicht 100% mit dem LKW zurückgelegt werden, wird die Bahn als Transportmittel angenommen</t>
  </si>
  <si>
    <t xml:space="preserve">Mit dem Holzrechner können Sie die Umweltwirkungen von einem m³ verarbeitetem Holz Ihrer Wahl (Schnitt-, Brettschicht-, Brettsperrholz, Weichfaser- und Spanplatten, Dreischichtplatten) berechnen. Legen Sie das Holzprodukt und das Verarbeitungsland fest. Falls keine Transportdistanzen und Anteil Lastwagen-Transport angegeben werden, rechnet der Holzrechner im Hintergrund mit den Transportdistanzen von und zu den geographischen Länder-Mittelpunkten sowie den Lastwagen-Transportanteilen von importiertem Rohholz (100% gemäss Experten) und einfach bearbeitetem Holz (98% gemäss Aussenhandelsstatistik Schweiz). Falls nicht die gesamte Transportdistanz mit einem Lastwagen zurückgelegt wird, wird die Bahn als Transportmittel angenommen. 
Für Latten, Bretter und Balken muss des Weiteren der Holztyp (Laub- oder Nadelholz) sowie die Verarbeitungsart bestimmt werden. Für Latten, Bretter und Balken können verschiedene Herkunftsländer von Rundholz gewählt werden. 
Für die Quantifizierung der Umweltwirkungen wählen Sie den gewünschten Umweltindikator aus.
Der Holzrechner sowie dessen zugrundeliegenden Annahmen werden im "Hintergrundbericht Holzrechner" beschrieben. Grundlage für die Quantifizierung der Umweltbelastung von Holz bilden die aktualisierten Ökobilanzdaten von Holz und Holzwerkstoffen aus dem ecoinvent Datenbestand v3.2. Die Sachbilanzen zur Holzproduktion wurden für die wichtigsten Schweizer Importländer von Stamm- und Schnittholz regionalisiert. Als Hintergrunddaten wurden die KBOB Ökobilanzdaten DQRv2:2016 verwendet.                                                                                                                                                                                                                         </t>
  </si>
  <si>
    <t xml:space="preserve">Mit dem Holzrechner können Sie die Umweltwirkungen von einem m³ verarbeitetem Holz Ihrer Wahl (Schnitt-, Brettschicht-, Brettsperrholz, Weichfaser- und Spanplatten, Dreischichtplatten) berechnen. Legen Sie das Holzprodukt und das Verarbeitungsland fest. Falls keine Transportdistanzen und Anteil Lastwagen-Transport angegeben werden, rechnet der Holzrechner im Hintergrund mit den Transportdistanzen von und zu den geographischen Länder-Mittelpunkten sowie den Lastwagen-Transportanteilen von einfach bearbeitetem Holz gemäss Aussenhandelsstatistik Schweiz. Falls nicht die gesamte Transportdistanz mit einem Lastwagen zurückgelegt wird, wird die Bahn als Transportmittel angenommen. 
Für Weichfaser- und Spanplatten geht der Holzrechner davon aus, dass das Rundholz aus dem ausgewählten Verarbeitungsland stammt und als Transportdistanz der Rohstoffe zum Verarbeitungsstandort wird eine für Weichfaser- und Spanplatten übliche, durchschnittliche Transportdistanz verwendet. 
Für die Quantifizierung der Umweltwirkungen wählen Sie den gewünschten Umweltindikator aus.
Der Holzrechner sowie dessen zugrundeliegenden Annahmen werden im "Hintergrundbericht Holzrechner" beschrieben. Grundlage für die Quantifizierung der Umweltbelastung von Holz bilden die aktualisierten Ökobilanzdaten von Holz und Holzwerkstoffen aus dem ecoinvent Datenbestand v3.2. Die Sachbilanzen zur Holzproduktion wurden für die wichtigsten Schweizer Importländer von Stamm- und Schnittholz regionalisiert. Als Hintergrunddaten wurden die KBOB Ökobilanzdaten DQRv2:2016 verwendet.                                                                                                                                                                                                                         </t>
  </si>
  <si>
    <t xml:space="preserve">Mit dem Holzrechner können Sie die Umweltwirkungen von einem m³ verarbeitetem Holz Ihrer Wahl (Schnitt-, Brettschicht-, Brettsperrholz, Weichfaser- und Spanplatten, Dreischichtplatten) berechnen. Legen Sie das Holzprodukt und das Verarbeitungsland fest. Falls keine Transportdistanzen und Anteil Lastwagen-Transport angegeben werden, rechnet der Holzrechner im Hintergrund mit den Transportdistanzen von und zu den geographischen Länder-Mittelpunkten sowie den Lastwagen-Transportanteilen von importiertem Rohholz (100% gemäss Experten) und einfach bearbeitetem Holz (98% gemäss Aussenhandelsstatistik Schweiz). Falls nicht die gesamte Transportdistanz mit einem Lastwagen zurückgelegt wird, wird die Bahn als Transportmittel angenommen. 
Für Brettschichtholz können verschiedene Herkunftsländer von Rundholz gewählt werden. 
Für die Quantifizierung der Umweltwirkungen wählen Sie den gewünschten Umweltindikator aus.
Der Holzrechner sowie dessen zugrundeliegenden Annahmen werden im "Hintergrundbericht Holzrechner" beschrieben. Grundlage für die Quantifizierung der Umweltbelastung von Holz bilden die aktualisierten Ökobilanzdaten von Holz und Holzwerkstoffen aus dem ecoinvent Datenbestand v3.2. Die Sachbilanzen zur Holzproduktion wurden für die wichtigsten Schweizer Importländer von Stamm- und Schnittholz regionalisiert. Als Hintergrunddaten wurden die KBOB Ökobilanzdaten DQRv2:2016 verwendet.                                                                                                                                                                                                                         </t>
  </si>
  <si>
    <t xml:space="preserve">Mit dem Holzrechner können Sie die Umweltwirkungen von einem m³ verarbeitetem Holz Ihrer Wahl (Schnitt-, Brettschicht-, Brettsperrholz, Weichfaser- und Spanplatten, Dreischichtplatten) berechnen. Legen Sie das Holzprodukt und das Verarbeitungsland fest.  Falls keine Transportdistanzen und Anteil Lastwagen-Transport angegeben werden, rechnet der Holzrechner im Hintergrund mit den Transportdistanzen von und zu den geographischen Länder-Mittelpunkten sowie den Lastwagen-Transportanteilen von importiertem Rohholz (100% gemäss Experten) und einfach bearbeitetem Holz (98% gemäss Aussenhandelsstatistik Schweiz).  Falls nicht die gesamte Transportdistanz mit einem Lastwagen zurückgelegt wird, wird die Bahn als Transportmittel angenommen. 
Für Dreischichtplatten können verschiedene Herkunftsländer von Rundholz gewählt werden.
Für die Quantifizierung der Umweltwirkungen wählen Sie den gewünschten Umweltindikator aus.
Der Holzrechner sowie dessen zugrundeliegenden Annahmen werden im "Hintergrundbericht Holzrechner" beschrieben. Grundlage für die Quantifizierung der Umweltbelastung von Holz bilden die aktualisierten Ökobilanzdaten von Holz und Holzwerkstoffen aus dem ecoinvent Datenbestand v3.2. Die Sachbilanzen zur Holzproduktion wurden für die wichtigsten Schweizer Importländer von Stamm- und Schnittholz regionalisiert. Als Hintergrunddaten wurden die KBOB Ökobilanzdaten DQRv2:2016 verwendet.                                                                                                                                                                                                                         </t>
  </si>
  <si>
    <t xml:space="preserve">Mit dem Holzrechner können Sie die Umweltwirkungen von einem m³ verarbeitetem Holz Ihrer Wahl (Schnitt-, Brettschicht-, Brettsperrholz, Weichfaser- und Spanplatten, Dreischichtplatten) berechnen. Legen Sie das Holzprodukt und das Verarbeitungsland fest. Falls keine Transportdistanzen und Anteil Lastwagen-Transport angegeben werden, rechnet der Holzrechner im Hintergrund mit den Transportdistanzen von und zu den geographischen Länder-Mittelpunkten sowie den Lastwagen-Transportanteilen von importiertem Rohholz (100% gemäss Experten) und einfach bearbeitetem Holz (98% gemäss Aussenhandelsstatistik Schweiz).  Falls nicht die gesamte Transportdistanz mit einem Lastwagen zurückgelegt wird, wird die Bahn als Transportmittel angenommen. 
Für Brettsperrholz können verschiedene Herkunftsländer von Rundholz gewählt werden. 
Für die Quantifizierung der Umweltwirkungen wählen Sie den gewünschten Umweltindikator aus.
Der Holzrechner sowie dessen zugrundeliegenden Annahmen werden im "Hintergrundbericht Holzrechner" beschrieben. Grundlage für die Quantifizierung der Umweltbelastung von Holz bilden die aktualisierten Ökobilanzdaten von Holz und Holzwerkstoffen aus dem ecoinvent Datenbestand v3.2. Die Sachbilanzen zur Holzproduktion wurden für die wichtigsten Schweizer Importländer von Stamm- und Schnittholz regionalisiert. Als Hintergrunddaten wurden die KBOB Ökobilanzdaten DQRv2:2016 verwendet.                                                                                                                                                                                                                         </t>
  </si>
  <si>
    <t>v1.0, Juni 2020</t>
  </si>
  <si>
    <t>© treeze Ltd. 2020</t>
  </si>
  <si>
    <t>"Manual Holzrechner" herunterladen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</si>
</sst>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3" formatCode="_ * #,##0.00_ ;_ * \-#,##0.00_ ;_ * &quot;-&quot;??_ ;_ @_ "/>
    <numFmt numFmtId="164" formatCode="0.0%"/>
    <numFmt numFmtId="165" formatCode="0.0"/>
    <numFmt numFmtId="166" formatCode="0.000E+00"/>
    <numFmt numFmtId="167" formatCode="#,##0&quot; CHF&quot;;[Red]\-#,##0&quot; CHF&quot;"/>
    <numFmt numFmtId="168" formatCode="_(* #,##0_);_(* \(#,##0\);_(* &quot;-&quot;_);_(@_)"/>
    <numFmt numFmtId="169" formatCode="_(* #,##0.00_);_(* \(#,##0.00\);_(* &quot;-&quot;??_);_(@_)"/>
    <numFmt numFmtId="170" formatCode="_(&quot;$&quot;* #,##0_);_(&quot;$&quot;* \(#,##0\);_(&quot;$&quot;* &quot;-&quot;_);_(@_)"/>
    <numFmt numFmtId="171" formatCode="_(&quot;$&quot;* #,##0.00_);_(&quot;$&quot;* \(#,##0.00\);_(&quot;$&quot;* &quot;-&quot;??_);_(@_)"/>
    <numFmt numFmtId="172" formatCode="#,##0.0&quot; dt&quot;;[Red]#,##0.0&quot; dt&quot;"/>
    <numFmt numFmtId="173" formatCode="0.00E+0;[=0]&quot;-&quot;;0.00E+0"/>
    <numFmt numFmtId="174" formatCode="#,##0&quot; kg&quot;;[Red]#,##0&quot; kg&quot;"/>
    <numFmt numFmtId="175" formatCode="#,##0&quot; km&quot;;[Red]#,##0&quot; km&quot;"/>
    <numFmt numFmtId="176" formatCode="#,##0&quot; kWh&quot;;[Red]#,##0&quot; kWh&quot;"/>
    <numFmt numFmtId="177" formatCode="#,##0&quot; Liter&quot;;[Red]#,##0&quot; Liter&quot;"/>
    <numFmt numFmtId="178" formatCode="#,##0&quot; m2&quot;;[Red]#,##0&quot; m2&quot;"/>
    <numFmt numFmtId="179" formatCode="#,##0&quot; m2a&quot;;[Red]#,##0&quot; m2a&quot;"/>
    <numFmt numFmtId="180" formatCode="#,##0&quot; m3&quot;;[Red]#,##0&quot; m3&quot;"/>
    <numFmt numFmtId="181" formatCode="0.00E+0;[=0]&quot;0&quot;;0.00E+0"/>
    <numFmt numFmtId="182" formatCode="0.00%;[=0]&quot;0&quot;;General"/>
    <numFmt numFmtId="183" formatCode="0.00E+0;[=0]&quot;0&quot;;General"/>
    <numFmt numFmtId="184" formatCode="0.0%;[=0]&quot;0%&quot;;0.0%"/>
    <numFmt numFmtId="185" formatCode="#,##0.0&quot; Sm3&quot;;[Red]#,##0.0&quot; Sm3&quot;"/>
    <numFmt numFmtId="186" formatCode="#,##0.0&quot; t&quot;;[Red]#,##0.0&quot; t&quot;"/>
    <numFmt numFmtId="187" formatCode="[=0]&quot;&quot;;General"/>
    <numFmt numFmtId="188" formatCode="#,##0&quot; tkm&quot;;[Red]#,##0&quot; tkm&quot;"/>
    <numFmt numFmtId="189" formatCode="#,##0.0&quot; ZKh&quot;;[Red]#,##0.0&quot; ZKh&quot;"/>
    <numFmt numFmtId="190" formatCode="0.000"/>
    <numFmt numFmtId="191" formatCode="0.0000"/>
    <numFmt numFmtId="192" formatCode="#,##0_ ;[Red]\-#,##0\ "/>
    <numFmt numFmtId="193" formatCode="_ * #,##0_ ;_ * \-#,##0_ ;_ * &quot;-&quot;??_ ;_ @_ "/>
    <numFmt numFmtId="194" formatCode="_ * #,##0.0_ ;_ * \-#,##0.0_ ;_ * &quot;-&quot;??_ ;_ @_ "/>
  </numFmts>
  <fonts count="70">
    <font>
      <sz val="10"/>
      <name val="Arial"/>
    </font>
    <font>
      <sz val="10"/>
      <name val="Arial"/>
      <family val="2"/>
    </font>
    <font>
      <sz val="8"/>
      <name val="Arial"/>
      <family val="2"/>
    </font>
    <font>
      <u/>
      <sz val="10"/>
      <color indexed="12"/>
      <name val="Arial"/>
      <family val="2"/>
    </font>
    <font>
      <sz val="10"/>
      <name val="Trebuchet MS"/>
      <family val="2"/>
    </font>
    <font>
      <sz val="8"/>
      <name val="Trebuchet MS"/>
      <family val="2"/>
    </font>
    <font>
      <b/>
      <sz val="14"/>
      <name val="Trebuchet MS"/>
      <family val="2"/>
    </font>
    <font>
      <sz val="6"/>
      <color indexed="22"/>
      <name val="Trebuchet MS"/>
      <family val="2"/>
    </font>
    <font>
      <sz val="10"/>
      <color indexed="23"/>
      <name val="Arial"/>
      <family val="2"/>
    </font>
    <font>
      <b/>
      <sz val="10"/>
      <color indexed="23"/>
      <name val="Arial"/>
      <family val="2"/>
    </font>
    <font>
      <b/>
      <i/>
      <sz val="10"/>
      <name val="Trebuchet MS"/>
      <family val="2"/>
    </font>
    <font>
      <sz val="11"/>
      <name val="Arial"/>
      <family val="2"/>
    </font>
    <font>
      <sz val="9"/>
      <name val="Times New Roman"/>
      <family val="1"/>
    </font>
    <font>
      <sz val="9"/>
      <name val="Helvetica"/>
      <family val="2"/>
    </font>
    <font>
      <b/>
      <sz val="9"/>
      <name val="Times New Roman"/>
      <family val="1"/>
    </font>
    <font>
      <sz val="10"/>
      <color indexed="8"/>
      <name val="MS Sans Serif"/>
      <family val="2"/>
    </font>
    <font>
      <sz val="7"/>
      <name val="Helv"/>
      <family val="2"/>
    </font>
    <font>
      <sz val="9"/>
      <name val="Helv"/>
    </font>
    <font>
      <sz val="9"/>
      <name val="Helv"/>
      <family val="2"/>
    </font>
    <font>
      <sz val="9"/>
      <name val="Arial"/>
      <family val="2"/>
    </font>
    <font>
      <b/>
      <sz val="12"/>
      <name val="Times New Roman"/>
      <family val="1"/>
    </font>
    <font>
      <sz val="10"/>
      <name val="Helv"/>
    </font>
    <font>
      <sz val="10"/>
      <name val="Geneva"/>
    </font>
    <font>
      <sz val="8"/>
      <name val="Helvetica"/>
      <family val="2"/>
    </font>
    <font>
      <sz val="7"/>
      <name val="Arial"/>
      <family val="2"/>
    </font>
    <font>
      <b/>
      <sz val="7"/>
      <color indexed="10"/>
      <name val="Arial"/>
      <family val="2"/>
    </font>
    <font>
      <b/>
      <sz val="7"/>
      <name val="Arial"/>
      <family val="2"/>
    </font>
    <font>
      <b/>
      <sz val="7"/>
      <color rgb="FFFF0000"/>
      <name val="Arial"/>
      <family val="2"/>
    </font>
    <font>
      <vertAlign val="subscript"/>
      <sz val="7"/>
      <name val="Arial"/>
      <family val="2"/>
    </font>
    <font>
      <u/>
      <sz val="7"/>
      <color indexed="12"/>
      <name val="Arial"/>
      <family val="2"/>
    </font>
    <font>
      <b/>
      <sz val="9"/>
      <name val="Arial"/>
      <family val="2"/>
    </font>
    <font>
      <b/>
      <sz val="11"/>
      <name val="Arial"/>
      <family val="2"/>
    </font>
    <font>
      <b/>
      <sz val="8"/>
      <color rgb="FFFF0000"/>
      <name val="Arial"/>
      <family val="2"/>
    </font>
    <font>
      <b/>
      <sz val="11"/>
      <color theme="1"/>
      <name val="Calibri"/>
      <family val="2"/>
      <scheme val="minor"/>
    </font>
    <font>
      <b/>
      <sz val="14"/>
      <color theme="1"/>
      <name val="Calibri"/>
      <family val="2"/>
      <scheme val="minor"/>
    </font>
    <font>
      <b/>
      <sz val="9"/>
      <color indexed="81"/>
      <name val="Tahoma"/>
      <family val="2"/>
    </font>
    <font>
      <sz val="9"/>
      <color indexed="81"/>
      <name val="Tahoma"/>
      <family val="2"/>
    </font>
    <font>
      <sz val="9"/>
      <name val="Helvetica"/>
    </font>
    <font>
      <b/>
      <sz val="10"/>
      <name val="Arial"/>
      <family val="2"/>
    </font>
    <font>
      <b/>
      <sz val="8"/>
      <name val="Trebuchet MS"/>
      <family val="2"/>
    </font>
    <font>
      <b/>
      <sz val="10"/>
      <name val="Trebuchet MS"/>
      <family val="2"/>
    </font>
    <font>
      <b/>
      <sz val="10"/>
      <color indexed="8"/>
      <name val="Calibri"/>
      <family val="2"/>
      <scheme val="minor"/>
    </font>
    <font>
      <b/>
      <sz val="10"/>
      <color theme="1"/>
      <name val="Calibri"/>
      <family val="2"/>
      <scheme val="minor"/>
    </font>
    <font>
      <b/>
      <i/>
      <sz val="10"/>
      <color theme="1"/>
      <name val="Calibri"/>
      <family val="2"/>
      <scheme val="minor"/>
    </font>
    <font>
      <b/>
      <sz val="10"/>
      <color theme="0"/>
      <name val="Calibri"/>
      <family val="2"/>
      <scheme val="minor"/>
    </font>
    <font>
      <i/>
      <sz val="10"/>
      <color theme="1"/>
      <name val="Calibri"/>
      <family val="2"/>
      <scheme val="minor"/>
    </font>
    <font>
      <b/>
      <sz val="9"/>
      <color indexed="10"/>
      <name val="Arial"/>
      <family val="2"/>
    </font>
    <font>
      <sz val="10"/>
      <name val="CorporateSBQ-Regular"/>
    </font>
    <font>
      <sz val="10"/>
      <color indexed="8"/>
      <name val="Trebuchet MS"/>
      <family val="2"/>
    </font>
    <font>
      <sz val="10"/>
      <color theme="0"/>
      <name val="Trebuchet MS"/>
      <family val="2"/>
    </font>
    <font>
      <b/>
      <sz val="8"/>
      <name val="Arial"/>
      <family val="2"/>
    </font>
    <font>
      <b/>
      <sz val="7"/>
      <color theme="0" tint="-0.249977111117893"/>
      <name val="Arial"/>
      <family val="2"/>
    </font>
    <font>
      <b/>
      <sz val="8"/>
      <color theme="0" tint="-0.249977111117893"/>
      <name val="Arial"/>
      <family val="2"/>
    </font>
    <font>
      <b/>
      <i/>
      <sz val="9"/>
      <name val="Arial"/>
      <family val="2"/>
    </font>
    <font>
      <b/>
      <i/>
      <sz val="7"/>
      <name val="Arial"/>
      <family val="2"/>
    </font>
    <font>
      <b/>
      <i/>
      <sz val="7"/>
      <color indexed="10"/>
      <name val="Arial"/>
      <family val="2"/>
    </font>
    <font>
      <b/>
      <i/>
      <sz val="7"/>
      <color theme="0" tint="-0.249977111117893"/>
      <name val="Arial"/>
      <family val="2"/>
    </font>
    <font>
      <i/>
      <sz val="7"/>
      <name val="Arial"/>
      <family val="2"/>
    </font>
    <font>
      <sz val="9"/>
      <color indexed="81"/>
      <name val="Tahoma"/>
      <charset val="1"/>
    </font>
    <font>
      <b/>
      <sz val="9"/>
      <color indexed="81"/>
      <name val="Tahoma"/>
      <charset val="1"/>
    </font>
    <font>
      <i/>
      <sz val="10"/>
      <name val="Arial"/>
      <family val="2"/>
    </font>
    <font>
      <b/>
      <i/>
      <sz val="8"/>
      <name val="Trebuchet MS"/>
      <family val="2"/>
    </font>
    <font>
      <sz val="10"/>
      <name val="Calibri"/>
      <family val="2"/>
      <scheme val="minor"/>
    </font>
    <font>
      <u/>
      <sz val="10"/>
      <color indexed="12"/>
      <name val="Calibri"/>
      <family val="2"/>
      <scheme val="minor"/>
    </font>
    <font>
      <b/>
      <sz val="10"/>
      <name val="Calibri"/>
      <family val="2"/>
      <scheme val="minor"/>
    </font>
    <font>
      <i/>
      <sz val="10"/>
      <name val="Calibri"/>
      <family val="2"/>
      <scheme val="minor"/>
    </font>
    <font>
      <b/>
      <u/>
      <sz val="10"/>
      <name val="Calibri"/>
      <family val="2"/>
      <scheme val="minor"/>
    </font>
    <font>
      <sz val="12"/>
      <name val="Calibri"/>
      <family val="2"/>
      <scheme val="minor"/>
    </font>
    <font>
      <i/>
      <sz val="10"/>
      <color rgb="FFFF0000"/>
      <name val="Calibri"/>
      <family val="2"/>
      <scheme val="minor"/>
    </font>
    <font>
      <u/>
      <sz val="10"/>
      <name val="Calibri"/>
      <family val="2"/>
      <scheme val="minor"/>
    </font>
  </fonts>
  <fills count="2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5"/>
        <bgColor indexed="64"/>
      </patternFill>
    </fill>
    <fill>
      <patternFill patternType="solid">
        <fgColor theme="0"/>
        <bgColor indexed="64"/>
      </patternFill>
    </fill>
    <fill>
      <patternFill patternType="solid">
        <fgColor rgb="FFFFFFFF"/>
        <bgColor indexed="64"/>
      </patternFill>
    </fill>
    <fill>
      <patternFill patternType="solid">
        <fgColor theme="0" tint="-9.9978637043366805E-2"/>
        <bgColor indexed="64"/>
      </patternFill>
    </fill>
    <fill>
      <patternFill patternType="solid">
        <fgColor rgb="FF29C538"/>
        <bgColor indexed="64"/>
      </patternFill>
    </fill>
    <fill>
      <patternFill patternType="solid">
        <fgColor indexed="43"/>
        <bgColor indexed="64"/>
      </patternFill>
    </fill>
    <fill>
      <patternFill patternType="solid">
        <fgColor rgb="FFFFFF00"/>
        <bgColor indexed="64"/>
      </patternFill>
    </fill>
    <fill>
      <patternFill patternType="solid">
        <fgColor theme="3" tint="0.59999389629810485"/>
        <bgColor indexed="64"/>
      </patternFill>
    </fill>
    <fill>
      <patternFill patternType="solid">
        <fgColor indexed="42"/>
        <bgColor indexed="64"/>
      </patternFill>
    </fill>
    <fill>
      <patternFill patternType="solid">
        <fgColor indexed="4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bgColor indexed="64"/>
      </patternFill>
    </fill>
    <fill>
      <patternFill patternType="solid">
        <fgColor rgb="FF92D050"/>
        <bgColor indexed="64"/>
      </patternFill>
    </fill>
  </fills>
  <borders count="2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auto="1"/>
      </left>
      <right/>
      <top/>
      <bottom style="thin">
        <color auto="1"/>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auto="1"/>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54">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1" fillId="0" borderId="0"/>
    <xf numFmtId="9" fontId="1" fillId="0" borderId="0" applyFont="0" applyFill="0" applyBorder="0" applyProtection="0">
      <alignment horizontal="center" vertical="center"/>
    </xf>
    <xf numFmtId="11" fontId="1" fillId="0" borderId="0">
      <alignment vertical="center" wrapText="1"/>
    </xf>
    <xf numFmtId="49" fontId="12" fillId="0" borderId="3" applyNumberFormat="0" applyFont="0" applyFill="0" applyBorder="0" applyProtection="0">
      <alignment horizontal="left" vertical="center" indent="2"/>
    </xf>
    <xf numFmtId="49" fontId="12" fillId="0" borderId="4" applyNumberFormat="0" applyFont="0" applyFill="0" applyBorder="0" applyProtection="0">
      <alignment horizontal="left" vertical="center" indent="5"/>
    </xf>
    <xf numFmtId="0" fontId="13" fillId="3" borderId="0">
      <alignment horizontal="left" vertical="center"/>
    </xf>
    <xf numFmtId="4" fontId="14" fillId="0" borderId="5" applyFill="0" applyBorder="0" applyProtection="0">
      <alignment horizontal="right" vertical="center"/>
    </xf>
    <xf numFmtId="167" fontId="1" fillId="0" borderId="0">
      <alignment vertical="center"/>
      <protection locked="0"/>
    </xf>
    <xf numFmtId="168" fontId="15" fillId="0" borderId="0" applyFont="0" applyFill="0" applyBorder="0" applyAlignment="0" applyProtection="0"/>
    <xf numFmtId="169" fontId="15" fillId="0" borderId="0" applyFont="0" applyFill="0" applyBorder="0" applyAlignment="0" applyProtection="0"/>
    <xf numFmtId="0" fontId="16" fillId="0" borderId="0">
      <alignment vertical="center"/>
    </xf>
    <xf numFmtId="170" fontId="15" fillId="0" borderId="0" applyFont="0" applyFill="0" applyBorder="0" applyAlignment="0" applyProtection="0"/>
    <xf numFmtId="171" fontId="15" fillId="0" borderId="0" applyFont="0" applyFill="0" applyBorder="0" applyAlignment="0" applyProtection="0"/>
    <xf numFmtId="172" fontId="17" fillId="0" borderId="0"/>
    <xf numFmtId="0" fontId="13" fillId="4" borderId="0">
      <alignment horizontal="center" vertical="center" wrapText="1"/>
    </xf>
    <xf numFmtId="173" fontId="18" fillId="9" borderId="0">
      <alignment horizontal="center" vertical="center"/>
    </xf>
    <xf numFmtId="0" fontId="19" fillId="0" borderId="0" applyFont="0" applyFill="0" applyBorder="0" applyAlignment="0" applyProtection="0">
      <alignment vertical="center"/>
    </xf>
    <xf numFmtId="0" fontId="20" fillId="0" borderId="0" applyNumberFormat="0" applyFill="0" applyBorder="0" applyAlignment="0" applyProtection="0"/>
    <xf numFmtId="174" fontId="1" fillId="0" borderId="0">
      <alignment vertical="center"/>
    </xf>
    <xf numFmtId="175" fontId="1" fillId="0" borderId="0">
      <alignment vertical="center"/>
      <protection locked="0"/>
    </xf>
    <xf numFmtId="176" fontId="1" fillId="0" borderId="0">
      <alignment vertical="center"/>
    </xf>
    <xf numFmtId="177" fontId="21" fillId="0" borderId="0"/>
    <xf numFmtId="0" fontId="13" fillId="9" borderId="0">
      <alignment horizontal="left" vertical="center"/>
    </xf>
    <xf numFmtId="178" fontId="21" fillId="0" borderId="0"/>
    <xf numFmtId="179" fontId="17" fillId="0" borderId="0"/>
    <xf numFmtId="180" fontId="1" fillId="0" borderId="0">
      <alignment vertical="center"/>
    </xf>
    <xf numFmtId="181" fontId="19" fillId="0" borderId="0">
      <alignment horizontal="center" vertical="center" wrapText="1"/>
    </xf>
    <xf numFmtId="182" fontId="17" fillId="0" borderId="0"/>
    <xf numFmtId="183" fontId="17" fillId="0" borderId="0"/>
    <xf numFmtId="4" fontId="12" fillId="0" borderId="3" applyFill="0" applyBorder="0" applyProtection="0">
      <alignment horizontal="right" vertical="center"/>
    </xf>
    <xf numFmtId="49" fontId="14" fillId="0" borderId="3" applyNumberFormat="0" applyFill="0" applyBorder="0" applyProtection="0">
      <alignment horizontal="left" vertical="center"/>
    </xf>
    <xf numFmtId="0" fontId="12" fillId="0" borderId="3" applyNumberFormat="0" applyFill="0" applyAlignment="0" applyProtection="0"/>
    <xf numFmtId="0" fontId="15" fillId="0" borderId="0"/>
    <xf numFmtId="0" fontId="22" fillId="0" borderId="1" applyFont="0" applyFill="0" applyBorder="0" applyProtection="0">
      <alignment horizontal="center"/>
    </xf>
    <xf numFmtId="184" fontId="1" fillId="0" borderId="0"/>
    <xf numFmtId="164" fontId="1" fillId="12" borderId="0">
      <alignment horizontal="center" vertical="center"/>
    </xf>
    <xf numFmtId="185" fontId="1" fillId="0" borderId="0">
      <alignment vertical="center"/>
    </xf>
    <xf numFmtId="186" fontId="1" fillId="0" borderId="0">
      <alignment vertical="center"/>
    </xf>
    <xf numFmtId="187" fontId="13" fillId="0" borderId="0">
      <alignment vertical="center" wrapText="1"/>
    </xf>
    <xf numFmtId="0" fontId="4" fillId="2" borderId="0">
      <alignment vertical="center" wrapText="1"/>
    </xf>
    <xf numFmtId="188" fontId="1" fillId="3" borderId="0">
      <alignment horizontal="right" vertical="center"/>
    </xf>
    <xf numFmtId="187" fontId="23" fillId="0" borderId="0">
      <alignment horizontal="center" vertical="center"/>
    </xf>
    <xf numFmtId="0" fontId="13" fillId="13" borderId="0">
      <alignment horizontal="left" vertical="center"/>
    </xf>
    <xf numFmtId="11" fontId="17" fillId="0" borderId="0"/>
    <xf numFmtId="181" fontId="1" fillId="0" borderId="0">
      <alignment horizontal="center" vertical="center"/>
    </xf>
    <xf numFmtId="173" fontId="1" fillId="0" borderId="0">
      <alignment horizontal="center" vertical="center"/>
    </xf>
    <xf numFmtId="189" fontId="21" fillId="0" borderId="0"/>
    <xf numFmtId="0" fontId="1" fillId="0" borderId="0"/>
    <xf numFmtId="0" fontId="47" fillId="0" borderId="0"/>
  </cellStyleXfs>
  <cellXfs count="312">
    <xf numFmtId="0" fontId="0" fillId="0" borderId="0" xfId="0"/>
    <xf numFmtId="0" fontId="0" fillId="2" borderId="0" xfId="0" applyFill="1"/>
    <xf numFmtId="0" fontId="2"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9" fillId="2" borderId="0" xfId="0" applyFont="1" applyFill="1"/>
    <xf numFmtId="165" fontId="7" fillId="2" borderId="0" xfId="0" applyNumberFormat="1" applyFont="1" applyFill="1" applyAlignment="1">
      <alignment horizontal="left"/>
    </xf>
    <xf numFmtId="0" fontId="10" fillId="7" borderId="0" xfId="0" applyFont="1" applyFill="1" applyAlignment="1"/>
    <xf numFmtId="0" fontId="4" fillId="7" borderId="0" xfId="0" applyFont="1" applyFill="1" applyBorder="1" applyAlignment="1">
      <alignment horizontal="left"/>
    </xf>
    <xf numFmtId="0" fontId="5" fillId="7" borderId="2" xfId="4" applyFont="1" applyFill="1" applyBorder="1" applyAlignment="1"/>
    <xf numFmtId="10" fontId="4" fillId="7" borderId="0" xfId="3" applyNumberFormat="1" applyFont="1" applyFill="1" applyBorder="1" applyAlignment="1"/>
    <xf numFmtId="0" fontId="5" fillId="7" borderId="1" xfId="4" applyFont="1" applyFill="1" applyBorder="1" applyAlignment="1"/>
    <xf numFmtId="10" fontId="10" fillId="7" borderId="0" xfId="0" applyNumberFormat="1" applyFont="1" applyFill="1" applyAlignment="1"/>
    <xf numFmtId="164" fontId="1" fillId="4" borderId="0" xfId="3" applyNumberFormat="1" applyFont="1" applyFill="1"/>
    <xf numFmtId="0" fontId="11" fillId="0" borderId="0" xfId="5" applyFont="1" applyFill="1"/>
    <xf numFmtId="166" fontId="11" fillId="11" borderId="0" xfId="7" applyNumberFormat="1" applyFont="1" applyFill="1">
      <alignment vertical="center" wrapText="1"/>
    </xf>
    <xf numFmtId="11" fontId="11" fillId="11" borderId="0" xfId="7" applyFont="1" applyFill="1">
      <alignment vertical="center" wrapText="1"/>
    </xf>
    <xf numFmtId="0" fontId="11" fillId="0" borderId="0" xfId="5" applyFont="1" applyFill="1" applyAlignment="1">
      <alignment horizontal="left"/>
    </xf>
    <xf numFmtId="0" fontId="11" fillId="10" borderId="0" xfId="5" applyFont="1" applyFill="1"/>
    <xf numFmtId="0" fontId="11" fillId="0" borderId="0" xfId="5" applyFont="1"/>
    <xf numFmtId="11" fontId="11" fillId="0" borderId="0" xfId="5" applyNumberFormat="1" applyFont="1"/>
    <xf numFmtId="165" fontId="4" fillId="6" borderId="6" xfId="3" applyNumberFormat="1" applyFont="1" applyFill="1" applyBorder="1" applyAlignment="1"/>
    <xf numFmtId="1" fontId="4" fillId="6" borderId="2" xfId="3" applyNumberFormat="1" applyFont="1" applyFill="1" applyBorder="1" applyAlignment="1"/>
    <xf numFmtId="0" fontId="4" fillId="5" borderId="0" xfId="5" applyFont="1" applyFill="1" applyAlignment="1"/>
    <xf numFmtId="0" fontId="12" fillId="14" borderId="3" xfId="0" applyFont="1" applyFill="1" applyBorder="1" applyAlignment="1">
      <alignment horizontal="left"/>
    </xf>
    <xf numFmtId="0" fontId="12" fillId="0" borderId="3" xfId="0" applyFont="1" applyBorder="1" applyAlignment="1">
      <alignment horizontal="center"/>
    </xf>
    <xf numFmtId="0" fontId="1" fillId="0" borderId="0" xfId="0" applyFont="1"/>
    <xf numFmtId="0" fontId="24" fillId="6" borderId="0" xfId="0" applyFont="1" applyFill="1" applyAlignment="1" applyProtection="1"/>
    <xf numFmtId="0" fontId="24" fillId="5" borderId="0" xfId="0" applyFont="1" applyFill="1" applyAlignment="1" applyProtection="1"/>
    <xf numFmtId="0" fontId="24" fillId="5" borderId="0" xfId="0" applyFont="1" applyFill="1" applyAlignment="1" applyProtection="1">
      <protection locked="0"/>
    </xf>
    <xf numFmtId="0" fontId="24" fillId="6" borderId="0" xfId="0" applyFont="1" applyFill="1" applyAlignment="1" applyProtection="1">
      <protection locked="0"/>
    </xf>
    <xf numFmtId="0" fontId="25" fillId="7" borderId="0" xfId="0" applyFont="1" applyFill="1" applyAlignment="1" applyProtection="1">
      <alignment vertical="center"/>
    </xf>
    <xf numFmtId="0" fontId="24" fillId="7" borderId="0" xfId="0" applyFont="1" applyFill="1" applyAlignment="1" applyProtection="1"/>
    <xf numFmtId="0" fontId="24" fillId="7" borderId="0" xfId="0" applyFont="1" applyFill="1" applyBorder="1" applyAlignment="1" applyProtection="1"/>
    <xf numFmtId="0" fontId="24" fillId="8" borderId="0" xfId="0" applyFont="1" applyFill="1" applyAlignment="1" applyProtection="1"/>
    <xf numFmtId="0" fontId="26" fillId="8" borderId="0" xfId="0" applyFont="1" applyFill="1" applyAlignment="1" applyProtection="1"/>
    <xf numFmtId="0" fontId="24" fillId="8" borderId="0" xfId="0" applyFont="1" applyFill="1" applyBorder="1" applyAlignment="1" applyProtection="1"/>
    <xf numFmtId="0" fontId="24" fillId="6" borderId="0" xfId="4" applyFont="1" applyFill="1" applyBorder="1" applyAlignment="1" applyProtection="1">
      <protection locked="0"/>
    </xf>
    <xf numFmtId="0" fontId="26" fillId="8" borderId="0" xfId="0" applyFont="1" applyFill="1" applyAlignment="1" applyProtection="1">
      <alignment horizontal="left"/>
    </xf>
    <xf numFmtId="0" fontId="24" fillId="6" borderId="0" xfId="0" applyFont="1" applyFill="1" applyBorder="1" applyAlignment="1" applyProtection="1"/>
    <xf numFmtId="0" fontId="24" fillId="6" borderId="0" xfId="0" applyFont="1" applyFill="1"/>
    <xf numFmtId="9" fontId="24" fillId="6" borderId="0" xfId="0" applyNumberFormat="1" applyFont="1" applyFill="1" applyAlignment="1" applyProtection="1"/>
    <xf numFmtId="0" fontId="28" fillId="6" borderId="0" xfId="0" applyFont="1" applyFill="1" applyAlignment="1" applyProtection="1"/>
    <xf numFmtId="0" fontId="24" fillId="5" borderId="0" xfId="0" applyFont="1" applyFill="1" applyBorder="1" applyAlignment="1" applyProtection="1"/>
    <xf numFmtId="0" fontId="30" fillId="8" borderId="0" xfId="0" applyFont="1" applyFill="1" applyAlignment="1" applyProtection="1"/>
    <xf numFmtId="0" fontId="31" fillId="7" borderId="0" xfId="0" applyFont="1" applyFill="1" applyAlignment="1" applyProtection="1"/>
    <xf numFmtId="0" fontId="24" fillId="6" borderId="0" xfId="0" applyFont="1" applyFill="1" applyAlignment="1" applyProtection="1">
      <alignment horizontal="left" vertical="top" wrapText="1"/>
    </xf>
    <xf numFmtId="0" fontId="29" fillId="6" borderId="0" xfId="2" applyFont="1" applyFill="1" applyBorder="1" applyAlignment="1" applyProtection="1"/>
    <xf numFmtId="9" fontId="24" fillId="6" borderId="1" xfId="3" applyFont="1" applyFill="1" applyBorder="1" applyAlignment="1" applyProtection="1">
      <alignment horizontal="left" vertical="center"/>
      <protection locked="0"/>
    </xf>
    <xf numFmtId="9" fontId="24" fillId="6" borderId="2" xfId="3" applyFont="1" applyFill="1" applyBorder="1" applyAlignment="1" applyProtection="1">
      <alignment horizontal="left" vertical="center"/>
      <protection locked="0"/>
    </xf>
    <xf numFmtId="9" fontId="24" fillId="6" borderId="11" xfId="3" applyFont="1" applyFill="1" applyBorder="1" applyAlignment="1" applyProtection="1">
      <alignment horizontal="left" vertical="center"/>
      <protection locked="0"/>
    </xf>
    <xf numFmtId="0" fontId="24" fillId="6" borderId="10" xfId="0" applyFont="1" applyFill="1" applyBorder="1" applyAlignment="1" applyProtection="1">
      <alignment horizontal="left" vertical="center"/>
      <protection locked="0"/>
    </xf>
    <xf numFmtId="0" fontId="24" fillId="6" borderId="11" xfId="0" applyFont="1" applyFill="1" applyBorder="1" applyAlignment="1" applyProtection="1">
      <alignment horizontal="left" vertical="center"/>
      <protection locked="0"/>
    </xf>
    <xf numFmtId="0" fontId="24" fillId="7" borderId="5" xfId="0" applyFont="1" applyFill="1" applyBorder="1" applyAlignment="1" applyProtection="1">
      <alignment horizontal="left" vertical="center"/>
    </xf>
    <xf numFmtId="0" fontId="25" fillId="7" borderId="0" xfId="0" applyFont="1" applyFill="1" applyBorder="1" applyAlignment="1" applyProtection="1">
      <alignment vertical="center"/>
    </xf>
    <xf numFmtId="0" fontId="24" fillId="6" borderId="0" xfId="0" applyFont="1" applyFill="1" applyBorder="1" applyAlignment="1" applyProtection="1">
      <alignment horizontal="left" vertical="top" wrapText="1"/>
    </xf>
    <xf numFmtId="0" fontId="24" fillId="7" borderId="0" xfId="0" applyFont="1" applyFill="1" applyAlignment="1" applyProtection="1">
      <alignment vertical="center"/>
    </xf>
    <xf numFmtId="0" fontId="24" fillId="7" borderId="6" xfId="4" applyFont="1" applyFill="1" applyBorder="1" applyAlignment="1" applyProtection="1">
      <alignment horizontal="left" vertical="center"/>
    </xf>
    <xf numFmtId="0" fontId="24" fillId="7" borderId="7" xfId="4" applyFont="1" applyFill="1" applyBorder="1" applyAlignment="1" applyProtection="1">
      <alignment horizontal="left" vertical="center"/>
    </xf>
    <xf numFmtId="9" fontId="24" fillId="6" borderId="2" xfId="3" applyNumberFormat="1" applyFont="1" applyFill="1" applyBorder="1" applyAlignment="1" applyProtection="1">
      <alignment horizontal="left" vertical="center"/>
      <protection locked="0"/>
    </xf>
    <xf numFmtId="0" fontId="24" fillId="7" borderId="2" xfId="4" applyFont="1" applyFill="1" applyBorder="1" applyAlignment="1" applyProtection="1">
      <alignment horizontal="left" vertical="center"/>
    </xf>
    <xf numFmtId="0" fontId="24" fillId="7" borderId="1" xfId="4" applyFont="1" applyFill="1" applyBorder="1" applyAlignment="1" applyProtection="1">
      <alignment horizontal="left" vertical="center"/>
    </xf>
    <xf numFmtId="0" fontId="12" fillId="14" borderId="0" xfId="0" applyFont="1" applyFill="1" applyBorder="1" applyAlignment="1">
      <alignment horizontal="left"/>
    </xf>
    <xf numFmtId="0" fontId="34" fillId="5" borderId="0" xfId="0" applyFont="1" applyFill="1"/>
    <xf numFmtId="0" fontId="0" fillId="5" borderId="0" xfId="0" applyFill="1"/>
    <xf numFmtId="0" fontId="33" fillId="5" borderId="0" xfId="0" applyFont="1" applyFill="1"/>
    <xf numFmtId="0" fontId="0" fillId="5" borderId="0" xfId="0" quotePrefix="1" applyFill="1"/>
    <xf numFmtId="1" fontId="0" fillId="5" borderId="0" xfId="0" applyNumberFormat="1" applyFill="1"/>
    <xf numFmtId="2" fontId="0" fillId="5" borderId="0" xfId="0" applyNumberFormat="1" applyFill="1"/>
    <xf numFmtId="190" fontId="0" fillId="5" borderId="0" xfId="0" applyNumberFormat="1" applyFill="1"/>
    <xf numFmtId="0" fontId="0" fillId="7" borderId="0" xfId="0" applyFill="1"/>
    <xf numFmtId="1" fontId="0" fillId="7" borderId="0" xfId="0" applyNumberFormat="1" applyFill="1"/>
    <xf numFmtId="191" fontId="0" fillId="7" borderId="0" xfId="0" applyNumberFormat="1" applyFill="1"/>
    <xf numFmtId="2" fontId="0" fillId="7" borderId="0" xfId="0" applyNumberFormat="1" applyFill="1"/>
    <xf numFmtId="190" fontId="0" fillId="7" borderId="0" xfId="0" applyNumberFormat="1" applyFill="1"/>
    <xf numFmtId="0" fontId="0" fillId="0" borderId="0" xfId="0" applyAlignment="1">
      <alignment wrapText="1"/>
    </xf>
    <xf numFmtId="173" fontId="13" fillId="0" borderId="0" xfId="50" applyFont="1" applyFill="1" applyBorder="1" applyAlignment="1">
      <alignment horizontal="left" vertical="center" wrapText="1"/>
    </xf>
    <xf numFmtId="0" fontId="1" fillId="0" borderId="0" xfId="0" applyFont="1" applyAlignment="1">
      <alignment wrapText="1"/>
    </xf>
    <xf numFmtId="0" fontId="1" fillId="0" borderId="0" xfId="0" applyFont="1" applyAlignment="1"/>
    <xf numFmtId="0" fontId="1" fillId="4" borderId="0" xfId="3" applyNumberFormat="1" applyFont="1" applyFill="1"/>
    <xf numFmtId="0" fontId="0" fillId="0" borderId="0" xfId="0" applyNumberFormat="1"/>
    <xf numFmtId="0" fontId="1" fillId="0" borderId="0" xfId="0" applyNumberFormat="1" applyFont="1"/>
    <xf numFmtId="0" fontId="0" fillId="0" borderId="0" xfId="1" applyNumberFormat="1" applyFont="1"/>
    <xf numFmtId="11" fontId="11" fillId="10" borderId="0" xfId="5" applyNumberFormat="1" applyFont="1" applyFill="1"/>
    <xf numFmtId="164" fontId="1" fillId="4" borderId="14" xfId="3" applyNumberFormat="1" applyFont="1" applyFill="1" applyBorder="1"/>
    <xf numFmtId="164" fontId="1" fillId="4" borderId="15" xfId="3" applyNumberFormat="1" applyFont="1" applyFill="1" applyBorder="1"/>
    <xf numFmtId="164" fontId="1" fillId="4" borderId="16" xfId="3" applyNumberFormat="1" applyFont="1" applyFill="1" applyBorder="1"/>
    <xf numFmtId="164" fontId="1" fillId="4" borderId="17" xfId="3" applyNumberFormat="1" applyFont="1" applyFill="1" applyBorder="1"/>
    <xf numFmtId="164" fontId="1" fillId="4" borderId="0" xfId="3" applyNumberFormat="1" applyFont="1" applyFill="1" applyBorder="1"/>
    <xf numFmtId="164" fontId="1" fillId="4" borderId="18" xfId="3" applyNumberFormat="1" applyFont="1" applyFill="1" applyBorder="1"/>
    <xf numFmtId="0" fontId="0" fillId="0" borderId="17" xfId="0" applyBorder="1"/>
    <xf numFmtId="0" fontId="1" fillId="0" borderId="17" xfId="0" applyFont="1" applyBorder="1"/>
    <xf numFmtId="0" fontId="1" fillId="0" borderId="0" xfId="0" applyFont="1" applyBorder="1"/>
    <xf numFmtId="0" fontId="1" fillId="0" borderId="18" xfId="0" applyFont="1" applyBorder="1"/>
    <xf numFmtId="0" fontId="38" fillId="0" borderId="0" xfId="0" applyFont="1"/>
    <xf numFmtId="0" fontId="39" fillId="7" borderId="5" xfId="4" applyFont="1" applyFill="1" applyBorder="1" applyAlignment="1"/>
    <xf numFmtId="10" fontId="40" fillId="7" borderId="20" xfId="3" applyNumberFormat="1" applyFont="1" applyFill="1" applyBorder="1" applyAlignment="1"/>
    <xf numFmtId="165" fontId="40" fillId="6" borderId="8" xfId="3" applyNumberFormat="1" applyFont="1" applyFill="1" applyBorder="1" applyAlignment="1"/>
    <xf numFmtId="165" fontId="40" fillId="6" borderId="3" xfId="3" applyNumberFormat="1" applyFont="1" applyFill="1" applyBorder="1" applyAlignment="1"/>
    <xf numFmtId="0" fontId="39" fillId="7" borderId="3" xfId="4" applyFont="1" applyFill="1" applyBorder="1" applyAlignment="1"/>
    <xf numFmtId="10" fontId="40" fillId="7" borderId="13" xfId="3" applyNumberFormat="1" applyFont="1" applyFill="1" applyBorder="1" applyAlignment="1"/>
    <xf numFmtId="0" fontId="1" fillId="0" borderId="0" xfId="0" applyFont="1" applyFill="1"/>
    <xf numFmtId="0" fontId="0" fillId="0" borderId="0" xfId="0" applyFill="1"/>
    <xf numFmtId="1" fontId="1" fillId="4" borderId="0" xfId="3" applyNumberFormat="1" applyFont="1" applyFill="1"/>
    <xf numFmtId="11" fontId="0" fillId="0" borderId="0" xfId="0" applyNumberFormat="1" applyAlignment="1">
      <alignment wrapText="1"/>
    </xf>
    <xf numFmtId="173" fontId="37" fillId="0" borderId="0" xfId="50" applyFont="1" applyFill="1" applyBorder="1" applyAlignment="1">
      <alignment horizontal="center" vertical="center" wrapText="1"/>
    </xf>
    <xf numFmtId="0" fontId="0" fillId="15" borderId="0" xfId="0" applyFill="1" applyAlignment="1">
      <alignment wrapText="1"/>
    </xf>
    <xf numFmtId="11" fontId="0" fillId="0" borderId="0" xfId="0" applyNumberFormat="1"/>
    <xf numFmtId="190" fontId="1" fillId="0" borderId="0" xfId="0" applyNumberFormat="1" applyFont="1" applyBorder="1"/>
    <xf numFmtId="190" fontId="1" fillId="0" borderId="17" xfId="0" applyNumberFormat="1" applyFont="1" applyBorder="1"/>
    <xf numFmtId="0" fontId="1" fillId="0" borderId="0" xfId="0" applyFont="1" applyFill="1" applyBorder="1"/>
    <xf numFmtId="0" fontId="41" fillId="0" borderId="0" xfId="0" applyFont="1" applyFill="1"/>
    <xf numFmtId="0" fontId="42" fillId="0" borderId="0" xfId="0" applyFont="1" applyFill="1"/>
    <xf numFmtId="0" fontId="43" fillId="0" borderId="0" xfId="0" applyFont="1"/>
    <xf numFmtId="0" fontId="42" fillId="0" borderId="0" xfId="0" applyFont="1" applyFill="1" applyAlignment="1">
      <alignment horizontal="right"/>
    </xf>
    <xf numFmtId="0" fontId="42" fillId="0" borderId="0" xfId="0" applyFont="1" applyFill="1" applyAlignment="1">
      <alignment horizontal="right" wrapText="1"/>
    </xf>
    <xf numFmtId="0" fontId="42" fillId="0" borderId="0" xfId="0" applyFont="1"/>
    <xf numFmtId="0" fontId="44" fillId="16" borderId="0" xfId="0" applyFont="1" applyFill="1" applyBorder="1" applyAlignment="1">
      <alignment horizontal="right" wrapText="1"/>
    </xf>
    <xf numFmtId="0" fontId="0" fillId="0" borderId="0" xfId="0" applyFill="1" applyAlignment="1">
      <alignment horizontal="right"/>
    </xf>
    <xf numFmtId="0" fontId="45" fillId="0" borderId="0" xfId="0" applyFont="1" applyFill="1"/>
    <xf numFmtId="0" fontId="0" fillId="0" borderId="0" xfId="0" applyBorder="1" applyAlignment="1">
      <alignment horizontal="right"/>
    </xf>
    <xf numFmtId="0" fontId="0" fillId="0" borderId="0" xfId="0" applyFont="1" applyFill="1"/>
    <xf numFmtId="3" fontId="0" fillId="0" borderId="0" xfId="3" applyNumberFormat="1" applyFont="1" applyFill="1"/>
    <xf numFmtId="192" fontId="42" fillId="0" borderId="0" xfId="0" applyNumberFormat="1" applyFont="1" applyFill="1"/>
    <xf numFmtId="3" fontId="0" fillId="0" borderId="0" xfId="0" applyNumberFormat="1" applyFill="1"/>
    <xf numFmtId="9" fontId="0" fillId="0" borderId="0" xfId="0" applyNumberFormat="1" applyBorder="1"/>
    <xf numFmtId="0" fontId="38" fillId="0" borderId="0" xfId="52" applyFont="1"/>
    <xf numFmtId="49" fontId="38" fillId="0" borderId="0" xfId="52" applyNumberFormat="1" applyFont="1"/>
    <xf numFmtId="0" fontId="1" fillId="0" borderId="0" xfId="52"/>
    <xf numFmtId="0" fontId="1" fillId="3" borderId="0" xfId="52" applyFill="1"/>
    <xf numFmtId="187" fontId="13" fillId="0" borderId="0" xfId="43" applyAlignment="1">
      <alignment horizontal="right"/>
    </xf>
    <xf numFmtId="187" fontId="13" fillId="0" borderId="0" xfId="43" applyAlignment="1"/>
    <xf numFmtId="193" fontId="0" fillId="0" borderId="0" xfId="1" applyNumberFormat="1" applyFont="1"/>
    <xf numFmtId="193" fontId="1" fillId="0" borderId="0" xfId="1" applyNumberFormat="1" applyFont="1"/>
    <xf numFmtId="193" fontId="10" fillId="7" borderId="0" xfId="1" applyNumberFormat="1" applyFont="1" applyFill="1" applyAlignment="1"/>
    <xf numFmtId="193" fontId="40" fillId="6" borderId="8" xfId="1" applyNumberFormat="1" applyFont="1" applyFill="1" applyBorder="1" applyAlignment="1"/>
    <xf numFmtId="0" fontId="24" fillId="7" borderId="8" xfId="0" applyFont="1" applyFill="1" applyBorder="1" applyAlignment="1" applyProtection="1">
      <alignment horizontal="left" vertical="center"/>
    </xf>
    <xf numFmtId="0" fontId="46" fillId="7" borderId="0" xfId="0" applyFont="1" applyFill="1" applyBorder="1" applyAlignment="1" applyProtection="1">
      <alignment vertical="center"/>
    </xf>
    <xf numFmtId="0" fontId="30" fillId="7" borderId="0" xfId="0" applyFont="1" applyFill="1" applyAlignment="1" applyProtection="1">
      <alignment vertical="center"/>
    </xf>
    <xf numFmtId="194" fontId="26" fillId="8" borderId="0" xfId="1" applyNumberFormat="1" applyFont="1" applyFill="1" applyBorder="1" applyAlignment="1" applyProtection="1">
      <alignment horizontal="right"/>
    </xf>
    <xf numFmtId="193" fontId="26" fillId="8" borderId="0" xfId="1" applyNumberFormat="1" applyFont="1" applyFill="1" applyBorder="1" applyAlignment="1" applyProtection="1">
      <alignment horizontal="right"/>
    </xf>
    <xf numFmtId="9" fontId="24" fillId="6" borderId="9" xfId="3" applyFont="1" applyFill="1" applyBorder="1" applyAlignment="1" applyProtection="1">
      <alignment horizontal="left" vertical="center"/>
      <protection locked="0"/>
    </xf>
    <xf numFmtId="0" fontId="27" fillId="7" borderId="0" xfId="0" applyFont="1" applyFill="1" applyBorder="1" applyAlignment="1" applyProtection="1">
      <alignment horizontal="center"/>
    </xf>
    <xf numFmtId="43" fontId="0" fillId="0" borderId="0" xfId="1" applyFont="1"/>
    <xf numFmtId="0" fontId="48" fillId="5" borderId="19" xfId="53" applyFont="1" applyFill="1" applyBorder="1"/>
    <xf numFmtId="0" fontId="48" fillId="5" borderId="2" xfId="53" applyFont="1" applyFill="1" applyBorder="1"/>
    <xf numFmtId="0" fontId="48" fillId="5" borderId="8" xfId="53" applyFont="1" applyFill="1" applyBorder="1"/>
    <xf numFmtId="0" fontId="48" fillId="5" borderId="13" xfId="53" applyFont="1" applyFill="1" applyBorder="1"/>
    <xf numFmtId="2" fontId="48" fillId="5" borderId="13" xfId="53" applyNumberFormat="1" applyFont="1" applyFill="1" applyBorder="1"/>
    <xf numFmtId="190" fontId="48" fillId="5" borderId="13" xfId="53" applyNumberFormat="1" applyFont="1" applyFill="1" applyBorder="1"/>
    <xf numFmtId="43" fontId="4" fillId="5" borderId="13" xfId="0" applyNumberFormat="1" applyFont="1" applyFill="1" applyBorder="1" applyAlignment="1" applyProtection="1">
      <alignment horizontal="center"/>
      <protection locked="0"/>
    </xf>
    <xf numFmtId="0" fontId="49" fillId="5" borderId="11" xfId="53" applyFont="1" applyFill="1" applyBorder="1"/>
    <xf numFmtId="0" fontId="49" fillId="5" borderId="1" xfId="53" applyFont="1" applyFill="1" applyBorder="1"/>
    <xf numFmtId="0" fontId="49" fillId="5" borderId="5" xfId="53" applyFont="1" applyFill="1" applyBorder="1"/>
    <xf numFmtId="9" fontId="0" fillId="0" borderId="0" xfId="3" applyFont="1"/>
    <xf numFmtId="0" fontId="24" fillId="7" borderId="7" xfId="0" applyFont="1" applyFill="1" applyBorder="1" applyAlignment="1" applyProtection="1">
      <alignment vertical="center"/>
    </xf>
    <xf numFmtId="0" fontId="32" fillId="7" borderId="7" xfId="0" applyFont="1" applyFill="1" applyBorder="1" applyAlignment="1" applyProtection="1">
      <alignment vertical="top" wrapText="1"/>
    </xf>
    <xf numFmtId="0" fontId="24" fillId="6" borderId="3" xfId="0" applyFont="1" applyFill="1" applyBorder="1" applyAlignment="1" applyProtection="1">
      <alignment horizontal="left" vertical="center"/>
      <protection locked="0"/>
    </xf>
    <xf numFmtId="9" fontId="24" fillId="6" borderId="3" xfId="3" applyFont="1" applyFill="1" applyBorder="1" applyAlignment="1" applyProtection="1">
      <alignment horizontal="left" vertical="center"/>
      <protection locked="0"/>
    </xf>
    <xf numFmtId="0" fontId="24" fillId="6" borderId="0" xfId="0" applyFont="1" applyFill="1" applyBorder="1" applyAlignment="1" applyProtection="1">
      <protection locked="0"/>
    </xf>
    <xf numFmtId="0" fontId="1" fillId="15" borderId="0" xfId="0" applyFont="1" applyFill="1" applyAlignment="1">
      <alignment wrapText="1"/>
    </xf>
    <xf numFmtId="1" fontId="0" fillId="10" borderId="0" xfId="0" applyNumberFormat="1" applyFill="1"/>
    <xf numFmtId="0" fontId="19" fillId="0" borderId="21" xfId="0" applyFont="1" applyBorder="1" applyAlignment="1">
      <alignment vertical="center" wrapText="1"/>
    </xf>
    <xf numFmtId="0" fontId="19" fillId="0" borderId="22" xfId="0" applyFont="1" applyBorder="1" applyAlignment="1">
      <alignment vertical="center" wrapText="1"/>
    </xf>
    <xf numFmtId="0" fontId="19" fillId="0" borderId="23" xfId="0" applyFont="1" applyBorder="1" applyAlignment="1">
      <alignment vertical="center" wrapText="1"/>
    </xf>
    <xf numFmtId="9" fontId="19" fillId="0" borderId="24" xfId="0" applyNumberFormat="1" applyFont="1" applyBorder="1" applyAlignment="1">
      <alignment vertical="center"/>
    </xf>
    <xf numFmtId="0" fontId="19" fillId="0" borderId="24" xfId="0" applyFont="1" applyBorder="1" applyAlignment="1">
      <alignment vertical="center"/>
    </xf>
    <xf numFmtId="0" fontId="19" fillId="0" borderId="24" xfId="0" applyFont="1" applyBorder="1" applyAlignment="1">
      <alignment vertical="center" wrapText="1"/>
    </xf>
    <xf numFmtId="1" fontId="19" fillId="0" borderId="24" xfId="0" applyNumberFormat="1" applyFont="1" applyBorder="1" applyAlignment="1">
      <alignment vertical="center"/>
    </xf>
    <xf numFmtId="11" fontId="1" fillId="0" borderId="17" xfId="0" applyNumberFormat="1" applyFont="1" applyBorder="1"/>
    <xf numFmtId="11" fontId="1" fillId="0" borderId="0" xfId="0" applyNumberFormat="1" applyFont="1" applyBorder="1"/>
    <xf numFmtId="0" fontId="29" fillId="6" borderId="0" xfId="2" applyFont="1" applyFill="1" applyAlignment="1" applyProtection="1"/>
    <xf numFmtId="11" fontId="1" fillId="0" borderId="0" xfId="0" applyNumberFormat="1" applyFont="1"/>
    <xf numFmtId="0" fontId="2" fillId="6" borderId="0" xfId="0" applyFont="1" applyFill="1" applyBorder="1" applyAlignment="1" applyProtection="1">
      <alignment vertical="center"/>
      <protection locked="0"/>
    </xf>
    <xf numFmtId="0" fontId="50" fillId="7" borderId="0" xfId="0" applyFont="1" applyFill="1" applyBorder="1" applyAlignment="1" applyProtection="1">
      <alignment horizontal="left" vertical="top" wrapText="1"/>
    </xf>
    <xf numFmtId="0" fontId="51" fillId="7" borderId="0" xfId="0" applyFont="1" applyFill="1" applyBorder="1" applyAlignment="1" applyProtection="1">
      <alignment vertical="center"/>
    </xf>
    <xf numFmtId="165" fontId="0" fillId="0" borderId="0" xfId="0" applyNumberFormat="1"/>
    <xf numFmtId="0" fontId="26" fillId="7" borderId="0" xfId="0" applyFont="1" applyFill="1" applyAlignment="1" applyProtection="1">
      <alignment vertical="center"/>
    </xf>
    <xf numFmtId="0" fontId="32" fillId="7" borderId="20" xfId="0" applyFont="1" applyFill="1" applyBorder="1" applyAlignment="1" applyProtection="1">
      <alignment vertical="top" wrapText="1"/>
    </xf>
    <xf numFmtId="9" fontId="24" fillId="6" borderId="8" xfId="3" applyFont="1" applyFill="1" applyBorder="1" applyAlignment="1" applyProtection="1">
      <alignment vertical="center"/>
      <protection locked="0"/>
    </xf>
    <xf numFmtId="0" fontId="27" fillId="7" borderId="7" xfId="0" applyFont="1" applyFill="1" applyBorder="1" applyAlignment="1" applyProtection="1">
      <alignment horizontal="center"/>
    </xf>
    <xf numFmtId="9" fontId="24" fillId="6" borderId="3" xfId="3" applyFont="1" applyFill="1" applyBorder="1" applyAlignment="1" applyProtection="1">
      <alignment vertical="center"/>
      <protection locked="0"/>
    </xf>
    <xf numFmtId="0" fontId="24" fillId="7" borderId="0" xfId="0" applyFont="1" applyFill="1" applyBorder="1" applyAlignment="1" applyProtection="1">
      <alignment vertical="center"/>
    </xf>
    <xf numFmtId="0" fontId="24" fillId="6" borderId="2" xfId="0" applyFont="1" applyFill="1" applyBorder="1" applyAlignment="1" applyProtection="1">
      <alignment horizontal="left" vertical="center"/>
      <protection locked="0"/>
    </xf>
    <xf numFmtId="0" fontId="24" fillId="6" borderId="1" xfId="0" applyFont="1" applyFill="1" applyBorder="1" applyAlignment="1" applyProtection="1">
      <alignment horizontal="left" vertical="center"/>
      <protection locked="0"/>
    </xf>
    <xf numFmtId="11" fontId="11" fillId="11" borderId="0" xfId="7" applyNumberFormat="1" applyFont="1" applyFill="1">
      <alignment vertical="center" wrapText="1"/>
    </xf>
    <xf numFmtId="0" fontId="24" fillId="7" borderId="7" xfId="0" applyFont="1" applyFill="1" applyBorder="1" applyAlignment="1" applyProtection="1"/>
    <xf numFmtId="2" fontId="4" fillId="6" borderId="6" xfId="3" applyNumberFormat="1" applyFont="1" applyFill="1" applyBorder="1" applyAlignment="1"/>
    <xf numFmtId="2" fontId="40" fillId="6" borderId="3" xfId="3" applyNumberFormat="1" applyFont="1" applyFill="1" applyBorder="1" applyAlignment="1"/>
    <xf numFmtId="0" fontId="24" fillId="7" borderId="1" xfId="4" applyFont="1" applyFill="1" applyBorder="1" applyAlignment="1" applyProtection="1">
      <alignment horizontal="left" vertical="center" indent="1"/>
    </xf>
    <xf numFmtId="0" fontId="24" fillId="7" borderId="5" xfId="4" applyFont="1" applyFill="1" applyBorder="1" applyAlignment="1" applyProtection="1">
      <alignment horizontal="left" vertical="center" indent="1"/>
    </xf>
    <xf numFmtId="2" fontId="0" fillId="0" borderId="0" xfId="0" applyNumberFormat="1"/>
    <xf numFmtId="2" fontId="10" fillId="7" borderId="0" xfId="0" applyNumberFormat="1" applyFont="1" applyFill="1" applyAlignment="1"/>
    <xf numFmtId="2" fontId="40" fillId="6" borderId="8" xfId="3" applyNumberFormat="1" applyFont="1" applyFill="1" applyBorder="1" applyAlignment="1"/>
    <xf numFmtId="1" fontId="0" fillId="0" borderId="0" xfId="0" applyNumberFormat="1"/>
    <xf numFmtId="1" fontId="24" fillId="7" borderId="7" xfId="0" applyNumberFormat="1" applyFont="1" applyFill="1" applyBorder="1" applyAlignment="1" applyProtection="1">
      <alignment horizontal="left"/>
    </xf>
    <xf numFmtId="0" fontId="26" fillId="7" borderId="7" xfId="0" applyFont="1" applyFill="1" applyBorder="1" applyAlignment="1" applyProtection="1">
      <alignment horizontal="left"/>
    </xf>
    <xf numFmtId="9" fontId="24" fillId="7" borderId="7" xfId="0" applyNumberFormat="1" applyFont="1" applyFill="1" applyBorder="1" applyAlignment="1" applyProtection="1">
      <alignment horizontal="left"/>
    </xf>
    <xf numFmtId="0" fontId="24" fillId="7" borderId="7" xfId="0" applyFont="1" applyFill="1" applyBorder="1" applyAlignment="1" applyProtection="1">
      <alignment horizontal="left"/>
    </xf>
    <xf numFmtId="0" fontId="53" fillId="7" borderId="0" xfId="0" applyFont="1" applyFill="1" applyAlignment="1">
      <alignment wrapText="1"/>
    </xf>
    <xf numFmtId="10" fontId="53" fillId="7" borderId="0" xfId="0" applyNumberFormat="1" applyFont="1" applyFill="1" applyAlignment="1"/>
    <xf numFmtId="10" fontId="53" fillId="7" borderId="0" xfId="0" applyNumberFormat="1" applyFont="1" applyFill="1" applyAlignment="1">
      <alignment wrapText="1"/>
    </xf>
    <xf numFmtId="0" fontId="3" fillId="7" borderId="0" xfId="2" applyFont="1" applyFill="1" applyAlignment="1" applyProtection="1">
      <alignment horizontal="left"/>
    </xf>
    <xf numFmtId="0" fontId="1" fillId="7" borderId="0" xfId="0" applyFont="1" applyFill="1" applyAlignment="1"/>
    <xf numFmtId="0" fontId="54" fillId="6" borderId="0" xfId="0" applyFont="1" applyFill="1" applyAlignment="1" applyProtection="1"/>
    <xf numFmtId="0" fontId="55" fillId="7" borderId="0" xfId="0" applyFont="1" applyFill="1" applyAlignment="1" applyProtection="1">
      <alignment vertical="center"/>
    </xf>
    <xf numFmtId="0" fontId="55" fillId="7" borderId="0" xfId="0" applyFont="1" applyFill="1" applyBorder="1" applyAlignment="1" applyProtection="1"/>
    <xf numFmtId="0" fontId="56" fillId="7" borderId="0" xfId="0" applyFont="1" applyFill="1" applyBorder="1" applyAlignment="1" applyProtection="1">
      <alignment vertical="center"/>
    </xf>
    <xf numFmtId="0" fontId="54" fillId="6" borderId="0" xfId="0" applyFont="1" applyFill="1" applyAlignment="1" applyProtection="1">
      <protection locked="0"/>
    </xf>
    <xf numFmtId="0" fontId="54" fillId="5" borderId="0" xfId="0" applyFont="1" applyFill="1" applyAlignment="1" applyProtection="1">
      <protection locked="0"/>
    </xf>
    <xf numFmtId="0" fontId="54" fillId="5" borderId="0" xfId="0" applyFont="1" applyFill="1" applyAlignment="1" applyProtection="1"/>
    <xf numFmtId="0" fontId="24" fillId="7" borderId="3" xfId="0" applyFont="1" applyFill="1" applyBorder="1" applyAlignment="1" applyProtection="1">
      <alignment horizontal="left" vertical="center"/>
    </xf>
    <xf numFmtId="0" fontId="2" fillId="7" borderId="0" xfId="0" applyFont="1" applyFill="1" applyAlignment="1" applyProtection="1">
      <alignment horizontal="left" vertical="center" wrapText="1"/>
    </xf>
    <xf numFmtId="0" fontId="0" fillId="0" borderId="0" xfId="0" applyNumberFormat="1" applyFill="1"/>
    <xf numFmtId="11" fontId="0" fillId="0" borderId="0" xfId="0" applyNumberFormat="1" applyFill="1" applyAlignment="1">
      <alignment wrapText="1"/>
    </xf>
    <xf numFmtId="0" fontId="0" fillId="0" borderId="0" xfId="0" applyFill="1" applyAlignment="1">
      <alignment wrapText="1"/>
    </xf>
    <xf numFmtId="0" fontId="27" fillId="7" borderId="0" xfId="0" applyFont="1" applyFill="1" applyAlignment="1" applyProtection="1">
      <alignment horizontal="center"/>
    </xf>
    <xf numFmtId="0" fontId="27" fillId="7" borderId="0" xfId="0" applyFont="1" applyFill="1" applyBorder="1" applyAlignment="1" applyProtection="1">
      <alignment horizontal="left" vertical="top" wrapText="1"/>
    </xf>
    <xf numFmtId="0" fontId="32" fillId="7" borderId="0" xfId="0" applyFont="1" applyFill="1" applyBorder="1" applyAlignment="1" applyProtection="1">
      <alignment horizontal="left" vertical="top" wrapText="1"/>
    </xf>
    <xf numFmtId="0" fontId="2" fillId="6" borderId="0" xfId="0" applyFont="1" applyFill="1" applyAlignment="1" applyProtection="1">
      <alignment horizontal="left" vertical="center" wrapText="1"/>
    </xf>
    <xf numFmtId="0" fontId="24" fillId="6" borderId="0" xfId="0" quotePrefix="1" applyFont="1" applyFill="1" applyAlignment="1" applyProtection="1">
      <protection locked="0"/>
    </xf>
    <xf numFmtId="0" fontId="24" fillId="5" borderId="0" xfId="0" quotePrefix="1" applyFont="1" applyFill="1" applyAlignment="1" applyProtection="1">
      <protection locked="0"/>
    </xf>
    <xf numFmtId="0" fontId="32" fillId="7" borderId="0" xfId="0" applyFont="1" applyFill="1" applyBorder="1" applyAlignment="1" applyProtection="1">
      <alignment vertical="top" wrapText="1"/>
    </xf>
    <xf numFmtId="9" fontId="24" fillId="7" borderId="0" xfId="0" applyNumberFormat="1" applyFont="1" applyFill="1" applyBorder="1" applyAlignment="1" applyProtection="1">
      <alignment horizontal="left"/>
    </xf>
    <xf numFmtId="0" fontId="30" fillId="7" borderId="0" xfId="0" applyFont="1" applyFill="1" applyBorder="1" applyAlignment="1" applyProtection="1">
      <alignment vertical="center"/>
    </xf>
    <xf numFmtId="0" fontId="24" fillId="6" borderId="0" xfId="4" quotePrefix="1" applyFont="1" applyFill="1" applyBorder="1" applyAlignment="1" applyProtection="1">
      <protection locked="0"/>
    </xf>
    <xf numFmtId="0" fontId="53" fillId="7" borderId="0" xfId="0" applyFont="1" applyFill="1" applyBorder="1" applyAlignment="1">
      <alignment horizontal="left" vertical="center" wrapText="1"/>
    </xf>
    <xf numFmtId="0" fontId="27" fillId="7" borderId="0" xfId="0" applyFont="1" applyFill="1" applyBorder="1" applyAlignment="1" applyProtection="1">
      <alignment vertical="top" wrapText="1"/>
    </xf>
    <xf numFmtId="11" fontId="11" fillId="17" borderId="0" xfId="7" applyFont="1" applyFill="1">
      <alignment vertical="center" wrapText="1"/>
    </xf>
    <xf numFmtId="9" fontId="24" fillId="7" borderId="5" xfId="0" applyNumberFormat="1" applyFont="1" applyFill="1" applyBorder="1" applyAlignment="1" applyProtection="1">
      <alignment horizontal="left"/>
    </xf>
    <xf numFmtId="9" fontId="24" fillId="6" borderId="7" xfId="3" applyFont="1" applyFill="1" applyBorder="1" applyAlignment="1" applyProtection="1">
      <alignment horizontal="left" vertical="center"/>
      <protection locked="0"/>
    </xf>
    <xf numFmtId="0" fontId="57" fillId="8" borderId="0" xfId="0" applyFont="1" applyFill="1" applyAlignment="1" applyProtection="1">
      <alignment horizontal="left"/>
    </xf>
    <xf numFmtId="0" fontId="24" fillId="6" borderId="9" xfId="0" quotePrefix="1" applyFont="1" applyFill="1" applyBorder="1" applyAlignment="1" applyProtection="1">
      <alignment horizontal="left" vertical="center"/>
      <protection locked="0"/>
    </xf>
    <xf numFmtId="1" fontId="4" fillId="10" borderId="2" xfId="3" applyNumberFormat="1" applyFont="1" applyFill="1" applyBorder="1" applyAlignment="1"/>
    <xf numFmtId="9" fontId="0" fillId="18" borderId="0" xfId="0" applyNumberFormat="1" applyFill="1" applyBorder="1"/>
    <xf numFmtId="1" fontId="4" fillId="19" borderId="2" xfId="3" applyNumberFormat="1" applyFont="1" applyFill="1" applyBorder="1" applyAlignment="1"/>
    <xf numFmtId="193" fontId="0" fillId="19" borderId="0" xfId="1" applyNumberFormat="1" applyFont="1" applyFill="1"/>
    <xf numFmtId="0" fontId="1" fillId="20" borderId="0" xfId="0" applyFont="1" applyFill="1"/>
    <xf numFmtId="193" fontId="10" fillId="20" borderId="0" xfId="1" applyNumberFormat="1" applyFont="1" applyFill="1" applyAlignment="1"/>
    <xf numFmtId="0" fontId="60" fillId="20" borderId="0" xfId="0" applyFont="1" applyFill="1"/>
    <xf numFmtId="193" fontId="60" fillId="20" borderId="0" xfId="1" applyNumberFormat="1" applyFont="1" applyFill="1"/>
    <xf numFmtId="0" fontId="61" fillId="20" borderId="3" xfId="4" applyFont="1" applyFill="1" applyBorder="1" applyAlignment="1"/>
    <xf numFmtId="193" fontId="10" fillId="20" borderId="8" xfId="1" applyNumberFormat="1" applyFont="1" applyFill="1" applyBorder="1" applyAlignment="1"/>
    <xf numFmtId="165" fontId="40" fillId="19" borderId="8" xfId="3" applyNumberFormat="1" applyFont="1" applyFill="1" applyBorder="1" applyAlignment="1"/>
    <xf numFmtId="10" fontId="0" fillId="0" borderId="0" xfId="0" applyNumberFormat="1" applyBorder="1"/>
    <xf numFmtId="0" fontId="32" fillId="7" borderId="0" xfId="0" applyFont="1" applyFill="1" applyBorder="1" applyAlignment="1" applyProtection="1">
      <alignment horizontal="left" vertical="top" wrapText="1"/>
    </xf>
    <xf numFmtId="0" fontId="27" fillId="7" borderId="0" xfId="0" applyFont="1" applyFill="1" applyAlignment="1" applyProtection="1">
      <alignment horizontal="center"/>
    </xf>
    <xf numFmtId="0" fontId="2" fillId="6" borderId="0" xfId="0" applyFont="1" applyFill="1" applyAlignment="1" applyProtection="1">
      <alignment horizontal="left" vertical="center" wrapText="1"/>
    </xf>
    <xf numFmtId="193" fontId="0" fillId="21" borderId="0" xfId="1" applyNumberFormat="1" applyFont="1" applyFill="1"/>
    <xf numFmtId="0" fontId="2" fillId="6" borderId="0" xfId="0" applyFont="1" applyFill="1" applyAlignment="1" applyProtection="1">
      <alignment horizontal="left" vertical="center" wrapText="1"/>
    </xf>
    <xf numFmtId="0" fontId="32" fillId="7" borderId="0" xfId="0" applyFont="1" applyFill="1" applyBorder="1" applyAlignment="1" applyProtection="1">
      <alignment horizontal="left" vertical="top" wrapText="1"/>
    </xf>
    <xf numFmtId="0" fontId="27" fillId="7" borderId="0" xfId="0" applyFont="1" applyFill="1" applyAlignment="1" applyProtection="1">
      <alignment horizontal="center"/>
    </xf>
    <xf numFmtId="0" fontId="0" fillId="22" borderId="0" xfId="0" applyFill="1"/>
    <xf numFmtId="0" fontId="1" fillId="22" borderId="0" xfId="0" applyFont="1" applyFill="1"/>
    <xf numFmtId="0" fontId="0" fillId="23" borderId="0" xfId="0" applyFill="1"/>
    <xf numFmtId="0" fontId="1" fillId="23" borderId="0" xfId="0" applyFont="1" applyFill="1"/>
    <xf numFmtId="0" fontId="62" fillId="2" borderId="0" xfId="0" applyFont="1" applyFill="1" applyAlignment="1">
      <alignment horizontal="left"/>
    </xf>
    <xf numFmtId="0" fontId="0" fillId="24" borderId="0" xfId="0" applyFill="1" applyAlignment="1">
      <alignment wrapText="1"/>
    </xf>
    <xf numFmtId="0" fontId="0" fillId="25" borderId="0" xfId="0" applyFill="1" applyAlignment="1">
      <alignment wrapText="1"/>
    </xf>
    <xf numFmtId="0" fontId="0" fillId="23" borderId="0" xfId="0" applyFill="1" applyAlignment="1">
      <alignment wrapText="1"/>
    </xf>
    <xf numFmtId="0" fontId="0" fillId="18" borderId="0" xfId="0" applyFill="1" applyAlignment="1">
      <alignment wrapText="1"/>
    </xf>
    <xf numFmtId="0" fontId="1" fillId="2" borderId="0" xfId="0" applyFont="1" applyFill="1"/>
    <xf numFmtId="0" fontId="64" fillId="2" borderId="0" xfId="0" applyFont="1" applyFill="1"/>
    <xf numFmtId="0" fontId="62" fillId="2" borderId="0" xfId="0" applyFont="1" applyFill="1"/>
    <xf numFmtId="0" fontId="62" fillId="2" borderId="0" xfId="0" applyFont="1" applyFill="1" applyAlignment="1">
      <alignment horizontal="left" indent="1"/>
    </xf>
    <xf numFmtId="0" fontId="65" fillId="2" borderId="0" xfId="0" applyFont="1" applyFill="1" applyAlignment="1">
      <alignment horizontal="left" indent="2"/>
    </xf>
    <xf numFmtId="0" fontId="66" fillId="2" borderId="0" xfId="0" applyFont="1" applyFill="1"/>
    <xf numFmtId="0" fontId="67" fillId="2" borderId="0" xfId="0" applyFont="1" applyFill="1"/>
    <xf numFmtId="0" fontId="68" fillId="2" borderId="0" xfId="0" applyFont="1" applyFill="1" applyAlignment="1">
      <alignment horizontal="left"/>
    </xf>
    <xf numFmtId="0" fontId="11" fillId="0" borderId="0" xfId="5" applyFont="1" applyFill="1" applyAlignment="1">
      <alignment horizontal="center"/>
    </xf>
    <xf numFmtId="0" fontId="1" fillId="0" borderId="0" xfId="0" applyFont="1" applyAlignment="1">
      <alignment horizontal="center"/>
    </xf>
    <xf numFmtId="0" fontId="1" fillId="23" borderId="0" xfId="0" applyFont="1" applyFill="1" applyAlignment="1">
      <alignment horizontal="center"/>
    </xf>
    <xf numFmtId="11" fontId="1" fillId="23" borderId="0" xfId="0" applyNumberFormat="1" applyFont="1" applyFill="1"/>
    <xf numFmtId="0" fontId="1" fillId="0" borderId="0" xfId="0" applyFont="1" applyAlignment="1">
      <alignment horizontal="left" wrapText="1"/>
    </xf>
    <xf numFmtId="11" fontId="11" fillId="23" borderId="0" xfId="7" applyFont="1" applyFill="1">
      <alignment vertical="center" wrapText="1"/>
    </xf>
    <xf numFmtId="164" fontId="1" fillId="4" borderId="0" xfId="3" applyNumberFormat="1" applyFont="1" applyFill="1" applyAlignment="1">
      <alignment horizontal="center"/>
    </xf>
    <xf numFmtId="11" fontId="1" fillId="18" borderId="0" xfId="0" applyNumberFormat="1" applyFont="1" applyFill="1"/>
    <xf numFmtId="2" fontId="1" fillId="18" borderId="0" xfId="0" applyNumberFormat="1" applyFont="1" applyFill="1"/>
    <xf numFmtId="0" fontId="1" fillId="26" borderId="0" xfId="0" applyFont="1" applyFill="1"/>
    <xf numFmtId="11" fontId="11" fillId="26" borderId="0" xfId="7" applyFont="1" applyFill="1">
      <alignment vertical="center" wrapText="1"/>
    </xf>
    <xf numFmtId="0" fontId="11" fillId="18" borderId="0" xfId="5" applyFont="1" applyFill="1"/>
    <xf numFmtId="0" fontId="1" fillId="26" borderId="0" xfId="0" quotePrefix="1" applyFont="1" applyFill="1"/>
    <xf numFmtId="193" fontId="0" fillId="17" borderId="0" xfId="1" applyNumberFormat="1" applyFont="1" applyFill="1"/>
    <xf numFmtId="1" fontId="1" fillId="0" borderId="1" xfId="0" applyNumberFormat="1" applyFont="1" applyFill="1" applyBorder="1"/>
    <xf numFmtId="11" fontId="11" fillId="27" borderId="0" xfId="7" applyFont="1" applyFill="1">
      <alignment vertical="center" wrapText="1"/>
    </xf>
    <xf numFmtId="0" fontId="63" fillId="2" borderId="0" xfId="2" applyFont="1" applyFill="1" applyAlignment="1" applyProtection="1">
      <protection locked="0"/>
    </xf>
    <xf numFmtId="0" fontId="3" fillId="2" borderId="0" xfId="2" applyFill="1" applyAlignment="1" applyProtection="1">
      <alignment horizontal="left" indent="2"/>
      <protection locked="0"/>
    </xf>
    <xf numFmtId="0" fontId="29" fillId="6" borderId="0" xfId="2" applyFont="1" applyFill="1" applyAlignment="1" applyProtection="1">
      <alignment horizontal="left"/>
      <protection locked="0"/>
    </xf>
    <xf numFmtId="0" fontId="2" fillId="6" borderId="20" xfId="0" applyFont="1" applyFill="1" applyBorder="1" applyAlignment="1" applyProtection="1">
      <alignment horizontal="left" vertical="center"/>
      <protection locked="0"/>
    </xf>
    <xf numFmtId="0" fontId="2" fillId="6" borderId="13" xfId="0" applyFont="1" applyFill="1" applyBorder="1" applyAlignment="1" applyProtection="1">
      <alignment horizontal="left" vertical="center"/>
      <protection locked="0"/>
    </xf>
    <xf numFmtId="0" fontId="24" fillId="6" borderId="8" xfId="0" applyFont="1" applyFill="1" applyBorder="1" applyAlignment="1" applyProtection="1">
      <alignment horizontal="left" vertical="center"/>
      <protection locked="0"/>
    </xf>
    <xf numFmtId="0" fontId="24" fillId="6" borderId="9" xfId="0" applyFont="1" applyFill="1" applyBorder="1" applyAlignment="1" applyProtection="1">
      <alignment horizontal="left" vertical="center"/>
      <protection locked="0"/>
    </xf>
    <xf numFmtId="0" fontId="2" fillId="6" borderId="0" xfId="0" applyFont="1" applyFill="1" applyAlignment="1" applyProtection="1">
      <alignment horizontal="left" vertical="center" wrapText="1"/>
    </xf>
    <xf numFmtId="0" fontId="2" fillId="6" borderId="0" xfId="0" applyFont="1" applyFill="1" applyBorder="1" applyAlignment="1">
      <alignment horizontal="left" vertical="center"/>
    </xf>
    <xf numFmtId="0" fontId="29" fillId="6" borderId="0" xfId="2" applyFont="1" applyFill="1" applyAlignment="1" applyProtection="1">
      <alignment horizontal="left"/>
      <protection locked="0"/>
    </xf>
    <xf numFmtId="0" fontId="27" fillId="7" borderId="0" xfId="0" applyFont="1" applyFill="1" applyBorder="1" applyAlignment="1" applyProtection="1">
      <alignment horizontal="left" vertical="top" wrapText="1"/>
    </xf>
    <xf numFmtId="0" fontId="27" fillId="7" borderId="19" xfId="0" applyFont="1" applyFill="1" applyBorder="1" applyAlignment="1" applyProtection="1">
      <alignment horizontal="left" vertical="top" wrapText="1"/>
    </xf>
    <xf numFmtId="0" fontId="32" fillId="7" borderId="19" xfId="0" applyFont="1" applyFill="1" applyBorder="1" applyAlignment="1" applyProtection="1">
      <alignment horizontal="left" vertical="top" wrapText="1"/>
    </xf>
    <xf numFmtId="0" fontId="32" fillId="7" borderId="0" xfId="0" applyFont="1" applyFill="1" applyBorder="1" applyAlignment="1" applyProtection="1">
      <alignment horizontal="left" vertical="top" wrapText="1"/>
    </xf>
    <xf numFmtId="0" fontId="27" fillId="7" borderId="0" xfId="0" applyFont="1" applyFill="1" applyAlignment="1" applyProtection="1">
      <alignment horizontal="center"/>
    </xf>
    <xf numFmtId="0" fontId="24" fillId="6" borderId="8" xfId="3" quotePrefix="1" applyNumberFormat="1" applyFont="1" applyFill="1" applyBorder="1" applyAlignment="1" applyProtection="1">
      <alignment horizontal="left" vertical="center"/>
      <protection locked="0"/>
    </xf>
    <xf numFmtId="0" fontId="24" fillId="6" borderId="13" xfId="3" applyNumberFormat="1" applyFont="1" applyFill="1" applyBorder="1" applyAlignment="1" applyProtection="1">
      <alignment horizontal="left" vertical="center"/>
      <protection locked="0"/>
    </xf>
    <xf numFmtId="0" fontId="24" fillId="6" borderId="9" xfId="3" applyNumberFormat="1" applyFont="1" applyFill="1" applyBorder="1" applyAlignment="1" applyProtection="1">
      <alignment horizontal="left" vertical="center"/>
      <protection locked="0"/>
    </xf>
    <xf numFmtId="0" fontId="24" fillId="6" borderId="8" xfId="3" applyNumberFormat="1" applyFont="1" applyFill="1" applyBorder="1" applyAlignment="1" applyProtection="1">
      <alignment horizontal="left" vertical="center"/>
      <protection locked="0"/>
    </xf>
    <xf numFmtId="0" fontId="24" fillId="6" borderId="12" xfId="3" applyNumberFormat="1" applyFont="1" applyFill="1" applyBorder="1" applyAlignment="1" applyProtection="1">
      <alignment horizontal="left" vertical="center"/>
      <protection locked="0"/>
    </xf>
    <xf numFmtId="0" fontId="24" fillId="6" borderId="20" xfId="3" applyNumberFormat="1" applyFont="1" applyFill="1" applyBorder="1" applyAlignment="1" applyProtection="1">
      <alignment horizontal="left" vertical="center"/>
      <protection locked="0"/>
    </xf>
    <xf numFmtId="0" fontId="30" fillId="7" borderId="0" xfId="0" applyFont="1" applyFill="1" applyAlignment="1">
      <alignment horizontal="left" vertical="center" wrapText="1"/>
    </xf>
    <xf numFmtId="0" fontId="52" fillId="7" borderId="0" xfId="0" applyFont="1" applyFill="1" applyBorder="1" applyAlignment="1" applyProtection="1">
      <alignment horizontal="left" vertical="top" wrapText="1"/>
    </xf>
    <xf numFmtId="0" fontId="24" fillId="6" borderId="13" xfId="0" applyFont="1" applyFill="1" applyBorder="1" applyAlignment="1" applyProtection="1">
      <alignment horizontal="left" vertical="center"/>
      <protection locked="0"/>
    </xf>
  </cellXfs>
  <cellStyles count="54">
    <cellStyle name="2x indented GHG Textfiels" xfId="8" xr:uid="{00000000-0005-0000-0000-000000000000}"/>
    <cellStyle name="5x indented GHG Textfiels" xfId="9" xr:uid="{00000000-0005-0000-0000-000001000000}"/>
    <cellStyle name="Boden" xfId="10" xr:uid="{00000000-0005-0000-0000-000002000000}"/>
    <cellStyle name="Bold GHG Numbers (0.00)" xfId="11" xr:uid="{00000000-0005-0000-0000-000003000000}"/>
    <cellStyle name="CHF" xfId="12" xr:uid="{00000000-0005-0000-0000-000004000000}"/>
    <cellStyle name="Comma [0]_CAS Ciba" xfId="13" xr:uid="{00000000-0005-0000-0000-000005000000}"/>
    <cellStyle name="Comma_CAS Ciba" xfId="14" xr:uid="{00000000-0005-0000-0000-000006000000}"/>
    <cellStyle name="comment" xfId="15" xr:uid="{00000000-0005-0000-0000-000007000000}"/>
    <cellStyle name="Currency [0]_CAS Ciba" xfId="16" xr:uid="{00000000-0005-0000-0000-000008000000}"/>
    <cellStyle name="Currency_CAS Ciba" xfId="17" xr:uid="{00000000-0005-0000-0000-000009000000}"/>
    <cellStyle name="dt" xfId="18" xr:uid="{00000000-0005-0000-0000-00000A000000}"/>
    <cellStyle name="EcoTitel" xfId="19" xr:uid="{00000000-0005-0000-0000-00000B000000}"/>
    <cellStyle name="EcoZahl" xfId="20" xr:uid="{00000000-0005-0000-0000-00000C000000}"/>
    <cellStyle name="Euro" xfId="21" xr:uid="{00000000-0005-0000-0000-00000D000000}"/>
    <cellStyle name="Headline" xfId="22" xr:uid="{00000000-0005-0000-0000-00000E000000}"/>
    <cellStyle name="kg" xfId="23" xr:uid="{00000000-0005-0000-0000-000010000000}"/>
    <cellStyle name="km" xfId="24" xr:uid="{00000000-0005-0000-0000-000011000000}"/>
    <cellStyle name="Komma" xfId="1" builtinId="3"/>
    <cellStyle name="kWh" xfId="25" xr:uid="{00000000-0005-0000-0000-000013000000}"/>
    <cellStyle name="l" xfId="26" xr:uid="{00000000-0005-0000-0000-000014000000}"/>
    <cellStyle name="Link" xfId="2" builtinId="8"/>
    <cellStyle name="Luft" xfId="27" xr:uid="{00000000-0005-0000-0000-000015000000}"/>
    <cellStyle name="m2" xfId="28" xr:uid="{00000000-0005-0000-0000-000016000000}"/>
    <cellStyle name="m2a" xfId="29" xr:uid="{00000000-0005-0000-0000-000017000000}"/>
    <cellStyle name="m3" xfId="30" xr:uid="{00000000-0005-0000-0000-000018000000}"/>
    <cellStyle name="Niels" xfId="31" xr:uid="{00000000-0005-0000-0000-000019000000}"/>
    <cellStyle name="NielsProz" xfId="32" xr:uid="{00000000-0005-0000-0000-00001A000000}"/>
    <cellStyle name="NielsProzent" xfId="33" xr:uid="{00000000-0005-0000-0000-00001B000000}"/>
    <cellStyle name="Normal GHG Numbers (0.00)" xfId="34" xr:uid="{00000000-0005-0000-0000-00001C000000}"/>
    <cellStyle name="Normal GHG Textfiels Bold" xfId="35" xr:uid="{00000000-0005-0000-0000-00001D000000}"/>
    <cellStyle name="Normal GHG whole table" xfId="36" xr:uid="{00000000-0005-0000-0000-00001E000000}"/>
    <cellStyle name="Normal_CAS Ciba" xfId="37" xr:uid="{00000000-0005-0000-0000-00001F000000}"/>
    <cellStyle name="NormalTabelle" xfId="38" xr:uid="{00000000-0005-0000-0000-000020000000}"/>
    <cellStyle name="Prozent" xfId="3" builtinId="5"/>
    <cellStyle name="Prozent 2" xfId="6" xr:uid="{00000000-0005-0000-0000-000022000000}"/>
    <cellStyle name="prozent+" xfId="39" xr:uid="{00000000-0005-0000-0000-000023000000}"/>
    <cellStyle name="Prüfung" xfId="40" xr:uid="{00000000-0005-0000-0000-000024000000}"/>
    <cellStyle name="Sm3" xfId="41" xr:uid="{00000000-0005-0000-0000-000025000000}"/>
    <cellStyle name="Standard" xfId="0" builtinId="0"/>
    <cellStyle name="Standard 2" xfId="5" xr:uid="{00000000-0005-0000-0000-000027000000}"/>
    <cellStyle name="Standard 5" xfId="52" xr:uid="{00000000-0005-0000-0000-000028000000}"/>
    <cellStyle name="Standard_Mappe2" xfId="4" xr:uid="{00000000-0005-0000-0000-000029000000}"/>
    <cellStyle name="Standard_MMU-Analysetool" xfId="53" xr:uid="{00000000-0005-0000-0000-00002A000000}"/>
    <cellStyle name="t" xfId="42" xr:uid="{00000000-0005-0000-0000-00002B000000}"/>
    <cellStyle name="text" xfId="43" xr:uid="{00000000-0005-0000-0000-00002C000000}"/>
    <cellStyle name="Text-Manual" xfId="44" xr:uid="{00000000-0005-0000-0000-00002D000000}"/>
    <cellStyle name="tkm" xfId="45" xr:uid="{00000000-0005-0000-0000-00002E000000}"/>
    <cellStyle name="unit" xfId="46" xr:uid="{00000000-0005-0000-0000-00002F000000}"/>
    <cellStyle name="Wasser" xfId="47" xr:uid="{00000000-0005-0000-0000-000030000000}"/>
    <cellStyle name="wis" xfId="48" xr:uid="{00000000-0005-0000-0000-000031000000}"/>
    <cellStyle name="wissenschaft" xfId="7" xr:uid="{00000000-0005-0000-0000-000032000000}"/>
    <cellStyle name="wissenschaft+" xfId="49" xr:uid="{00000000-0005-0000-0000-000033000000}"/>
    <cellStyle name="wissenschaft-Eingabe" xfId="50" xr:uid="{00000000-0005-0000-0000-000034000000}"/>
    <cellStyle name="zkh" xfId="51" xr:uid="{00000000-0005-0000-0000-000035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FF"/>
      <color rgb="FFFFCC99"/>
      <color rgb="FF29C538"/>
      <color rgb="FF32BC4C"/>
      <color rgb="FF2CA643"/>
      <color rgb="FF0099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12</xdr:row>
      <xdr:rowOff>152400</xdr:rowOff>
    </xdr:from>
    <xdr:to>
      <xdr:col>4</xdr:col>
      <xdr:colOff>200025</xdr:colOff>
      <xdr:row>36</xdr:row>
      <xdr:rowOff>76200</xdr:rowOff>
    </xdr:to>
    <xdr:sp macro="" textlink="">
      <xdr:nvSpPr>
        <xdr:cNvPr id="2" name="Text Box 4">
          <a:extLst>
            <a:ext uri="{FF2B5EF4-FFF2-40B4-BE49-F238E27FC236}">
              <a16:creationId xmlns:a16="http://schemas.microsoft.com/office/drawing/2014/main" id="{00000000-0008-0000-0000-000002000000}"/>
            </a:ext>
          </a:extLst>
        </xdr:cNvPr>
        <xdr:cNvSpPr txBox="1">
          <a:spLocks noChangeArrowheads="1"/>
        </xdr:cNvSpPr>
      </xdr:nvSpPr>
      <xdr:spPr bwMode="auto">
        <a:xfrm>
          <a:off x="438150" y="2200275"/>
          <a:ext cx="6667500" cy="383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ysClr val="windowText" lastClr="000000"/>
              </a:solidFill>
              <a:effectLst/>
              <a:uLnTx/>
              <a:uFillTx/>
              <a:latin typeface="+mn-lt"/>
              <a:ea typeface="+mn-ea"/>
              <a:cs typeface="+mn-cs"/>
            </a:rPr>
            <a:t>Das neue Waldgesetz (WAG 2017) und die neue Waldverordnung (WAV 2017) fordern die Förderung von nachhaltig produziertem Holz bei den Bauten und An­lagen des Bundes. Die Koordinationskonferenz der Bau- und Liegenschaftsorgane der öffent­lichen Bauherren KBOB hat sich deshalb zum Ziel gesetzt, aufzuzeigen wie eine solche Förderung praktisch ausgestaltet werden kann. Neben technischen und ju­risti­schen Aspekten sollen auch die Umweltauswirkungen von Holz in­ländischer und ausländischer Herkunft adressiert werden. Anhand des Holzrechners können Planer und Architekten mit we­nigen Angaben die Umweltauswirkungen von Holz verschiedenster Herkunft quantifizieren. Der Rechner beschränkt sich auf Schnittholz, Weichfaser-,  und Spanplatten, Brettschichtholz, Dreischichtplatten und Brettsperrholz.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CH"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ysClr val="windowText" lastClr="000000"/>
              </a:solidFill>
              <a:effectLst/>
              <a:uLnTx/>
              <a:uFillTx/>
              <a:latin typeface="+mn-lt"/>
              <a:ea typeface="+mn-ea"/>
              <a:cs typeface="+mn-cs"/>
            </a:rPr>
            <a:t>Grundlage für die Quantifizierung der Umweltbelastung von Holz bilden die aktualisierten Ökobilanzdaten von Holz und Holzwerkstoffen (Werner 2017). Als Hintergrunddaten werden die KBOB Ökobilanzdaten DQRv2:2016 (KBOB et al. 2016) verwendet. Die Modellierung erfolgt in der Ökobilanz-Software SimaPro v8.4 (PRé Consultants 2017) und gemäss den Anforderungen der Plattform Ökobilanzdaten im Baubereich (KBOB et al. 2015).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CH"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ysClr val="windowText" lastClr="000000"/>
              </a:solidFill>
              <a:effectLst/>
              <a:uLnTx/>
              <a:uFillTx/>
              <a:latin typeface="+mn-lt"/>
              <a:ea typeface="+mn-ea"/>
              <a:cs typeface="+mn-cs"/>
            </a:rPr>
            <a:t>In diesem Rechner werden folgende Umweltindikatoren quantifiziert und ausgewiesen: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ysClr val="windowText" lastClr="000000"/>
              </a:solidFill>
              <a:effectLst/>
              <a:uLnTx/>
              <a:uFillTx/>
              <a:latin typeface="+mn-lt"/>
              <a:ea typeface="+mn-ea"/>
              <a:cs typeface="+mn-cs"/>
            </a:rPr>
            <a:t>- Primärenergie gesamt (Frischknecht et al. 2015)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ysClr val="windowText" lastClr="000000"/>
              </a:solidFill>
              <a:effectLst/>
              <a:uLnTx/>
              <a:uFillTx/>
              <a:latin typeface="+mn-lt"/>
              <a:ea typeface="+mn-ea"/>
              <a:cs typeface="+mn-cs"/>
            </a:rPr>
            <a:t>- Primärenergie nicht erneuerbar (Erdöl, Erdgas, Kohle, Nuklear)</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ysClr val="windowText" lastClr="000000"/>
              </a:solidFill>
              <a:effectLst/>
              <a:uLnTx/>
              <a:uFillTx/>
              <a:latin typeface="+mn-lt"/>
              <a:ea typeface="+mn-ea"/>
              <a:cs typeface="+mn-cs"/>
            </a:rPr>
            <a:t>- Primärenergie erneuerbar (Wasser, Wind, Biomasse, Solar, Umgebungswärme)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ysClr val="windowText" lastClr="000000"/>
              </a:solidFill>
              <a:effectLst/>
              <a:uLnTx/>
              <a:uFillTx/>
              <a:latin typeface="+mn-lt"/>
              <a:ea typeface="+mn-ea"/>
              <a:cs typeface="+mn-cs"/>
            </a:rPr>
            <a:t>- Treibhausgasemissionen, in kg CO</a:t>
          </a:r>
          <a:r>
            <a:rPr kumimoji="0" lang="de-CH" sz="1000" b="0" i="0" u="none" strike="noStrike" kern="0" cap="none" spc="0" normalizeH="0" baseline="-25000" noProof="0">
              <a:ln>
                <a:noFill/>
              </a:ln>
              <a:solidFill>
                <a:sysClr val="windowText" lastClr="000000"/>
              </a:solidFill>
              <a:effectLst/>
              <a:uLnTx/>
              <a:uFillTx/>
              <a:latin typeface="+mn-lt"/>
              <a:ea typeface="+mn-ea"/>
              <a:cs typeface="+mn-cs"/>
            </a:rPr>
            <a:t>2</a:t>
          </a:r>
          <a:r>
            <a:rPr kumimoji="0" lang="de-CH" sz="1000" b="0" i="0" u="none" strike="noStrike" kern="0" cap="none" spc="0" normalizeH="0" baseline="0" noProof="0">
              <a:ln>
                <a:noFill/>
              </a:ln>
              <a:solidFill>
                <a:sysClr val="windowText" lastClr="000000"/>
              </a:solidFill>
              <a:effectLst/>
              <a:uLnTx/>
              <a:uFillTx/>
              <a:latin typeface="+mn-lt"/>
              <a:ea typeface="+mn-ea"/>
              <a:cs typeface="+mn-cs"/>
            </a:rPr>
            <a:t>-Äquivalenten (IPCC 2013)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ysClr val="windowText" lastClr="000000"/>
              </a:solidFill>
              <a:effectLst/>
              <a:uLnTx/>
              <a:uFillTx/>
              <a:latin typeface="+mn-lt"/>
              <a:ea typeface="+mn-ea"/>
              <a:cs typeface="+mn-cs"/>
            </a:rPr>
            <a:t>- Gesamtumweltbelastung, in Umweltbelastungspunkten (Methode der ökologischen Knappheit 2013, Frischknecht &amp; Büsser Knöpfel 2013)</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CH"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de-CH" sz="1000" b="0" i="0" baseline="0">
              <a:effectLst/>
              <a:latin typeface="+mn-lt"/>
              <a:ea typeface="+mn-ea"/>
              <a:cs typeface="+mn-cs"/>
            </a:rPr>
            <a:t>Die</a:t>
          </a:r>
          <a:r>
            <a:rPr lang="de-CH" sz="1000">
              <a:effectLst/>
              <a:latin typeface="+mn-lt"/>
              <a:ea typeface="+mn-ea"/>
              <a:cs typeface="+mn-cs"/>
            </a:rPr>
            <a:t> in diesem Rechner enthaltenen Informationen stammen aus zuverlässigen Quellen. Die Autoren und treeze GmbH lehnen jedoch jegliche Haftung für Schäden oder Verluste ab, die durch die Verwendung dieser Angaben entstehen könnten. Die Verantwortung für die Nutzung der Informationen liegt ausschliesslich bei den sie Verwendenden.</a:t>
          </a:r>
          <a:endParaRPr lang="de-CH">
            <a:effectLst/>
          </a:endParaRPr>
        </a:p>
      </xdr:txBody>
    </xdr:sp>
    <xdr:clientData/>
  </xdr:twoCellAnchor>
  <xdr:oneCellAnchor>
    <xdr:from>
      <xdr:col>0</xdr:col>
      <xdr:colOff>342900</xdr:colOff>
      <xdr:row>32</xdr:row>
      <xdr:rowOff>0</xdr:rowOff>
    </xdr:from>
    <xdr:ext cx="76200" cy="200025"/>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342900" y="71247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47625</xdr:colOff>
      <xdr:row>38</xdr:row>
      <xdr:rowOff>19050</xdr:rowOff>
    </xdr:from>
    <xdr:to>
      <xdr:col>2</xdr:col>
      <xdr:colOff>2933700</xdr:colOff>
      <xdr:row>45</xdr:row>
      <xdr:rowOff>66675</xdr:rowOff>
    </xdr:to>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466725" y="6305550"/>
          <a:ext cx="3086100" cy="1181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6576" rIns="0" bIns="0" anchor="t" upright="1"/>
        <a:lstStyle/>
        <a:p>
          <a:pPr algn="l" rtl="0">
            <a:defRPr sz="1000"/>
          </a:pPr>
          <a:r>
            <a:rPr lang="de-CH" sz="1000" b="1" i="0" u="none" strike="noStrike" baseline="0">
              <a:solidFill>
                <a:srgbClr val="000000"/>
              </a:solidFill>
              <a:latin typeface="Trebuchet MS"/>
            </a:rPr>
            <a:t>Kontakt:  </a:t>
          </a:r>
          <a:endParaRPr lang="de-CH" sz="1000" b="0" i="0" u="none" strike="noStrike" baseline="0">
            <a:solidFill>
              <a:srgbClr val="000000"/>
            </a:solidFill>
            <a:latin typeface="Trebuchet MS"/>
          </a:endParaRPr>
        </a:p>
        <a:p>
          <a:pPr algn="l" rtl="0">
            <a:defRPr sz="1000"/>
          </a:pPr>
          <a:r>
            <a:rPr lang="de-CH" sz="1000" b="0" i="0" u="none" strike="noStrike" baseline="0">
              <a:solidFill>
                <a:srgbClr val="000000"/>
              </a:solidFill>
              <a:latin typeface="Trebuchet MS"/>
            </a:rPr>
            <a:t>Livia Ramseier/ Rolf Frischknecht</a:t>
          </a:r>
        </a:p>
        <a:p>
          <a:pPr algn="l" rtl="0">
            <a:defRPr sz="1000"/>
          </a:pPr>
          <a:r>
            <a:rPr lang="de-CH" sz="1000" b="0" i="0" u="none" strike="noStrike" baseline="0">
              <a:solidFill>
                <a:srgbClr val="000000"/>
              </a:solidFill>
              <a:latin typeface="Trebuchet MS"/>
            </a:rPr>
            <a:t>treeze Ltd. </a:t>
          </a:r>
        </a:p>
        <a:p>
          <a:pPr algn="l" rtl="0">
            <a:defRPr sz="1000"/>
          </a:pPr>
          <a:r>
            <a:rPr lang="de-CH" sz="1000" b="0" i="0" u="none" strike="noStrike" baseline="0">
              <a:solidFill>
                <a:srgbClr val="000000"/>
              </a:solidFill>
              <a:latin typeface="Trebuchet MS"/>
            </a:rPr>
            <a:t>Kanzleistrasse 4, CH-8610 Uster </a:t>
          </a:r>
        </a:p>
        <a:p>
          <a:pPr algn="l" rtl="0">
            <a:defRPr sz="1000"/>
          </a:pPr>
          <a:r>
            <a:rPr lang="de-CH" sz="1000" b="0" i="0" u="none" strike="noStrike" baseline="0">
              <a:solidFill>
                <a:srgbClr val="000000"/>
              </a:solidFill>
              <a:latin typeface="Trebuchet MS"/>
            </a:rPr>
            <a:t>www.treeze.ch</a:t>
          </a:r>
        </a:p>
        <a:p>
          <a:pPr algn="l" rtl="0">
            <a:defRPr sz="1000"/>
          </a:pPr>
          <a:r>
            <a:rPr lang="de-CH" sz="1000" b="0" i="0" u="none" strike="noStrike" baseline="0">
              <a:solidFill>
                <a:srgbClr val="000000"/>
              </a:solidFill>
              <a:latin typeface="Trebuchet MS"/>
            </a:rPr>
            <a:t>ramseier@treeze.ch </a:t>
          </a:r>
        </a:p>
        <a:p>
          <a:pPr algn="l" rtl="0">
            <a:defRPr sz="1000"/>
          </a:pPr>
          <a:r>
            <a:rPr lang="de-CH" sz="1000" b="0" i="0" u="none" strike="noStrike" baseline="0">
              <a:solidFill>
                <a:srgbClr val="000000"/>
              </a:solidFill>
              <a:latin typeface="Trebuchet MS"/>
            </a:rPr>
            <a:t>Tel. +41 44 940 61 90</a:t>
          </a:r>
        </a:p>
      </xdr:txBody>
    </xdr:sp>
    <xdr:clientData/>
  </xdr:twoCellAnchor>
  <xdr:twoCellAnchor editAs="oneCell">
    <xdr:from>
      <xdr:col>1</xdr:col>
      <xdr:colOff>0</xdr:colOff>
      <xdr:row>0</xdr:row>
      <xdr:rowOff>57151</xdr:rowOff>
    </xdr:from>
    <xdr:to>
      <xdr:col>2</xdr:col>
      <xdr:colOff>1295400</xdr:colOff>
      <xdr:row>4</xdr:row>
      <xdr:rowOff>75045</xdr:rowOff>
    </xdr:to>
    <xdr:pic>
      <xdr:nvPicPr>
        <xdr:cNvPr id="5" name="Grafik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57151"/>
          <a:ext cx="1495425" cy="665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2200275</xdr:colOff>
      <xdr:row>0</xdr:row>
      <xdr:rowOff>19050</xdr:rowOff>
    </xdr:from>
    <xdr:to>
      <xdr:col>9</xdr:col>
      <xdr:colOff>364571</xdr:colOff>
      <xdr:row>4</xdr:row>
      <xdr:rowOff>127320</xdr:rowOff>
    </xdr:to>
    <xdr:pic>
      <xdr:nvPicPr>
        <xdr:cNvPr id="6" name="Grafik 5">
          <a:extLst>
            <a:ext uri="{FF2B5EF4-FFF2-40B4-BE49-F238E27FC236}">
              <a16:creationId xmlns:a16="http://schemas.microsoft.com/office/drawing/2014/main" id="{87A30D9A-1B33-4174-9DCA-719F69067C63}"/>
            </a:ext>
          </a:extLst>
        </xdr:cNvPr>
        <xdr:cNvPicPr>
          <a:picLocks noChangeAspect="1"/>
        </xdr:cNvPicPr>
      </xdr:nvPicPr>
      <xdr:blipFill>
        <a:blip xmlns:r="http://schemas.openxmlformats.org/officeDocument/2006/relationships" r:embed="rId2"/>
        <a:stretch>
          <a:fillRect/>
        </a:stretch>
      </xdr:blipFill>
      <xdr:spPr>
        <a:xfrm>
          <a:off x="2819400" y="19050"/>
          <a:ext cx="8260796" cy="755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342900</xdr:colOff>
      <xdr:row>54</xdr:row>
      <xdr:rowOff>0</xdr:rowOff>
    </xdr:from>
    <xdr:ext cx="76200" cy="200025"/>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3429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47625</xdr:colOff>
      <xdr:row>54</xdr:row>
      <xdr:rowOff>0</xdr:rowOff>
    </xdr:from>
    <xdr:to>
      <xdr:col>2</xdr:col>
      <xdr:colOff>2933700</xdr:colOff>
      <xdr:row>61</xdr:row>
      <xdr:rowOff>47625</xdr:rowOff>
    </xdr:to>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481965" y="6446520"/>
          <a:ext cx="3091815" cy="12211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6576" rIns="0" bIns="0" anchor="t" upright="1"/>
        <a:lstStyle/>
        <a:p>
          <a:pPr algn="l" rtl="0">
            <a:defRPr sz="1000"/>
          </a:pPr>
          <a:r>
            <a:rPr lang="de-CH" sz="1000" b="1" i="0" u="none" strike="noStrike" baseline="0">
              <a:solidFill>
                <a:srgbClr val="000000"/>
              </a:solidFill>
              <a:latin typeface="Trebuchet MS"/>
            </a:rPr>
            <a:t>Kontakt:  </a:t>
          </a:r>
          <a:endParaRPr lang="de-CH" sz="1000" b="0" i="0" u="none" strike="noStrike" baseline="0">
            <a:solidFill>
              <a:srgbClr val="000000"/>
            </a:solidFill>
            <a:latin typeface="Trebuchet MS"/>
          </a:endParaRPr>
        </a:p>
        <a:p>
          <a:pPr algn="l" rtl="0">
            <a:defRPr sz="1000"/>
          </a:pPr>
          <a:r>
            <a:rPr lang="de-CH" sz="1000" b="0" i="0" u="none" strike="noStrike" baseline="0">
              <a:solidFill>
                <a:srgbClr val="000000"/>
              </a:solidFill>
              <a:latin typeface="Trebuchet MS"/>
            </a:rPr>
            <a:t>Livia Ramseier/ Rolf Frischknecht</a:t>
          </a:r>
        </a:p>
        <a:p>
          <a:pPr algn="l" rtl="0">
            <a:defRPr sz="1000"/>
          </a:pPr>
          <a:r>
            <a:rPr lang="de-CH" sz="1000" b="0" i="0" u="none" strike="noStrike" baseline="0">
              <a:solidFill>
                <a:srgbClr val="000000"/>
              </a:solidFill>
              <a:latin typeface="Trebuchet MS"/>
            </a:rPr>
            <a:t>treeze Ltd. </a:t>
          </a:r>
        </a:p>
        <a:p>
          <a:pPr algn="l" rtl="0">
            <a:defRPr sz="1000"/>
          </a:pPr>
          <a:r>
            <a:rPr lang="de-CH" sz="1000" b="0" i="0" u="none" strike="noStrike" baseline="0">
              <a:solidFill>
                <a:srgbClr val="000000"/>
              </a:solidFill>
              <a:latin typeface="Trebuchet MS"/>
            </a:rPr>
            <a:t>Kanzleistrasse 4, CH-8610 Uster </a:t>
          </a:r>
        </a:p>
        <a:p>
          <a:pPr algn="l" rtl="0">
            <a:defRPr sz="1000"/>
          </a:pPr>
          <a:r>
            <a:rPr lang="de-CH" sz="1000" b="0" i="0" u="none" strike="noStrike" baseline="0">
              <a:solidFill>
                <a:srgbClr val="000000"/>
              </a:solidFill>
              <a:latin typeface="Trebuchet MS"/>
            </a:rPr>
            <a:t>www.treeze.ch</a:t>
          </a:r>
        </a:p>
        <a:p>
          <a:pPr algn="l" rtl="0">
            <a:defRPr sz="1000"/>
          </a:pPr>
          <a:r>
            <a:rPr lang="de-CH" sz="1000" b="0" i="0" u="none" strike="noStrike" baseline="0">
              <a:solidFill>
                <a:srgbClr val="000000"/>
              </a:solidFill>
              <a:latin typeface="Trebuchet MS"/>
            </a:rPr>
            <a:t>ramseier@treeze.ch </a:t>
          </a:r>
        </a:p>
        <a:p>
          <a:pPr algn="l" rtl="0">
            <a:defRPr sz="1000"/>
          </a:pPr>
          <a:r>
            <a:rPr lang="de-CH" sz="1000" b="0" i="0" u="none" strike="noStrike" baseline="0">
              <a:solidFill>
                <a:srgbClr val="000000"/>
              </a:solidFill>
              <a:latin typeface="Trebuchet MS"/>
            </a:rPr>
            <a:t>Tel. +41 44 940 61 90</a:t>
          </a:r>
        </a:p>
      </xdr:txBody>
    </xdr:sp>
    <xdr:clientData/>
  </xdr:twoCellAnchor>
  <xdr:twoCellAnchor editAs="oneCell">
    <xdr:from>
      <xdr:col>1</xdr:col>
      <xdr:colOff>0</xdr:colOff>
      <xdr:row>0</xdr:row>
      <xdr:rowOff>47626</xdr:rowOff>
    </xdr:from>
    <xdr:to>
      <xdr:col>2</xdr:col>
      <xdr:colOff>1295400</xdr:colOff>
      <xdr:row>4</xdr:row>
      <xdr:rowOff>65520</xdr:rowOff>
    </xdr:to>
    <xdr:pic>
      <xdr:nvPicPr>
        <xdr:cNvPr id="5" name="Grafik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47626"/>
          <a:ext cx="1495425" cy="665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2219325</xdr:colOff>
      <xdr:row>0</xdr:row>
      <xdr:rowOff>19050</xdr:rowOff>
    </xdr:from>
    <xdr:to>
      <xdr:col>9</xdr:col>
      <xdr:colOff>383621</xdr:colOff>
      <xdr:row>4</xdr:row>
      <xdr:rowOff>127320</xdr:rowOff>
    </xdr:to>
    <xdr:pic>
      <xdr:nvPicPr>
        <xdr:cNvPr id="6" name="Grafik 5">
          <a:extLst>
            <a:ext uri="{FF2B5EF4-FFF2-40B4-BE49-F238E27FC236}">
              <a16:creationId xmlns:a16="http://schemas.microsoft.com/office/drawing/2014/main" id="{626DDC51-DD26-4A49-AC06-A9D15653C088}"/>
            </a:ext>
          </a:extLst>
        </xdr:cNvPr>
        <xdr:cNvPicPr>
          <a:picLocks noChangeAspect="1"/>
        </xdr:cNvPicPr>
      </xdr:nvPicPr>
      <xdr:blipFill>
        <a:blip xmlns:r="http://schemas.openxmlformats.org/officeDocument/2006/relationships" r:embed="rId2"/>
        <a:stretch>
          <a:fillRect/>
        </a:stretch>
      </xdr:blipFill>
      <xdr:spPr>
        <a:xfrm>
          <a:off x="2838450" y="19050"/>
          <a:ext cx="8260796" cy="7559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15876</xdr:colOff>
      <xdr:row>3</xdr:row>
      <xdr:rowOff>142874</xdr:rowOff>
    </xdr:from>
    <xdr:to>
      <xdr:col>15</xdr:col>
      <xdr:colOff>285197</xdr:colOff>
      <xdr:row>7</xdr:row>
      <xdr:rowOff>136844</xdr:rowOff>
    </xdr:to>
    <xdr:pic>
      <xdr:nvPicPr>
        <xdr:cNvPr id="2" name="Grafik 1">
          <a:extLst>
            <a:ext uri="{FF2B5EF4-FFF2-40B4-BE49-F238E27FC236}">
              <a16:creationId xmlns:a16="http://schemas.microsoft.com/office/drawing/2014/main" id="{0BF5562D-0A93-4B26-9BC7-A540B5D56F8E}"/>
            </a:ext>
          </a:extLst>
        </xdr:cNvPr>
        <xdr:cNvPicPr>
          <a:picLocks noChangeAspect="1"/>
        </xdr:cNvPicPr>
      </xdr:nvPicPr>
      <xdr:blipFill>
        <a:blip xmlns:r="http://schemas.openxmlformats.org/officeDocument/2006/relationships" r:embed="rId1"/>
        <a:stretch>
          <a:fillRect/>
        </a:stretch>
      </xdr:blipFill>
      <xdr:spPr>
        <a:xfrm>
          <a:off x="103189" y="142874"/>
          <a:ext cx="8260796" cy="7559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3</xdr:row>
      <xdr:rowOff>133350</xdr:rowOff>
    </xdr:from>
    <xdr:to>
      <xdr:col>15</xdr:col>
      <xdr:colOff>355046</xdr:colOff>
      <xdr:row>7</xdr:row>
      <xdr:rowOff>127320</xdr:rowOff>
    </xdr:to>
    <xdr:pic>
      <xdr:nvPicPr>
        <xdr:cNvPr id="2" name="Grafik 1">
          <a:extLst>
            <a:ext uri="{FF2B5EF4-FFF2-40B4-BE49-F238E27FC236}">
              <a16:creationId xmlns:a16="http://schemas.microsoft.com/office/drawing/2014/main" id="{7C19DC98-C2E1-48C2-B6AA-F50141C8FDA9}"/>
            </a:ext>
          </a:extLst>
        </xdr:cNvPr>
        <xdr:cNvPicPr>
          <a:picLocks noChangeAspect="1"/>
        </xdr:cNvPicPr>
      </xdr:nvPicPr>
      <xdr:blipFill>
        <a:blip xmlns:r="http://schemas.openxmlformats.org/officeDocument/2006/relationships" r:embed="rId1"/>
        <a:stretch>
          <a:fillRect/>
        </a:stretch>
      </xdr:blipFill>
      <xdr:spPr>
        <a:xfrm>
          <a:off x="123825" y="133350"/>
          <a:ext cx="8260796" cy="7559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7326</xdr:colOff>
      <xdr:row>3</xdr:row>
      <xdr:rowOff>109900</xdr:rowOff>
    </xdr:from>
    <xdr:to>
      <xdr:col>15</xdr:col>
      <xdr:colOff>39987</xdr:colOff>
      <xdr:row>7</xdr:row>
      <xdr:rowOff>103870</xdr:rowOff>
    </xdr:to>
    <xdr:pic>
      <xdr:nvPicPr>
        <xdr:cNvPr id="2" name="Grafik 1">
          <a:extLst>
            <a:ext uri="{FF2B5EF4-FFF2-40B4-BE49-F238E27FC236}">
              <a16:creationId xmlns:a16="http://schemas.microsoft.com/office/drawing/2014/main" id="{8BDBB929-577B-4FA3-9FBF-B362F04442B3}"/>
            </a:ext>
          </a:extLst>
        </xdr:cNvPr>
        <xdr:cNvPicPr>
          <a:picLocks noChangeAspect="1"/>
        </xdr:cNvPicPr>
      </xdr:nvPicPr>
      <xdr:blipFill>
        <a:blip xmlns:r="http://schemas.openxmlformats.org/officeDocument/2006/relationships" r:embed="rId1"/>
        <a:stretch>
          <a:fillRect/>
        </a:stretch>
      </xdr:blipFill>
      <xdr:spPr>
        <a:xfrm>
          <a:off x="95249" y="109900"/>
          <a:ext cx="8260796" cy="7559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14653</xdr:colOff>
      <xdr:row>3</xdr:row>
      <xdr:rowOff>102575</xdr:rowOff>
    </xdr:from>
    <xdr:to>
      <xdr:col>15</xdr:col>
      <xdr:colOff>186526</xdr:colOff>
      <xdr:row>7</xdr:row>
      <xdr:rowOff>96545</xdr:rowOff>
    </xdr:to>
    <xdr:pic>
      <xdr:nvPicPr>
        <xdr:cNvPr id="2" name="Grafik 1">
          <a:extLst>
            <a:ext uri="{FF2B5EF4-FFF2-40B4-BE49-F238E27FC236}">
              <a16:creationId xmlns:a16="http://schemas.microsoft.com/office/drawing/2014/main" id="{D30B3C5E-8EA7-4708-ACBC-2083C9646C32}"/>
            </a:ext>
          </a:extLst>
        </xdr:cNvPr>
        <xdr:cNvPicPr>
          <a:picLocks noChangeAspect="1"/>
        </xdr:cNvPicPr>
      </xdr:nvPicPr>
      <xdr:blipFill>
        <a:blip xmlns:r="http://schemas.openxmlformats.org/officeDocument/2006/relationships" r:embed="rId1"/>
        <a:stretch>
          <a:fillRect/>
        </a:stretch>
      </xdr:blipFill>
      <xdr:spPr>
        <a:xfrm>
          <a:off x="102576" y="102575"/>
          <a:ext cx="8260796" cy="7559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23809</xdr:colOff>
      <xdr:row>3</xdr:row>
      <xdr:rowOff>126992</xdr:rowOff>
    </xdr:from>
    <xdr:to>
      <xdr:col>15</xdr:col>
      <xdr:colOff>13730</xdr:colOff>
      <xdr:row>7</xdr:row>
      <xdr:rowOff>120962</xdr:rowOff>
    </xdr:to>
    <xdr:pic>
      <xdr:nvPicPr>
        <xdr:cNvPr id="2" name="Grafik 1">
          <a:extLst>
            <a:ext uri="{FF2B5EF4-FFF2-40B4-BE49-F238E27FC236}">
              <a16:creationId xmlns:a16="http://schemas.microsoft.com/office/drawing/2014/main" id="{758570A5-7A2E-47A3-B9F9-A2F40335637C}"/>
            </a:ext>
          </a:extLst>
        </xdr:cNvPr>
        <xdr:cNvPicPr>
          <a:picLocks noChangeAspect="1"/>
        </xdr:cNvPicPr>
      </xdr:nvPicPr>
      <xdr:blipFill>
        <a:blip xmlns:r="http://schemas.openxmlformats.org/officeDocument/2006/relationships" r:embed="rId1"/>
        <a:stretch>
          <a:fillRect/>
        </a:stretch>
      </xdr:blipFill>
      <xdr:spPr>
        <a:xfrm>
          <a:off x="111122" y="126992"/>
          <a:ext cx="8260796" cy="755970"/>
        </a:xfrm>
        <a:prstGeom prst="rect">
          <a:avLst/>
        </a:prstGeom>
      </xdr:spPr>
    </xdr:pic>
    <xdr:clientData/>
  </xdr:twoCellAnchor>
</xdr:wsDr>
</file>

<file path=xl/theme/theme1.xml><?xml version="1.0" encoding="utf-8"?>
<a:theme xmlns:a="http://schemas.openxmlformats.org/drawingml/2006/main" name="treeze-weiss-v8">
  <a:themeElements>
    <a:clrScheme name="Benutzerdefiniert 2">
      <a:dk1>
        <a:srgbClr val="213138"/>
      </a:dk1>
      <a:lt1>
        <a:srgbClr val="F5F4F3"/>
      </a:lt1>
      <a:dk2>
        <a:srgbClr val="41545D"/>
      </a:dk2>
      <a:lt2>
        <a:srgbClr val="BCDADE"/>
      </a:lt2>
      <a:accent1>
        <a:srgbClr val="229DCE"/>
      </a:accent1>
      <a:accent2>
        <a:srgbClr val="A0003A"/>
      </a:accent2>
      <a:accent3>
        <a:srgbClr val="E47823"/>
      </a:accent3>
      <a:accent4>
        <a:srgbClr val="62AED5"/>
      </a:accent4>
      <a:accent5>
        <a:srgbClr val="CA6E78"/>
      </a:accent5>
      <a:accent6>
        <a:srgbClr val="F1B573"/>
      </a:accent6>
      <a:hlink>
        <a:srgbClr val="A0003A"/>
      </a:hlink>
      <a:folHlink>
        <a:srgbClr val="E47823"/>
      </a:folHlink>
    </a:clrScheme>
    <a:fontScheme name="Larissa">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treeze.ch/fileadmin/user_upload/downloads/Publications/Case_Studies/Building_and_Construction/631_Broschuere_Holzrechner.pdf" TargetMode="External"/><Relationship Id="rId2" Type="http://schemas.openxmlformats.org/officeDocument/2006/relationships/hyperlink" Target="https://treeze.ch/fileadmin/user_upload/downloads/Publications/Case_Studies/Building_and_Construction/631_Hintergrundbericht_Holzrechner.pdf" TargetMode="External"/><Relationship Id="rId1" Type="http://schemas.openxmlformats.org/officeDocument/2006/relationships/hyperlink" Target="http://www.treeze.ch/"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treeze.ch/fileadmin/user_upload/downloads/Publications/Case_Studies/Building_and_Construction/631_Manual_Holzrechner.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treeze.ch/fileadmin/user_upload/downloads/Publications/Case_Studies/Building_and_Construction/631_Broschuere_Holzrechner.pdf" TargetMode="External"/><Relationship Id="rId2" Type="http://schemas.openxmlformats.org/officeDocument/2006/relationships/hyperlink" Target="https://treeze.ch/fileadmin/user_upload/downloads/Publications/Case_Studies/Building_and_Construction/631_Hintergrundbericht_Holzrechner.pdf" TargetMode="External"/><Relationship Id="rId1" Type="http://schemas.openxmlformats.org/officeDocument/2006/relationships/hyperlink" Target="http://www.treeze.ch/"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treeze.ch/fileadmin/user_upload/downloads/Publications/Case_Studies/Building_and_Construction/631_Manual_Holzrechner.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treeze.ch/fileadmin/user_upload/downloads/Publications/Case_Studies/Building_and_Construction/631_Broschuere_Holzrechner.pdf" TargetMode="External"/><Relationship Id="rId2" Type="http://schemas.openxmlformats.org/officeDocument/2006/relationships/hyperlink" Target="https://treeze.ch/fileadmin/user_upload/downloads/Publications/Case_Studies/Building_and_Construction/631_Hintergrundbericht_Holzrechner.pdf" TargetMode="External"/><Relationship Id="rId1" Type="http://schemas.openxmlformats.org/officeDocument/2006/relationships/hyperlink" Target="http://www.treeze.ch/"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treeze.ch/fileadmin/user_upload/downloads/Publications/Case_Studies/Building_and_Construction/631_Manual_Holzrechner.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treeze.ch/fileadmin/user_upload/downloads/Publications/Case_Studies/Building_and_Construction/631_Broschuere_Holzrechner.pdf" TargetMode="External"/><Relationship Id="rId2" Type="http://schemas.openxmlformats.org/officeDocument/2006/relationships/hyperlink" Target="https://treeze.ch/fileadmin/user_upload/downloads/Publications/Case_Studies/Building_and_Construction/631_Hintergrundbericht_Holzrechner.pdf" TargetMode="External"/><Relationship Id="rId1" Type="http://schemas.openxmlformats.org/officeDocument/2006/relationships/hyperlink" Target="http://www.treeze.ch/"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s://treeze.ch/fileadmin/user_upload/downloads/Publications/Case_Studies/Building_and_Construction/631_Manual_Holzrechner.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treeze.ch/fileadmin/user_upload/downloads/Publications/Case_Studies/Building_and_Construction/631_Broschuere_Holzrechner.pdf" TargetMode="External"/><Relationship Id="rId2" Type="http://schemas.openxmlformats.org/officeDocument/2006/relationships/hyperlink" Target="https://treeze.ch/fileadmin/user_upload/downloads/Publications/Case_Studies/Building_and_Construction/631_Hintergrundbericht_Holzrechner.pdf" TargetMode="External"/><Relationship Id="rId1" Type="http://schemas.openxmlformats.org/officeDocument/2006/relationships/hyperlink" Target="http://www.treeze.ch/"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s://treeze.ch/fileadmin/user_upload/downloads/Publications/Case_Studies/Building_and_Construction/631_Manual_Holzrechner.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B9:N47"/>
  <sheetViews>
    <sheetView tabSelected="1" zoomScaleNormal="100" workbookViewId="0">
      <selection activeCell="E38" sqref="E38"/>
    </sheetView>
  </sheetViews>
  <sheetFormatPr baseColWidth="10" defaultColWidth="11.42578125" defaultRowHeight="12.75"/>
  <cols>
    <col min="1" max="1" width="6.28515625" style="1" customWidth="1"/>
    <col min="2" max="2" width="3" style="1" customWidth="1"/>
    <col min="3" max="3" width="80.140625" style="1" customWidth="1"/>
    <col min="4" max="4" width="14.140625" style="1" customWidth="1"/>
    <col min="5" max="16384" width="11.42578125" style="1"/>
  </cols>
  <sheetData>
    <row r="9" spans="2:14" ht="15">
      <c r="B9" s="3" t="s">
        <v>1447</v>
      </c>
      <c r="D9" s="6" t="s">
        <v>0</v>
      </c>
    </row>
    <row r="10" spans="2:14">
      <c r="D10" s="9" t="s">
        <v>1446</v>
      </c>
    </row>
    <row r="12" spans="2:14" ht="18.75">
      <c r="B12" s="5" t="s">
        <v>77</v>
      </c>
    </row>
    <row r="15" spans="2:14">
      <c r="N15" s="2"/>
    </row>
    <row r="16" spans="2:14">
      <c r="N16" s="2"/>
    </row>
    <row r="17" spans="14:14">
      <c r="N17" s="2"/>
    </row>
    <row r="18" spans="14:14">
      <c r="N18" s="2"/>
    </row>
    <row r="33" spans="3:9" ht="15">
      <c r="G33" s="3"/>
      <c r="H33" s="4"/>
      <c r="I33" s="3"/>
    </row>
    <row r="39" spans="3:9">
      <c r="C39" s="8"/>
    </row>
    <row r="40" spans="3:9">
      <c r="C40" s="7"/>
    </row>
    <row r="41" spans="3:9">
      <c r="C41" s="7"/>
    </row>
    <row r="42" spans="3:9">
      <c r="C42" s="7"/>
    </row>
    <row r="43" spans="3:9">
      <c r="C43" s="7"/>
    </row>
    <row r="44" spans="3:9">
      <c r="C44" s="7"/>
    </row>
    <row r="45" spans="3:9">
      <c r="C45" s="7"/>
    </row>
    <row r="46" spans="3:9">
      <c r="C46" s="7"/>
    </row>
    <row r="47" spans="3:9">
      <c r="C47" s="7"/>
    </row>
  </sheetData>
  <sheetProtection algorithmName="SHA-512" hashValue="EuAJlUrcttHNMa9LrrHmVekrj2QMRAjcIZKagK5yy5x7XFyLMpITgcUwDuF+dPj54XuwXyxD2ojXW2c8C7yAkg==" saltValue="DPDqDOtwMND7WN+dRRFLEw==" spinCount="100000" sheet="1" objects="1" scenarios="1" selectLockedCells="1" selectUnlockedCells="1"/>
  <dataConsolidate/>
  <pageMargins left="0.78740157499999996" right="0.78740157499999996" top="0.984251969" bottom="0.984251969" header="0.4921259845" footer="0.4921259845"/>
  <pageSetup paperSize="9" scale="4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8:N68"/>
  <sheetViews>
    <sheetView zoomScaleNormal="100" workbookViewId="0">
      <selection activeCell="C13" sqref="C13"/>
    </sheetView>
  </sheetViews>
  <sheetFormatPr baseColWidth="10" defaultColWidth="11.42578125" defaultRowHeight="12.75"/>
  <cols>
    <col min="1" max="1" width="6.28515625" style="1" customWidth="1"/>
    <col min="2" max="2" width="3" style="1" customWidth="1"/>
    <col min="3" max="3" width="80.140625" style="1" customWidth="1"/>
    <col min="4" max="4" width="14.140625" style="1" customWidth="1"/>
    <col min="5" max="16384" width="11.42578125" style="1"/>
  </cols>
  <sheetData>
    <row r="8" spans="2:14" ht="15">
      <c r="B8" s="3" t="s">
        <v>1447</v>
      </c>
      <c r="D8" s="6" t="s">
        <v>0</v>
      </c>
    </row>
    <row r="9" spans="2:14">
      <c r="D9" s="9" t="s">
        <v>1446</v>
      </c>
    </row>
    <row r="10" spans="2:14" ht="18.75">
      <c r="B10" s="5" t="s">
        <v>1418</v>
      </c>
    </row>
    <row r="12" spans="2:14">
      <c r="B12" s="269" t="s">
        <v>1379</v>
      </c>
      <c r="C12" s="265"/>
    </row>
    <row r="13" spans="2:14">
      <c r="B13" s="266" t="s">
        <v>1384</v>
      </c>
      <c r="C13" s="288" t="s">
        <v>1385</v>
      </c>
      <c r="N13" s="2"/>
    </row>
    <row r="14" spans="2:14">
      <c r="B14" s="266" t="s">
        <v>1386</v>
      </c>
      <c r="C14" s="266" t="s">
        <v>1395</v>
      </c>
      <c r="N14" s="2"/>
    </row>
    <row r="15" spans="2:14">
      <c r="B15" s="266" t="s">
        <v>1387</v>
      </c>
      <c r="C15" s="266" t="s">
        <v>1406</v>
      </c>
      <c r="N15" s="2"/>
    </row>
    <row r="16" spans="2:14">
      <c r="B16" s="266"/>
      <c r="C16" s="267" t="s">
        <v>1396</v>
      </c>
      <c r="N16" s="2"/>
    </row>
    <row r="17" spans="1:3">
      <c r="B17" s="266"/>
      <c r="C17" s="267" t="s">
        <v>1393</v>
      </c>
    </row>
    <row r="18" spans="1:3">
      <c r="B18" s="266"/>
      <c r="C18" s="267" t="s">
        <v>1397</v>
      </c>
    </row>
    <row r="19" spans="1:3">
      <c r="B19" s="266"/>
      <c r="C19" s="268" t="s">
        <v>1439</v>
      </c>
    </row>
    <row r="20" spans="1:3">
      <c r="B20" s="266" t="s">
        <v>1388</v>
      </c>
      <c r="C20" s="266" t="s">
        <v>1392</v>
      </c>
    </row>
    <row r="21" spans="1:3">
      <c r="B21" s="266" t="s">
        <v>1389</v>
      </c>
      <c r="C21" s="266" t="s">
        <v>1405</v>
      </c>
    </row>
    <row r="22" spans="1:3">
      <c r="B22" s="266" t="s">
        <v>1390</v>
      </c>
      <c r="C22" s="259" t="s">
        <v>1394</v>
      </c>
    </row>
    <row r="23" spans="1:3">
      <c r="B23" s="266" t="s">
        <v>1399</v>
      </c>
      <c r="C23" s="259" t="s">
        <v>1438</v>
      </c>
    </row>
    <row r="24" spans="1:3">
      <c r="B24" s="265"/>
      <c r="C24" s="271" t="s">
        <v>1400</v>
      </c>
    </row>
    <row r="25" spans="1:3">
      <c r="B25" s="264"/>
    </row>
    <row r="26" spans="1:3">
      <c r="B26" s="269" t="s">
        <v>1437</v>
      </c>
    </row>
    <row r="27" spans="1:3">
      <c r="A27" s="266"/>
      <c r="B27" s="266" t="s">
        <v>1384</v>
      </c>
      <c r="C27" s="288" t="s">
        <v>1398</v>
      </c>
    </row>
    <row r="28" spans="1:3">
      <c r="A28" s="266"/>
      <c r="B28" s="266" t="s">
        <v>1386</v>
      </c>
      <c r="C28" s="266" t="s">
        <v>1401</v>
      </c>
    </row>
    <row r="29" spans="1:3">
      <c r="A29" s="266"/>
      <c r="B29" s="266" t="s">
        <v>1387</v>
      </c>
      <c r="C29" s="266" t="s">
        <v>1403</v>
      </c>
    </row>
    <row r="30" spans="1:3">
      <c r="A30" s="266"/>
      <c r="B30" s="266" t="s">
        <v>1388</v>
      </c>
      <c r="C30" s="266" t="s">
        <v>1404</v>
      </c>
    </row>
    <row r="31" spans="1:3">
      <c r="A31" s="266"/>
      <c r="B31" s="266" t="s">
        <v>1389</v>
      </c>
      <c r="C31" s="259" t="s">
        <v>1394</v>
      </c>
    </row>
    <row r="32" spans="1:3">
      <c r="A32" s="266"/>
      <c r="B32" s="266" t="s">
        <v>1390</v>
      </c>
      <c r="C32" s="259" t="s">
        <v>1438</v>
      </c>
    </row>
    <row r="33" spans="1:3" ht="15.75">
      <c r="A33" s="266"/>
      <c r="B33" s="270"/>
      <c r="C33" s="271" t="s">
        <v>1400</v>
      </c>
    </row>
    <row r="34" spans="1:3" ht="15.75">
      <c r="A34" s="266"/>
      <c r="B34" s="270"/>
      <c r="C34" s="271"/>
    </row>
    <row r="35" spans="1:3">
      <c r="B35" s="269" t="s">
        <v>1391</v>
      </c>
    </row>
    <row r="36" spans="1:3">
      <c r="B36" s="264" t="s">
        <v>1384</v>
      </c>
      <c r="C36" s="264" t="s">
        <v>1407</v>
      </c>
    </row>
    <row r="37" spans="1:3">
      <c r="C37" s="289" t="s">
        <v>1380</v>
      </c>
    </row>
    <row r="38" spans="1:3">
      <c r="C38" s="289" t="s">
        <v>1381</v>
      </c>
    </row>
    <row r="39" spans="1:3">
      <c r="C39" s="289" t="s">
        <v>1382</v>
      </c>
    </row>
    <row r="40" spans="1:3">
      <c r="B40" s="264" t="s">
        <v>1386</v>
      </c>
      <c r="C40" s="264" t="s">
        <v>1408</v>
      </c>
    </row>
    <row r="41" spans="1:3" ht="12" customHeight="1">
      <c r="B41" s="266" t="s">
        <v>1387</v>
      </c>
      <c r="C41" s="266" t="s">
        <v>1406</v>
      </c>
    </row>
    <row r="42" spans="1:3" ht="13.15" customHeight="1">
      <c r="B42" s="266"/>
      <c r="C42" s="267" t="s">
        <v>1396</v>
      </c>
    </row>
    <row r="43" spans="1:3" ht="13.15" customHeight="1">
      <c r="B43" s="266"/>
      <c r="C43" s="267" t="s">
        <v>1393</v>
      </c>
    </row>
    <row r="44" spans="1:3" ht="13.15" customHeight="1">
      <c r="B44" s="266"/>
      <c r="C44" s="267" t="s">
        <v>1397</v>
      </c>
    </row>
    <row r="45" spans="1:3" ht="13.15" customHeight="1">
      <c r="B45" s="266"/>
      <c r="C45" s="268" t="s">
        <v>1440</v>
      </c>
    </row>
    <row r="46" spans="1:3" ht="13.15" customHeight="1">
      <c r="B46" s="266" t="s">
        <v>1388</v>
      </c>
      <c r="C46" s="266" t="s">
        <v>1392</v>
      </c>
    </row>
    <row r="47" spans="1:3" ht="13.15" customHeight="1">
      <c r="B47" s="264" t="s">
        <v>1389</v>
      </c>
      <c r="C47" s="266" t="s">
        <v>1402</v>
      </c>
    </row>
    <row r="48" spans="1:3" ht="13.15" customHeight="1">
      <c r="B48" s="266" t="s">
        <v>1389</v>
      </c>
      <c r="C48" s="266" t="s">
        <v>1409</v>
      </c>
    </row>
    <row r="49" spans="2:3" ht="13.15" customHeight="1">
      <c r="B49" s="266" t="s">
        <v>1390</v>
      </c>
      <c r="C49" s="259" t="s">
        <v>1410</v>
      </c>
    </row>
    <row r="50" spans="2:3" ht="13.15" customHeight="1">
      <c r="B50" s="266" t="s">
        <v>1411</v>
      </c>
      <c r="C50" s="266" t="s">
        <v>1412</v>
      </c>
    </row>
    <row r="51" spans="2:3" ht="13.15" customHeight="1">
      <c r="B51" s="266" t="s">
        <v>1413</v>
      </c>
      <c r="C51" s="259" t="s">
        <v>1394</v>
      </c>
    </row>
    <row r="52" spans="2:3" ht="13.15" customHeight="1">
      <c r="B52" s="266" t="s">
        <v>1414</v>
      </c>
      <c r="C52" s="259" t="s">
        <v>1438</v>
      </c>
    </row>
    <row r="53" spans="2:3" ht="13.15" customHeight="1">
      <c r="B53" s="266"/>
      <c r="C53" s="271" t="s">
        <v>1400</v>
      </c>
    </row>
    <row r="54" spans="2:3" ht="13.15" customHeight="1">
      <c r="B54" s="266"/>
      <c r="C54" s="268"/>
    </row>
    <row r="60" spans="2:3">
      <c r="C60" s="8"/>
    </row>
    <row r="61" spans="2:3">
      <c r="C61" s="7"/>
    </row>
    <row r="62" spans="2:3">
      <c r="C62" s="7"/>
    </row>
    <row r="63" spans="2:3">
      <c r="C63" s="7"/>
    </row>
    <row r="64" spans="2:3">
      <c r="C64" s="7"/>
    </row>
    <row r="65" spans="3:3">
      <c r="C65" s="7"/>
    </row>
    <row r="66" spans="3:3">
      <c r="C66" s="7"/>
    </row>
    <row r="67" spans="3:3">
      <c r="C67" s="7"/>
    </row>
    <row r="68" spans="3:3">
      <c r="C68" s="7"/>
    </row>
  </sheetData>
  <sheetProtection algorithmName="SHA-512" hashValue="FTjA85g6qejcppNKPcA4gGj0cXsuqxjt09JLe9j+3t3VlQS/UGqajo/eto4VzYBAnv9Y2F2n55Et9QIoz6CUIw==" saltValue="haA94yjkmFbYOZfb4Yl3FA==" spinCount="100000" sheet="1" objects="1" scenarios="1" selectLockedCells="1"/>
  <dataConsolidate/>
  <hyperlinks>
    <hyperlink ref="C13" location="Schnittholz!A1" display="Gehen Sie zu der Eingabemaske Schnittholz" xr:uid="{00000000-0004-0000-0100-000000000000}"/>
    <hyperlink ref="C27" location="'Weichfaser- und Spanplatten'!A1" display="Gehen Sie zur Eingabemaske Weichfaser- und Spanplatte" xr:uid="{00000000-0004-0000-0100-000001000000}"/>
    <hyperlink ref="C37" location="Brettschichtholz!A1" display="Brettschichtholz" xr:uid="{00000000-0004-0000-0100-000002000000}"/>
    <hyperlink ref="C38" location="Dreischichtplatten!A1" display="Dreischichtplatten" xr:uid="{00000000-0004-0000-0100-000003000000}"/>
    <hyperlink ref="C39" location="Brettsperrholz!A1" display="Brettsperrholz" xr:uid="{00000000-0004-0000-0100-000004000000}"/>
  </hyperlinks>
  <pageMargins left="0.78740157499999996" right="0.78740157499999996" top="0.984251969" bottom="0.984251969" header="0.4921259845" footer="0.4921259845"/>
  <pageSetup paperSize="9" scale="4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59"/>
  <sheetViews>
    <sheetView topLeftCell="A4" zoomScaleNormal="100" workbookViewId="0">
      <selection activeCell="D12" sqref="D12:F12"/>
    </sheetView>
  </sheetViews>
  <sheetFormatPr baseColWidth="10" defaultColWidth="11.42578125" defaultRowHeight="9" outlineLevelRow="1" outlineLevelCol="1"/>
  <cols>
    <col min="1" max="1" width="1.28515625" style="31" customWidth="1"/>
    <col min="2" max="2" width="1.140625" style="31" customWidth="1"/>
    <col min="3" max="3" width="31.5703125" style="31" customWidth="1"/>
    <col min="4" max="4" width="12.140625" style="31" customWidth="1"/>
    <col min="5" max="5" width="14.28515625" style="31" customWidth="1"/>
    <col min="6" max="6" width="10.140625" style="31" customWidth="1"/>
    <col min="7" max="7" width="7.85546875" style="31" customWidth="1"/>
    <col min="8" max="8" width="2.28515625" style="46" customWidth="1"/>
    <col min="9" max="9" width="1.7109375" style="46" customWidth="1"/>
    <col min="10" max="10" width="9" style="31" customWidth="1"/>
    <col min="11" max="11" width="7.7109375" style="31" customWidth="1"/>
    <col min="12" max="12" width="6.28515625" style="31" customWidth="1"/>
    <col min="13" max="13" width="12.42578125" style="31" customWidth="1"/>
    <col min="14" max="15" width="1.7109375" style="46" customWidth="1"/>
    <col min="16" max="16" width="9.28515625" style="31" customWidth="1"/>
    <col min="17" max="17" width="13.42578125" style="31" customWidth="1"/>
    <col min="18" max="18" width="10.28515625" style="31" customWidth="1"/>
    <col min="19" max="19" width="7.5703125" style="31" customWidth="1"/>
    <col min="20" max="20" width="1.7109375" style="46" customWidth="1"/>
    <col min="21" max="21" width="5.28515625" style="32" hidden="1" customWidth="1" outlineLevel="1"/>
    <col min="22" max="22" width="11.42578125" style="32" hidden="1" customWidth="1" outlineLevel="1"/>
    <col min="23" max="23" width="10.42578125" style="32" hidden="1" customWidth="1" outlineLevel="1"/>
    <col min="24" max="28" width="11.42578125" style="32" hidden="1" customWidth="1" outlineLevel="1"/>
    <col min="29" max="32" width="11.42578125" style="31" hidden="1" customWidth="1" outlineLevel="1"/>
    <col min="33" max="33" width="1.28515625" style="31" hidden="1" customWidth="1" outlineLevel="1"/>
    <col min="34" max="34" width="11.42578125" style="31" hidden="1" customWidth="1" outlineLevel="1" collapsed="1"/>
    <col min="35" max="36" width="11.42578125" style="31" hidden="1" customWidth="1" outlineLevel="1"/>
    <col min="37" max="37" width="11.42578125" style="31" collapsed="1"/>
    <col min="38" max="16384" width="11.42578125" style="31"/>
  </cols>
  <sheetData>
    <row r="1" spans="1:34" ht="5.25" hidden="1" customHeight="1">
      <c r="A1" s="30"/>
      <c r="B1" s="30"/>
      <c r="C1" s="30"/>
      <c r="D1" s="30"/>
      <c r="E1" s="30"/>
      <c r="F1" s="30"/>
      <c r="G1" s="30"/>
      <c r="H1" s="30"/>
      <c r="I1" s="30"/>
      <c r="J1" s="30"/>
      <c r="K1" s="30"/>
      <c r="L1" s="30"/>
      <c r="M1" s="30"/>
      <c r="N1" s="42"/>
      <c r="O1" s="30"/>
      <c r="P1" s="30"/>
      <c r="Q1" s="30"/>
      <c r="R1" s="30"/>
      <c r="S1" s="30"/>
      <c r="T1" s="42"/>
      <c r="AE1" s="30"/>
      <c r="AG1" s="30"/>
    </row>
    <row r="2" spans="1:34" hidden="1">
      <c r="A2" s="30"/>
      <c r="B2" s="30"/>
      <c r="C2" s="30"/>
      <c r="D2" s="30"/>
      <c r="E2" s="30"/>
      <c r="F2" s="30"/>
      <c r="G2" s="30"/>
      <c r="H2" s="30"/>
      <c r="I2" s="30"/>
      <c r="J2" s="30"/>
      <c r="K2" s="30"/>
      <c r="L2" s="30"/>
      <c r="M2" s="30"/>
      <c r="N2" s="42"/>
      <c r="O2" s="30"/>
      <c r="P2" s="30"/>
      <c r="Q2" s="30"/>
      <c r="R2" s="30"/>
      <c r="S2" s="30"/>
      <c r="T2" s="42"/>
      <c r="AE2" s="30"/>
      <c r="AG2" s="30"/>
    </row>
    <row r="3" spans="1:34" ht="15" hidden="1" customHeight="1">
      <c r="A3" s="30"/>
      <c r="B3" s="30"/>
      <c r="C3" s="30"/>
      <c r="D3" s="30"/>
      <c r="E3" s="30"/>
      <c r="F3" s="30"/>
      <c r="G3" s="30"/>
      <c r="H3" s="30"/>
      <c r="I3" s="30"/>
      <c r="J3" s="30"/>
      <c r="K3" s="30"/>
      <c r="L3" s="30"/>
      <c r="M3" s="30"/>
      <c r="N3" s="42"/>
      <c r="O3" s="30"/>
      <c r="P3" s="30"/>
      <c r="Q3" s="30"/>
      <c r="R3" s="30"/>
      <c r="S3" s="30"/>
      <c r="T3" s="42"/>
      <c r="AE3" s="30"/>
      <c r="AG3" s="30"/>
    </row>
    <row r="4" spans="1:34" ht="15" customHeight="1">
      <c r="A4" s="30"/>
      <c r="B4" s="30"/>
      <c r="C4" s="30"/>
      <c r="D4" s="30"/>
      <c r="E4" s="30"/>
      <c r="F4" s="30"/>
      <c r="G4" s="30"/>
      <c r="H4" s="30"/>
      <c r="I4" s="30"/>
      <c r="J4" s="30"/>
      <c r="K4" s="30"/>
      <c r="L4" s="30"/>
      <c r="M4" s="30"/>
      <c r="N4" s="42"/>
      <c r="O4" s="30"/>
      <c r="P4" s="30"/>
      <c r="Q4" s="30"/>
      <c r="R4" s="30"/>
      <c r="S4" s="30"/>
      <c r="T4" s="42"/>
      <c r="AE4" s="30"/>
      <c r="AG4" s="30"/>
    </row>
    <row r="5" spans="1:34" ht="15" customHeight="1">
      <c r="A5" s="30"/>
      <c r="B5" s="30"/>
      <c r="C5" s="30"/>
      <c r="D5" s="30"/>
      <c r="E5" s="30"/>
      <c r="F5" s="30"/>
      <c r="G5" s="30"/>
      <c r="H5" s="30"/>
      <c r="I5" s="30"/>
      <c r="J5" s="30"/>
      <c r="K5" s="30"/>
      <c r="L5" s="30"/>
      <c r="M5" s="30"/>
      <c r="N5" s="42"/>
      <c r="O5" s="30"/>
      <c r="P5" s="30"/>
      <c r="Q5" s="30"/>
      <c r="R5" s="30"/>
      <c r="S5" s="30"/>
      <c r="T5" s="42"/>
      <c r="AE5" s="30"/>
      <c r="AG5" s="30"/>
    </row>
    <row r="6" spans="1:34" ht="15" customHeight="1">
      <c r="A6" s="30"/>
      <c r="B6" s="30"/>
      <c r="C6" s="30"/>
      <c r="D6" s="30"/>
      <c r="E6" s="30"/>
      <c r="F6" s="30"/>
      <c r="G6" s="30"/>
      <c r="H6" s="30"/>
      <c r="I6" s="30"/>
      <c r="J6" s="30"/>
      <c r="K6" s="30"/>
      <c r="L6" s="30"/>
      <c r="M6" s="30"/>
      <c r="N6" s="42"/>
      <c r="O6" s="30"/>
      <c r="P6" s="30"/>
      <c r="Q6" s="30"/>
      <c r="R6" s="30"/>
      <c r="S6" s="30"/>
      <c r="T6" s="42"/>
      <c r="AE6" s="30"/>
      <c r="AG6" s="30"/>
    </row>
    <row r="7" spans="1:34" ht="15" customHeight="1">
      <c r="A7" s="30"/>
      <c r="B7" s="30"/>
      <c r="C7" s="30"/>
      <c r="D7" s="30"/>
      <c r="E7" s="30"/>
      <c r="F7" s="30"/>
      <c r="G7" s="30"/>
      <c r="H7" s="30"/>
      <c r="I7" s="30"/>
      <c r="J7" s="30"/>
      <c r="K7" s="30"/>
      <c r="L7" s="30"/>
      <c r="M7" s="30"/>
      <c r="N7" s="42"/>
      <c r="O7" s="30"/>
      <c r="P7" s="30"/>
      <c r="Q7" s="30"/>
      <c r="R7" s="30"/>
      <c r="S7" s="30"/>
      <c r="T7" s="42"/>
      <c r="AE7" s="30"/>
      <c r="AG7" s="30"/>
    </row>
    <row r="8" spans="1:34" ht="11.25" customHeight="1">
      <c r="A8" s="30"/>
      <c r="B8" s="30"/>
      <c r="C8" s="30"/>
      <c r="D8" s="30"/>
      <c r="E8" s="30"/>
      <c r="F8" s="30"/>
      <c r="G8" s="30"/>
      <c r="H8" s="30"/>
      <c r="I8" s="30"/>
      <c r="J8" s="30"/>
      <c r="K8" s="30"/>
      <c r="L8" s="30"/>
      <c r="M8" s="30"/>
      <c r="N8" s="42"/>
      <c r="O8" s="30"/>
      <c r="P8" s="30"/>
      <c r="Q8" s="30"/>
      <c r="R8" s="30"/>
      <c r="S8" s="30"/>
      <c r="T8" s="42"/>
      <c r="U8" s="33"/>
      <c r="V8" s="33"/>
      <c r="W8" s="33"/>
      <c r="AE8" s="30"/>
      <c r="AG8" s="30"/>
    </row>
    <row r="9" spans="1:34" ht="33.75" customHeight="1">
      <c r="A9" s="30"/>
      <c r="B9" s="34"/>
      <c r="C9" s="48" t="s">
        <v>1379</v>
      </c>
      <c r="D9" s="34"/>
      <c r="E9" s="34"/>
      <c r="F9" s="34"/>
      <c r="G9" s="34"/>
      <c r="H9" s="57"/>
      <c r="I9" s="34"/>
      <c r="J9" s="34"/>
      <c r="K9" s="34"/>
      <c r="L9" s="34"/>
      <c r="M9" s="34"/>
      <c r="N9" s="57"/>
      <c r="O9" s="141"/>
      <c r="P9" s="34"/>
      <c r="Q9" s="34"/>
      <c r="R9" s="34"/>
      <c r="S9" s="34"/>
      <c r="T9" s="57"/>
      <c r="U9" s="33"/>
      <c r="V9" s="33"/>
      <c r="W9" s="33"/>
      <c r="AE9" s="30"/>
      <c r="AG9" s="30"/>
    </row>
    <row r="10" spans="1:34" ht="6" customHeight="1">
      <c r="A10" s="30"/>
      <c r="B10" s="34"/>
      <c r="C10" s="302"/>
      <c r="D10" s="302"/>
      <c r="E10" s="219"/>
      <c r="F10" s="34"/>
      <c r="G10" s="34"/>
      <c r="H10" s="57"/>
      <c r="I10" s="34"/>
      <c r="J10" s="34"/>
      <c r="K10" s="145"/>
      <c r="L10" s="145"/>
      <c r="M10" s="34"/>
      <c r="N10" s="57"/>
      <c r="O10" s="141"/>
      <c r="P10" s="145"/>
      <c r="Q10" s="145"/>
      <c r="R10" s="34"/>
      <c r="S10" s="34"/>
      <c r="T10" s="57"/>
      <c r="U10" s="33"/>
      <c r="V10" s="223" t="s">
        <v>1357</v>
      </c>
      <c r="W10" s="33"/>
      <c r="AE10" s="30"/>
      <c r="AG10" s="30"/>
    </row>
    <row r="11" spans="1:34" ht="17.25" customHeight="1">
      <c r="A11" s="30"/>
      <c r="B11" s="34"/>
      <c r="C11" s="35"/>
      <c r="D11" s="141" t="s">
        <v>1314</v>
      </c>
      <c r="E11" s="141"/>
      <c r="F11" s="141"/>
      <c r="G11" s="141"/>
      <c r="H11" s="140"/>
      <c r="I11" s="34"/>
      <c r="J11" s="34"/>
      <c r="K11" s="141"/>
      <c r="L11" s="141"/>
      <c r="M11" s="141"/>
      <c r="N11" s="140"/>
      <c r="O11" s="141"/>
      <c r="P11" s="141"/>
      <c r="Q11" s="59"/>
      <c r="R11" s="59"/>
      <c r="S11" s="141"/>
      <c r="T11" s="57"/>
      <c r="U11" s="33">
        <v>1</v>
      </c>
      <c r="V11" s="33" t="s">
        <v>161</v>
      </c>
      <c r="W11" s="33" t="e">
        <f>INDEX(U11:U12,MATCH(D13,V11:V12,0))</f>
        <v>#N/A</v>
      </c>
      <c r="AA11" s="224" t="s">
        <v>1357</v>
      </c>
      <c r="AE11" s="30"/>
      <c r="AG11" s="30"/>
    </row>
    <row r="12" spans="1:34" ht="12.75" customHeight="1">
      <c r="A12" s="30"/>
      <c r="B12" s="57"/>
      <c r="C12" s="139" t="s">
        <v>1313</v>
      </c>
      <c r="D12" s="303" t="s">
        <v>1357</v>
      </c>
      <c r="E12" s="304"/>
      <c r="F12" s="305"/>
      <c r="G12" s="141"/>
      <c r="H12" s="57"/>
      <c r="I12" s="34"/>
      <c r="J12" s="34"/>
      <c r="K12" s="141"/>
      <c r="L12" s="141"/>
      <c r="M12" s="141"/>
      <c r="N12" s="141"/>
      <c r="O12" s="141"/>
      <c r="P12" s="141"/>
      <c r="Q12" s="141"/>
      <c r="R12" s="141"/>
      <c r="S12" s="141"/>
      <c r="T12" s="141"/>
      <c r="U12" s="33">
        <v>2</v>
      </c>
      <c r="V12" s="33" t="s">
        <v>160</v>
      </c>
      <c r="W12" s="33"/>
      <c r="Z12" s="32">
        <v>1</v>
      </c>
      <c r="AA12" s="32" t="s">
        <v>171</v>
      </c>
      <c r="AB12" s="33" t="e">
        <f>INDEX(Z12:Z20,MATCH(D29,AA12:AA20,0))</f>
        <v>#N/A</v>
      </c>
      <c r="AC12" s="32"/>
      <c r="AD12" s="32"/>
      <c r="AE12" s="32"/>
      <c r="AG12" s="30"/>
    </row>
    <row r="13" spans="1:34" ht="12.75" customHeight="1">
      <c r="A13" s="30"/>
      <c r="B13" s="34"/>
      <c r="C13" s="214" t="s">
        <v>159</v>
      </c>
      <c r="D13" s="306" t="s">
        <v>1357</v>
      </c>
      <c r="E13" s="305"/>
      <c r="F13" s="59"/>
      <c r="G13" s="59"/>
      <c r="H13" s="57"/>
      <c r="I13" s="34"/>
      <c r="J13" s="34"/>
      <c r="K13" s="141"/>
      <c r="L13" s="141"/>
      <c r="M13" s="141"/>
      <c r="N13" s="141"/>
      <c r="O13" s="141"/>
      <c r="P13" s="141"/>
      <c r="Q13" s="141"/>
      <c r="R13" s="141"/>
      <c r="S13" s="141"/>
      <c r="T13" s="141"/>
      <c r="Z13" s="32">
        <v>2</v>
      </c>
      <c r="AA13" s="32" t="s">
        <v>177</v>
      </c>
      <c r="AB13" s="32" t="e">
        <f>IF(AB12=1,"DE",IF(AB12=2,"FI",IF(AB12=3,"FR",IF(AB12=4,"IT",IF(AB12=5,"NO",IF(AB12=6,"AT",IF(AB12=7,"SE",IF(AB12=8,"CH",IF(AB12=9,"HU",IF(AB12=10,"RER",))))))))))</f>
        <v>#N/A</v>
      </c>
      <c r="AC13" s="32"/>
      <c r="AD13" s="32"/>
      <c r="AE13" s="32"/>
      <c r="AG13" s="30"/>
    </row>
    <row r="14" spans="1:34" ht="12.75" customHeight="1">
      <c r="A14" s="30"/>
      <c r="B14" s="34"/>
      <c r="C14" s="56" t="s">
        <v>1244</v>
      </c>
      <c r="D14" s="307" t="s">
        <v>1357</v>
      </c>
      <c r="E14" s="308"/>
      <c r="F14" s="158"/>
      <c r="G14" s="185"/>
      <c r="H14" s="57"/>
      <c r="I14" s="34"/>
      <c r="J14" s="34"/>
      <c r="K14" s="141"/>
      <c r="L14" s="141"/>
      <c r="M14" s="141"/>
      <c r="N14" s="141"/>
      <c r="O14" s="141"/>
      <c r="P14" s="141"/>
      <c r="Q14" s="141"/>
      <c r="R14" s="141"/>
      <c r="S14" s="141"/>
      <c r="T14" s="141"/>
      <c r="U14" s="33"/>
      <c r="V14" s="33"/>
      <c r="W14" s="33"/>
      <c r="Z14" s="32">
        <v>3</v>
      </c>
      <c r="AA14" s="32" t="s">
        <v>172</v>
      </c>
      <c r="AE14" s="30"/>
      <c r="AG14" s="30"/>
    </row>
    <row r="15" spans="1:34" ht="5.25" customHeight="1">
      <c r="A15" s="30"/>
      <c r="B15" s="35"/>
      <c r="C15" s="300"/>
      <c r="D15" s="300"/>
      <c r="E15" s="300"/>
      <c r="F15" s="301"/>
      <c r="G15" s="221"/>
      <c r="H15" s="57"/>
      <c r="I15" s="34"/>
      <c r="J15" s="34"/>
      <c r="K15" s="141"/>
      <c r="L15" s="141"/>
      <c r="M15" s="141"/>
      <c r="N15" s="141"/>
      <c r="O15" s="141"/>
      <c r="P15" s="141"/>
      <c r="Q15" s="141"/>
      <c r="R15" s="141"/>
      <c r="S15" s="141"/>
      <c r="T15" s="141"/>
      <c r="U15" s="33"/>
      <c r="V15" s="33"/>
      <c r="W15" s="33"/>
      <c r="Z15" s="32">
        <v>4</v>
      </c>
      <c r="AA15" s="32" t="s">
        <v>178</v>
      </c>
      <c r="AE15" s="30"/>
      <c r="AG15" s="30"/>
    </row>
    <row r="16" spans="1:34" ht="57" customHeight="1">
      <c r="A16" s="30"/>
      <c r="B16" s="208"/>
      <c r="C16" s="202" t="s">
        <v>1320</v>
      </c>
      <c r="D16" s="203" t="s">
        <v>179</v>
      </c>
      <c r="E16" s="204" t="s">
        <v>1317</v>
      </c>
      <c r="F16" s="204" t="s">
        <v>1435</v>
      </c>
      <c r="G16" s="204" t="s">
        <v>1362</v>
      </c>
      <c r="H16" s="209"/>
      <c r="I16" s="34"/>
      <c r="J16" s="34"/>
      <c r="K16" s="141"/>
      <c r="L16" s="141"/>
      <c r="M16" s="141"/>
      <c r="N16" s="141"/>
      <c r="O16" s="141"/>
      <c r="P16" s="141"/>
      <c r="Q16" s="141"/>
      <c r="R16" s="141"/>
      <c r="S16" s="141"/>
      <c r="T16" s="141"/>
      <c r="U16" s="33"/>
      <c r="V16" s="223" t="s">
        <v>1357</v>
      </c>
      <c r="W16" s="33"/>
      <c r="Z16" s="32">
        <v>5</v>
      </c>
      <c r="AA16" s="32" t="s">
        <v>176</v>
      </c>
      <c r="AE16" s="30"/>
      <c r="AG16" s="30"/>
      <c r="AH16" s="31" t="s">
        <v>1378</v>
      </c>
    </row>
    <row r="17" spans="1:35" s="213" customFormat="1" ht="10.5" customHeight="1">
      <c r="A17" s="207"/>
      <c r="B17" s="34"/>
      <c r="C17" s="60" t="s">
        <v>171</v>
      </c>
      <c r="D17" s="52">
        <v>0</v>
      </c>
      <c r="E17" s="186" t="s">
        <v>1319</v>
      </c>
      <c r="F17" s="52">
        <v>1</v>
      </c>
      <c r="G17" s="198">
        <f>IFERROR(Transport!G19, "Bitte Land des Sägewerks wählen")</f>
        <v>0</v>
      </c>
      <c r="H17" s="57"/>
      <c r="I17" s="34"/>
      <c r="J17" s="34"/>
      <c r="K17" s="141"/>
      <c r="L17" s="141"/>
      <c r="M17" s="141"/>
      <c r="N17" s="141"/>
      <c r="O17" s="141"/>
      <c r="P17" s="141"/>
      <c r="Q17" s="141"/>
      <c r="R17" s="141"/>
      <c r="S17" s="141"/>
      <c r="T17" s="141"/>
      <c r="U17" s="33">
        <v>2</v>
      </c>
      <c r="V17" s="33" t="s">
        <v>1419</v>
      </c>
      <c r="W17" s="211" t="e">
        <f>INDEX(U17:U22,MATCH(D14,V17:V22,0))</f>
        <v>#N/A</v>
      </c>
      <c r="X17" s="211"/>
      <c r="Y17" s="211"/>
      <c r="Z17" s="212">
        <v>6</v>
      </c>
      <c r="AA17" s="212" t="s">
        <v>173</v>
      </c>
      <c r="AB17" s="212"/>
      <c r="AE17" s="207"/>
      <c r="AG17" s="207"/>
      <c r="AH17" s="31">
        <f t="shared" ref="AH17:AH19" si="0">IF(AND(D17&gt;0,E17="Default"),1,0)</f>
        <v>0</v>
      </c>
    </row>
    <row r="18" spans="1:35" ht="10.5" customHeight="1">
      <c r="A18" s="30"/>
      <c r="B18" s="34"/>
      <c r="C18" s="61" t="s">
        <v>177</v>
      </c>
      <c r="D18" s="233">
        <v>0</v>
      </c>
      <c r="E18" s="187" t="s">
        <v>1319</v>
      </c>
      <c r="F18" s="53">
        <v>1</v>
      </c>
      <c r="G18" s="198">
        <f>IFERROR(Transport!G20, "Bitte Land des Sägewerks wählen")</f>
        <v>0</v>
      </c>
      <c r="H18" s="57"/>
      <c r="I18" s="34"/>
      <c r="J18" s="34"/>
      <c r="K18" s="141"/>
      <c r="L18" s="141"/>
      <c r="M18" s="141"/>
      <c r="N18" s="141"/>
      <c r="O18" s="141"/>
      <c r="P18" s="141"/>
      <c r="Q18" s="141"/>
      <c r="R18" s="141"/>
      <c r="S18" s="141"/>
      <c r="T18" s="141"/>
      <c r="U18" s="33">
        <v>3</v>
      </c>
      <c r="V18" s="33" t="s">
        <v>169</v>
      </c>
      <c r="W18" s="33"/>
      <c r="Z18" s="32">
        <v>7</v>
      </c>
      <c r="AA18" s="32" t="s">
        <v>175</v>
      </c>
      <c r="AE18" s="30"/>
      <c r="AG18" s="30"/>
      <c r="AH18" s="31">
        <f t="shared" si="0"/>
        <v>0</v>
      </c>
      <c r="AI18" s="213"/>
    </row>
    <row r="19" spans="1:35" ht="10.5" customHeight="1">
      <c r="A19" s="30"/>
      <c r="B19" s="34"/>
      <c r="C19" s="61" t="s">
        <v>172</v>
      </c>
      <c r="D19" s="233">
        <v>0</v>
      </c>
      <c r="E19" s="187" t="s">
        <v>1319</v>
      </c>
      <c r="F19" s="53">
        <v>1</v>
      </c>
      <c r="G19" s="198">
        <f>IFERROR(Transport!G21, "Bitte Land des Sägewerks wählen")</f>
        <v>0</v>
      </c>
      <c r="H19" s="57"/>
      <c r="I19" s="34"/>
      <c r="J19" s="34"/>
      <c r="K19" s="141"/>
      <c r="L19" s="141"/>
      <c r="M19" s="141"/>
      <c r="N19" s="141"/>
      <c r="O19" s="141"/>
      <c r="P19" s="141"/>
      <c r="Q19" s="141"/>
      <c r="R19" s="141"/>
      <c r="S19" s="141"/>
      <c r="T19" s="141"/>
      <c r="U19" s="33">
        <v>4</v>
      </c>
      <c r="V19" s="33" t="s">
        <v>168</v>
      </c>
      <c r="W19" s="33"/>
      <c r="Z19" s="32">
        <v>8</v>
      </c>
      <c r="AA19" s="32" t="s">
        <v>170</v>
      </c>
      <c r="AE19" s="30"/>
      <c r="AG19" s="30"/>
      <c r="AH19" s="31">
        <f t="shared" si="0"/>
        <v>0</v>
      </c>
      <c r="AI19" s="213"/>
    </row>
    <row r="20" spans="1:35" ht="10.5" customHeight="1">
      <c r="A20" s="30"/>
      <c r="B20" s="34"/>
      <c r="C20" s="61" t="s">
        <v>178</v>
      </c>
      <c r="D20" s="233">
        <v>0</v>
      </c>
      <c r="E20" s="187" t="s">
        <v>1319</v>
      </c>
      <c r="F20" s="53">
        <v>1</v>
      </c>
      <c r="G20" s="198">
        <f>IFERROR(Transport!G22, "Bitte Land des Sägewerks wählen")</f>
        <v>0</v>
      </c>
      <c r="H20" s="57"/>
      <c r="I20" s="34"/>
      <c r="J20" s="34"/>
      <c r="K20" s="141"/>
      <c r="L20" s="141"/>
      <c r="M20" s="141"/>
      <c r="N20" s="141"/>
      <c r="O20" s="141"/>
      <c r="P20" s="141"/>
      <c r="Q20" s="141"/>
      <c r="R20" s="141"/>
      <c r="S20" s="141"/>
      <c r="T20" s="141"/>
      <c r="U20" s="33">
        <v>5</v>
      </c>
      <c r="V20" s="33" t="s">
        <v>1420</v>
      </c>
      <c r="W20" s="33"/>
      <c r="Z20" s="32">
        <v>9</v>
      </c>
      <c r="AA20" s="32" t="s">
        <v>174</v>
      </c>
      <c r="AE20" s="30"/>
      <c r="AG20" s="30"/>
      <c r="AH20" s="31">
        <f>IF(AND(D20&gt;0,E20="Default"),1,0)</f>
        <v>0</v>
      </c>
      <c r="AI20" s="213"/>
    </row>
    <row r="21" spans="1:35" ht="10.5" customHeight="1">
      <c r="A21" s="30"/>
      <c r="B21" s="34"/>
      <c r="C21" s="61" t="s">
        <v>176</v>
      </c>
      <c r="D21" s="233">
        <v>0</v>
      </c>
      <c r="E21" s="187" t="s">
        <v>1319</v>
      </c>
      <c r="F21" s="53">
        <v>1</v>
      </c>
      <c r="G21" s="198">
        <f>IFERROR(Transport!G23, "Bitte Land des Sägewerks wählen")</f>
        <v>0</v>
      </c>
      <c r="H21" s="57"/>
      <c r="I21" s="34"/>
      <c r="J21" s="34"/>
      <c r="K21" s="141"/>
      <c r="L21" s="141"/>
      <c r="M21" s="141"/>
      <c r="N21" s="141"/>
      <c r="O21" s="141"/>
      <c r="P21" s="141"/>
      <c r="Q21" s="141"/>
      <c r="R21" s="141"/>
      <c r="S21" s="141"/>
      <c r="T21" s="141"/>
      <c r="U21" s="33">
        <v>6</v>
      </c>
      <c r="V21" s="33" t="s">
        <v>167</v>
      </c>
      <c r="W21" s="33"/>
      <c r="AE21" s="30"/>
      <c r="AG21" s="30"/>
      <c r="AH21" s="31">
        <f t="shared" ref="AH21:AH25" si="1">IF(AND(D21&gt;0,E21="Default"),1,0)</f>
        <v>0</v>
      </c>
      <c r="AI21" s="213"/>
    </row>
    <row r="22" spans="1:35" ht="10.5" customHeight="1">
      <c r="A22" s="30"/>
      <c r="B22" s="34"/>
      <c r="C22" s="61" t="s">
        <v>173</v>
      </c>
      <c r="D22" s="233">
        <v>0</v>
      </c>
      <c r="E22" s="187" t="s">
        <v>1319</v>
      </c>
      <c r="F22" s="53">
        <v>1</v>
      </c>
      <c r="G22" s="198">
        <f>IFERROR(Transport!G24, "Bitte Land des Sägewerks wählen")</f>
        <v>0</v>
      </c>
      <c r="H22" s="57"/>
      <c r="I22" s="34"/>
      <c r="J22" s="34"/>
      <c r="K22" s="141"/>
      <c r="L22" s="141"/>
      <c r="M22" s="141"/>
      <c r="N22" s="141"/>
      <c r="O22" s="141"/>
      <c r="P22" s="141"/>
      <c r="Q22" s="141"/>
      <c r="R22" s="141"/>
      <c r="S22" s="141"/>
      <c r="T22" s="141"/>
      <c r="U22" s="33">
        <v>7</v>
      </c>
      <c r="V22" s="33" t="s">
        <v>166</v>
      </c>
      <c r="W22" s="33"/>
      <c r="AE22" s="30"/>
      <c r="AG22" s="30"/>
      <c r="AH22" s="31">
        <f t="shared" si="1"/>
        <v>0</v>
      </c>
      <c r="AI22" s="213"/>
    </row>
    <row r="23" spans="1:35" ht="10.5" customHeight="1">
      <c r="A23" s="30"/>
      <c r="B23" s="34"/>
      <c r="C23" s="61" t="s">
        <v>175</v>
      </c>
      <c r="D23" s="233">
        <v>0</v>
      </c>
      <c r="E23" s="187" t="s">
        <v>1319</v>
      </c>
      <c r="F23" s="53">
        <v>1</v>
      </c>
      <c r="G23" s="198">
        <f>IFERROR(Transport!G25, "Bitte Land des Sägewerks wählen")</f>
        <v>0</v>
      </c>
      <c r="H23" s="57"/>
      <c r="I23" s="34"/>
      <c r="J23" s="34"/>
      <c r="K23" s="141"/>
      <c r="L23" s="141"/>
      <c r="M23" s="141"/>
      <c r="N23" s="141"/>
      <c r="O23" s="141"/>
      <c r="P23" s="141"/>
      <c r="Q23" s="141"/>
      <c r="R23" s="141"/>
      <c r="S23" s="141"/>
      <c r="T23" s="141"/>
      <c r="W23" s="33"/>
      <c r="AE23" s="30"/>
      <c r="AG23" s="30"/>
      <c r="AH23" s="31">
        <f t="shared" si="1"/>
        <v>0</v>
      </c>
      <c r="AI23" s="213"/>
    </row>
    <row r="24" spans="1:35" ht="10.5" customHeight="1">
      <c r="A24" s="30"/>
      <c r="B24" s="34"/>
      <c r="C24" s="61" t="s">
        <v>170</v>
      </c>
      <c r="D24" s="233">
        <v>0</v>
      </c>
      <c r="E24" s="187" t="s">
        <v>1319</v>
      </c>
      <c r="F24" s="53">
        <v>1</v>
      </c>
      <c r="G24" s="198">
        <f>IFERROR(Transport!G26, "Bitte Land des Sägewerks wählen")</f>
        <v>0</v>
      </c>
      <c r="H24" s="57"/>
      <c r="I24" s="34"/>
      <c r="J24" s="34"/>
      <c r="K24" s="141"/>
      <c r="L24" s="141"/>
      <c r="M24" s="141"/>
      <c r="N24" s="141"/>
      <c r="O24" s="141"/>
      <c r="P24" s="141"/>
      <c r="Q24" s="141"/>
      <c r="R24" s="141"/>
      <c r="S24" s="141"/>
      <c r="T24" s="141"/>
      <c r="V24" s="224" t="s">
        <v>1357</v>
      </c>
      <c r="AE24" s="30"/>
      <c r="AG24" s="30"/>
      <c r="AH24" s="31">
        <f t="shared" si="1"/>
        <v>0</v>
      </c>
      <c r="AI24" s="213"/>
    </row>
    <row r="25" spans="1:35" ht="10.5" customHeight="1">
      <c r="A25" s="30"/>
      <c r="B25" s="34"/>
      <c r="C25" s="61" t="s">
        <v>174</v>
      </c>
      <c r="D25" s="51">
        <v>0</v>
      </c>
      <c r="E25" s="187" t="s">
        <v>1319</v>
      </c>
      <c r="F25" s="51">
        <v>1</v>
      </c>
      <c r="G25" s="198">
        <f>IFERROR(Transport!G27, "Bitte Land des Sägewerks wählen")</f>
        <v>0</v>
      </c>
      <c r="H25" s="57"/>
      <c r="I25" s="34"/>
      <c r="J25" s="34"/>
      <c r="K25" s="141"/>
      <c r="L25" s="141"/>
      <c r="M25" s="141"/>
      <c r="N25" s="141"/>
      <c r="O25" s="141"/>
      <c r="P25" s="141"/>
      <c r="Q25" s="141"/>
      <c r="R25" s="141"/>
      <c r="S25" s="141"/>
      <c r="T25" s="141"/>
      <c r="U25" s="33">
        <v>1</v>
      </c>
      <c r="V25" s="40" t="s">
        <v>163</v>
      </c>
      <c r="W25" s="33" t="e">
        <f>INDEX(U25:U27,MATCH(D12,V25:V27,0))</f>
        <v>#N/A</v>
      </c>
      <c r="X25" s="33"/>
      <c r="Y25" s="33"/>
      <c r="AC25" s="32"/>
      <c r="AD25" s="32"/>
      <c r="AE25" s="30"/>
      <c r="AG25" s="30"/>
      <c r="AH25" s="31">
        <f t="shared" si="1"/>
        <v>0</v>
      </c>
      <c r="AI25" s="213"/>
    </row>
    <row r="26" spans="1:35" ht="10.5" customHeight="1">
      <c r="A26" s="30"/>
      <c r="B26" s="34"/>
      <c r="C26" s="199" t="s">
        <v>41</v>
      </c>
      <c r="D26" s="200">
        <f>SUM(D17:D25)</f>
        <v>0</v>
      </c>
      <c r="E26" s="201">
        <f>SUMPRODUCT(D17:D25,E17:E25)</f>
        <v>0</v>
      </c>
      <c r="F26" s="200"/>
      <c r="G26" s="183"/>
      <c r="H26" s="57"/>
      <c r="I26" s="34"/>
      <c r="J26" s="34"/>
      <c r="K26" s="141"/>
      <c r="L26" s="141"/>
      <c r="M26" s="141"/>
      <c r="N26" s="141"/>
      <c r="O26" s="141"/>
      <c r="P26" s="141"/>
      <c r="Q26" s="141"/>
      <c r="R26" s="141"/>
      <c r="S26" s="141"/>
      <c r="T26" s="141"/>
      <c r="U26" s="33">
        <v>2</v>
      </c>
      <c r="V26" s="33" t="s">
        <v>165</v>
      </c>
      <c r="W26" s="33"/>
      <c r="Z26" s="32">
        <v>1</v>
      </c>
      <c r="AA26" s="32" t="s">
        <v>975</v>
      </c>
      <c r="AB26" s="32">
        <f>INDEX(Z26:Z27,MATCH(D35,AA26:AA27,0))</f>
        <v>2</v>
      </c>
      <c r="AE26" s="30"/>
      <c r="AG26" s="30"/>
      <c r="AH26" s="31">
        <f>SUM(AH17:AH25)</f>
        <v>0</v>
      </c>
    </row>
    <row r="27" spans="1:35" ht="13.5" customHeight="1">
      <c r="A27" s="30"/>
      <c r="B27" s="34"/>
      <c r="C27" s="299" t="str">
        <f>IF(SUM(D17:D25)=1,"","Länderanteile müssen total 100% geben")</f>
        <v>Länderanteile müssen total 100% geben</v>
      </c>
      <c r="D27" s="299"/>
      <c r="E27" s="299"/>
      <c r="F27" s="299"/>
      <c r="G27" s="221"/>
      <c r="H27" s="57"/>
      <c r="I27" s="34"/>
      <c r="J27" s="34"/>
      <c r="K27" s="141"/>
      <c r="L27" s="141"/>
      <c r="M27" s="141"/>
      <c r="N27" s="141"/>
      <c r="O27" s="141"/>
      <c r="P27" s="141"/>
      <c r="Q27" s="141"/>
      <c r="R27" s="141"/>
      <c r="S27" s="141"/>
      <c r="T27" s="141"/>
      <c r="U27" s="33">
        <v>5</v>
      </c>
      <c r="V27" s="40" t="s">
        <v>164</v>
      </c>
      <c r="W27" s="33"/>
      <c r="Z27" s="32">
        <v>2</v>
      </c>
      <c r="AA27" s="32" t="s">
        <v>1248</v>
      </c>
      <c r="AE27" s="30"/>
      <c r="AG27" s="30"/>
    </row>
    <row r="28" spans="1:35" ht="7.5" customHeight="1">
      <c r="A28" s="30"/>
      <c r="B28" s="34"/>
      <c r="C28" s="221"/>
      <c r="D28" s="221"/>
      <c r="E28" s="177"/>
      <c r="F28" s="221"/>
      <c r="G28" s="221"/>
      <c r="H28" s="57"/>
      <c r="I28" s="34"/>
      <c r="J28" s="34"/>
      <c r="K28" s="141"/>
      <c r="L28" s="141"/>
      <c r="M28" s="141"/>
      <c r="N28" s="141"/>
      <c r="O28" s="141"/>
      <c r="P28" s="141"/>
      <c r="Q28" s="141"/>
      <c r="R28" s="141"/>
      <c r="S28" s="141"/>
      <c r="T28" s="141"/>
      <c r="U28" s="33"/>
      <c r="V28" s="40"/>
      <c r="W28" s="33"/>
      <c r="AE28" s="30"/>
      <c r="AG28" s="30"/>
    </row>
    <row r="29" spans="1:35" ht="11.25" customHeight="1">
      <c r="A29" s="30"/>
      <c r="B29" s="34"/>
      <c r="C29" s="63" t="s">
        <v>1316</v>
      </c>
      <c r="D29" s="182" t="s">
        <v>1357</v>
      </c>
      <c r="E29" s="183"/>
      <c r="F29" s="36"/>
      <c r="G29" s="36"/>
      <c r="H29" s="57"/>
      <c r="I29" s="34"/>
      <c r="J29" s="34"/>
      <c r="K29" s="141"/>
      <c r="L29" s="141"/>
      <c r="M29" s="141"/>
      <c r="N29" s="141"/>
      <c r="O29" s="141"/>
      <c r="P29" s="141"/>
      <c r="Q29" s="141"/>
      <c r="R29" s="141"/>
      <c r="S29" s="141"/>
      <c r="T29" s="141"/>
      <c r="U29" s="162"/>
      <c r="V29" s="40"/>
      <c r="W29" s="33"/>
      <c r="AE29" s="30"/>
      <c r="AG29" s="30"/>
    </row>
    <row r="30" spans="1:35" ht="11.25" customHeight="1">
      <c r="A30" s="30"/>
      <c r="B30" s="34"/>
      <c r="C30" s="64"/>
      <c r="D30" s="221"/>
      <c r="E30" s="177"/>
      <c r="F30" s="221"/>
      <c r="G30" s="221"/>
      <c r="H30" s="57"/>
      <c r="I30" s="34"/>
      <c r="J30" s="34"/>
      <c r="K30" s="141"/>
      <c r="L30" s="141"/>
      <c r="M30" s="141"/>
      <c r="N30" s="141"/>
      <c r="O30" s="141"/>
      <c r="P30" s="141"/>
      <c r="Q30" s="141"/>
      <c r="R30" s="141"/>
      <c r="S30" s="141"/>
      <c r="T30" s="141"/>
      <c r="U30" s="33"/>
      <c r="V30" s="33"/>
      <c r="W30" s="33"/>
      <c r="AE30" s="30"/>
      <c r="AG30" s="30"/>
    </row>
    <row r="31" spans="1:35" ht="11.25" customHeight="1">
      <c r="A31" s="30"/>
      <c r="B31" s="34"/>
      <c r="C31" s="61"/>
      <c r="D31" s="159"/>
      <c r="E31" s="177"/>
      <c r="F31" s="221"/>
      <c r="G31" s="221"/>
      <c r="H31" s="57"/>
      <c r="I31" s="34"/>
      <c r="J31" s="34"/>
      <c r="K31" s="141"/>
      <c r="L31" s="141"/>
      <c r="M31" s="141"/>
      <c r="N31" s="141"/>
      <c r="O31" s="141"/>
      <c r="P31" s="141"/>
      <c r="Q31" s="141"/>
      <c r="R31" s="141"/>
      <c r="S31" s="141"/>
      <c r="T31" s="141"/>
      <c r="U31" s="33"/>
      <c r="V31" s="33"/>
      <c r="W31" s="33"/>
      <c r="AE31" s="30"/>
      <c r="AG31" s="30"/>
    </row>
    <row r="32" spans="1:35" ht="11.25" customHeight="1">
      <c r="A32" s="30"/>
      <c r="B32" s="34"/>
      <c r="C32" s="192"/>
      <c r="D32" s="181"/>
      <c r="E32" s="180" t="s">
        <v>1319</v>
      </c>
      <c r="F32" s="221"/>
      <c r="G32" s="221"/>
      <c r="H32" s="57"/>
      <c r="I32" s="34"/>
      <c r="J32" s="34"/>
      <c r="K32" s="141"/>
      <c r="L32" s="141"/>
      <c r="M32" s="141"/>
      <c r="N32" s="141"/>
      <c r="O32" s="141"/>
      <c r="P32" s="141"/>
      <c r="Q32" s="141"/>
      <c r="R32" s="141"/>
      <c r="S32" s="141"/>
      <c r="T32" s="141"/>
      <c r="U32" s="33"/>
      <c r="V32" s="33"/>
      <c r="W32" s="33"/>
      <c r="AE32" s="30"/>
      <c r="AG32" s="30"/>
    </row>
    <row r="33" spans="1:33" ht="11.25" customHeight="1">
      <c r="A33" s="30"/>
      <c r="B33" s="34"/>
      <c r="C33" s="64" t="s">
        <v>932</v>
      </c>
      <c r="D33" s="235" t="s">
        <v>1319</v>
      </c>
      <c r="E33" s="201" t="str">
        <f>Transport!F67</f>
        <v>Bitte Land wählen</v>
      </c>
      <c r="F33" s="298" t="str">
        <f>IFERROR(IF(AND(AB12=$Z$19,D33&gt;0,ISNUMBER(D33)),"wird nicht berücksichtigt","")," ")</f>
        <v xml:space="preserve"> </v>
      </c>
      <c r="G33" s="298"/>
      <c r="H33" s="225"/>
      <c r="I33" s="34"/>
      <c r="J33" s="34"/>
      <c r="K33" s="141"/>
      <c r="L33" s="141"/>
      <c r="M33" s="141"/>
      <c r="N33" s="141"/>
      <c r="O33" s="141"/>
      <c r="P33" s="141"/>
      <c r="Q33" s="141"/>
      <c r="R33" s="141"/>
      <c r="S33" s="141"/>
      <c r="T33" s="141"/>
      <c r="U33" s="33"/>
      <c r="V33" s="33"/>
      <c r="W33" s="33"/>
      <c r="AE33" s="30"/>
      <c r="AG33" s="30"/>
    </row>
    <row r="34" spans="1:33" ht="11.25" customHeight="1">
      <c r="A34" s="30"/>
      <c r="B34" s="34"/>
      <c r="C34" s="193" t="s">
        <v>1435</v>
      </c>
      <c r="D34" s="144">
        <v>0.98</v>
      </c>
      <c r="E34" s="200">
        <f>Transport!L78</f>
        <v>0.98095836697955963</v>
      </c>
      <c r="F34" s="298"/>
      <c r="G34" s="298"/>
      <c r="H34" s="57"/>
      <c r="I34" s="34"/>
      <c r="J34" s="34"/>
      <c r="K34" s="141"/>
      <c r="L34" s="141"/>
      <c r="M34" s="141"/>
      <c r="N34" s="141"/>
      <c r="O34" s="141"/>
      <c r="P34" s="141"/>
      <c r="Q34" s="141"/>
      <c r="R34" s="141"/>
      <c r="S34" s="141"/>
      <c r="T34" s="141"/>
      <c r="U34" s="33"/>
      <c r="V34" s="33"/>
      <c r="W34" s="33"/>
      <c r="AE34" s="30"/>
      <c r="AG34" s="30"/>
    </row>
    <row r="35" spans="1:33" ht="11.25" hidden="1" customHeight="1" outlineLevel="1">
      <c r="A35" s="30"/>
      <c r="B35" s="34"/>
      <c r="C35" s="193" t="s">
        <v>1247</v>
      </c>
      <c r="D35" s="144" t="s">
        <v>1248</v>
      </c>
      <c r="E35" s="36"/>
      <c r="F35" s="36"/>
      <c r="G35" s="36"/>
      <c r="H35" s="57"/>
      <c r="I35" s="34"/>
      <c r="J35" s="34"/>
      <c r="K35" s="141"/>
      <c r="L35" s="141"/>
      <c r="M35" s="141"/>
      <c r="N35" s="141"/>
      <c r="O35" s="141"/>
      <c r="P35" s="141"/>
      <c r="Q35" s="141"/>
      <c r="R35" s="141"/>
      <c r="S35" s="141"/>
      <c r="T35" s="141"/>
      <c r="U35" s="33">
        <v>99</v>
      </c>
      <c r="V35" s="223" t="s">
        <v>1357</v>
      </c>
      <c r="W35" s="32">
        <f>INDEX($U$35:$U$40,MATCH(C39,$V$35:$V$40,0))</f>
        <v>99</v>
      </c>
      <c r="AE35" s="30"/>
      <c r="AG35" s="30"/>
    </row>
    <row r="36" spans="1:33" ht="11.25" customHeight="1" collapsed="1">
      <c r="A36" s="30"/>
      <c r="B36" s="34"/>
      <c r="C36" s="298" t="str">
        <f>IF(D34&gt;1,"Der Anteil LkW darf maximal 100% betragen","")</f>
        <v/>
      </c>
      <c r="D36" s="299"/>
      <c r="E36" s="298"/>
      <c r="F36" s="298"/>
      <c r="G36" s="220"/>
      <c r="H36" s="57"/>
      <c r="I36" s="34"/>
      <c r="J36" s="34"/>
      <c r="K36" s="141"/>
      <c r="L36" s="141"/>
      <c r="M36" s="141"/>
      <c r="N36" s="141"/>
      <c r="O36" s="141"/>
      <c r="P36" s="141"/>
      <c r="Q36" s="141"/>
      <c r="R36" s="141"/>
      <c r="S36" s="141"/>
      <c r="T36" s="141"/>
      <c r="U36" s="33">
        <v>1</v>
      </c>
      <c r="V36" s="32" t="s">
        <v>76</v>
      </c>
      <c r="AE36" s="30"/>
      <c r="AG36" s="30"/>
    </row>
    <row r="37" spans="1:33" ht="11.25" customHeight="1">
      <c r="A37" s="30"/>
      <c r="B37" s="37"/>
      <c r="C37" s="38"/>
      <c r="D37" s="37"/>
      <c r="E37" s="37"/>
      <c r="F37" s="37"/>
      <c r="G37" s="41"/>
      <c r="H37" s="41"/>
      <c r="I37" s="41"/>
      <c r="J37" s="41"/>
      <c r="K37" s="41"/>
      <c r="L37" s="41"/>
      <c r="M37" s="41"/>
      <c r="N37" s="41"/>
      <c r="O37" s="41"/>
      <c r="P37" s="41"/>
      <c r="Q37" s="41"/>
      <c r="R37" s="41"/>
      <c r="S37" s="37"/>
      <c r="T37" s="39"/>
      <c r="U37" s="33">
        <v>2</v>
      </c>
      <c r="V37" s="32" t="s">
        <v>72</v>
      </c>
      <c r="AE37" s="30"/>
      <c r="AG37" s="30"/>
    </row>
    <row r="38" spans="1:33" ht="11.25" customHeight="1">
      <c r="A38" s="30"/>
      <c r="B38" s="37"/>
      <c r="C38" s="47" t="s">
        <v>58</v>
      </c>
      <c r="D38" s="37"/>
      <c r="E38" s="37"/>
      <c r="F38" s="37"/>
      <c r="G38" s="41"/>
      <c r="H38" s="41"/>
      <c r="I38" s="41"/>
      <c r="J38" s="41"/>
      <c r="K38" s="41"/>
      <c r="L38" s="41"/>
      <c r="M38" s="41"/>
      <c r="N38" s="41"/>
      <c r="O38" s="41"/>
      <c r="P38" s="41"/>
      <c r="Q38" s="41"/>
      <c r="R38" s="41"/>
      <c r="S38" s="37"/>
      <c r="T38" s="39"/>
      <c r="U38" s="33">
        <v>3</v>
      </c>
      <c r="V38" s="32" t="s">
        <v>73</v>
      </c>
      <c r="AE38" s="30"/>
      <c r="AG38" s="30"/>
    </row>
    <row r="39" spans="1:33" ht="11.25" customHeight="1">
      <c r="A39" s="30"/>
      <c r="B39" s="37"/>
      <c r="C39" s="293" t="s">
        <v>1357</v>
      </c>
      <c r="D39" s="294"/>
      <c r="E39" s="37"/>
      <c r="F39" s="37"/>
      <c r="G39" s="41"/>
      <c r="H39" s="41"/>
      <c r="I39" s="41"/>
      <c r="J39" s="41"/>
      <c r="K39" s="41"/>
      <c r="L39" s="41"/>
      <c r="M39" s="41"/>
      <c r="N39" s="41"/>
      <c r="O39" s="41"/>
      <c r="P39" s="41"/>
      <c r="Q39" s="41"/>
      <c r="R39" s="41"/>
      <c r="S39" s="37"/>
      <c r="T39" s="39"/>
      <c r="U39" s="33">
        <v>4</v>
      </c>
      <c r="V39" s="32" t="s">
        <v>74</v>
      </c>
      <c r="AE39" s="30"/>
      <c r="AG39" s="30"/>
    </row>
    <row r="40" spans="1:33" ht="12.75" customHeight="1">
      <c r="A40" s="30"/>
      <c r="B40" s="37"/>
      <c r="C40" s="38"/>
      <c r="D40" s="37"/>
      <c r="E40" s="37"/>
      <c r="F40" s="37"/>
      <c r="G40" s="41"/>
      <c r="H40" s="41"/>
      <c r="I40" s="41"/>
      <c r="J40" s="41"/>
      <c r="K40" s="41"/>
      <c r="L40" s="41"/>
      <c r="M40" s="41"/>
      <c r="N40" s="41"/>
      <c r="O40" s="41"/>
      <c r="P40" s="41"/>
      <c r="Q40" s="41"/>
      <c r="R40" s="41"/>
      <c r="S40" s="37"/>
      <c r="T40" s="39"/>
      <c r="U40" s="33">
        <v>5</v>
      </c>
      <c r="V40" s="32" t="s">
        <v>75</v>
      </c>
      <c r="AE40" s="30"/>
      <c r="AG40" s="30"/>
    </row>
    <row r="41" spans="1:33" ht="12.75" customHeight="1">
      <c r="A41" s="30"/>
      <c r="B41" s="37"/>
      <c r="C41" s="38" t="s">
        <v>59</v>
      </c>
      <c r="D41" s="143">
        <f>IF($W$35=1,LCIA!$B$19,IF($W$35=2,LCIA!$B$15,IF($W$35=3,LCIA!$B$17,IF($W$35=4,LCIA!$B$16,IF($W$35=5,LCIA!$B$18,0)))))</f>
        <v>0</v>
      </c>
      <c r="E41" s="41" t="str">
        <f>IF($W$35=2,"kWh Öl-eq/m³",IF($W$35=3,"kWh Öl-eq/m³",IF($W$35=4,"kWh Öl-eq/m³",IF($W$35=5,"kg CO2-eq/m³",IF($W$35=1,"UBP/m³",IF($W$35=99,"-",0))))))</f>
        <v>-</v>
      </c>
      <c r="F41" s="41"/>
      <c r="G41" s="41"/>
      <c r="H41" s="41"/>
      <c r="I41" s="41"/>
      <c r="J41" s="41"/>
      <c r="K41" s="41"/>
      <c r="L41" s="41"/>
      <c r="M41" s="41"/>
      <c r="N41" s="41"/>
      <c r="O41" s="41"/>
      <c r="P41" s="41"/>
      <c r="Q41" s="41"/>
      <c r="R41" s="41"/>
      <c r="S41" s="41"/>
      <c r="T41" s="39"/>
      <c r="U41" s="33"/>
      <c r="W41" s="33"/>
      <c r="AE41" s="30"/>
      <c r="AG41" s="30"/>
    </row>
    <row r="42" spans="1:33" ht="12.75" customHeight="1">
      <c r="A42" s="30"/>
      <c r="B42" s="37"/>
      <c r="C42" s="38" t="s">
        <v>1312</v>
      </c>
      <c r="D42" s="143">
        <f>IF($W$35=1,LCIA!$B$25,IF($W$35=2,LCIA!$B$21,IF($W$35=3,LCIA!$B$23,IF($W$35=4,LCIA!$B$22,IF($W$35=5,LCIA!$B$24,0)))))</f>
        <v>0</v>
      </c>
      <c r="E42" s="41" t="str">
        <f>IF($W$35=2,"kWh Öl-eq/m³",IF($W$35=3,"kWh Öl-eq/m³",IF($W$35=4,"kWh Öl-eq/m³",IF($W$35=5,"kg CO2-eq/m³",IF($W$35=1,"UBP/m³",IF($W$35=99,"-",0))))))</f>
        <v>-</v>
      </c>
      <c r="F42" s="234" t="str">
        <f>IF(OR(E26=0,D33=0, D33="Default",AH26&gt;0),"Zur Berechnung des Transportes wurde mindestens eine Default-Distanz angewendet"," ")</f>
        <v>Zur Berechnung des Transportes wurde mindestens eine Default-Distanz angewendet</v>
      </c>
      <c r="G42" s="41"/>
      <c r="H42" s="41"/>
      <c r="I42" s="41"/>
      <c r="J42" s="41"/>
      <c r="K42" s="41"/>
      <c r="L42" s="41"/>
      <c r="M42" s="41"/>
      <c r="N42" s="41"/>
      <c r="O42" s="41"/>
      <c r="P42" s="41"/>
      <c r="Q42" s="41"/>
      <c r="R42" s="41"/>
      <c r="S42" s="41"/>
      <c r="T42" s="39"/>
      <c r="AE42" s="30"/>
      <c r="AG42" s="30"/>
    </row>
    <row r="43" spans="1:33" ht="12.75" customHeight="1">
      <c r="A43" s="30"/>
      <c r="B43" s="37"/>
      <c r="C43" s="38" t="s">
        <v>53</v>
      </c>
      <c r="D43" s="142">
        <f>IFERROR(IF($W$35=1,SUM(LCIA!$LU$19:$MD$19),IF($W$35=2,SUM(LCIA!$LU$15:$MD$15),IF($W$35=3,SUM(LCIA!$LU$17:$MD$17),IF($W$35=4,SUM(LCIA!$LU$16:$MD$16),IF($W$35=5,SUM(LCIA!$LU$18:$MD$18),0))))),0)</f>
        <v>0</v>
      </c>
      <c r="E43" s="41" t="str">
        <f>IF($W$35=2,"kWh Öl-eq/m³",IF($W$35=3,"kWh Öl-eq/m³",IF($W$35=4,"kWh Öl-eq/m³",IF($W$35=5,"kg CO2-eq/m³",IF($W$35=1,"UBP/m³",IF($W$35=99,"-",0))))))</f>
        <v>-</v>
      </c>
      <c r="F43" s="41"/>
      <c r="G43" s="41"/>
      <c r="H43" s="41"/>
      <c r="I43" s="41"/>
      <c r="J43" s="41"/>
      <c r="K43" s="41"/>
      <c r="L43" s="41"/>
      <c r="M43" s="41"/>
      <c r="N43" s="41"/>
      <c r="O43" s="41"/>
      <c r="P43" s="41"/>
      <c r="Q43" s="41"/>
      <c r="R43" s="41"/>
      <c r="S43" s="41"/>
      <c r="T43" s="39"/>
      <c r="U43" s="33"/>
      <c r="V43" s="33"/>
      <c r="W43" s="33"/>
      <c r="X43" s="33"/>
      <c r="AE43" s="30"/>
      <c r="AG43" s="30"/>
    </row>
    <row r="44" spans="1:33" ht="11.25" customHeight="1">
      <c r="A44" s="30"/>
      <c r="B44" s="37"/>
      <c r="C44" s="38" t="s">
        <v>41</v>
      </c>
      <c r="D44" s="143">
        <f>SUM(D41:D43)</f>
        <v>0</v>
      </c>
      <c r="E44" s="41" t="str">
        <f>IF($W$35=2,"kWh Öl-eq/m³",IF($W$35=3,"kWh Öl-eq/m³",IF($W$35=4,"kWh Öl-eq/m³",IF($W$35=5,"kg CO2-eq/m³",IF($W$35=1,"UBP/m³",IF($W$35=99,"-",0))))))</f>
        <v>-</v>
      </c>
      <c r="F44" s="41"/>
      <c r="G44" s="41"/>
      <c r="H44" s="41"/>
      <c r="I44" s="41"/>
      <c r="J44" s="41"/>
      <c r="K44" s="41"/>
      <c r="L44" s="41"/>
      <c r="M44" s="41"/>
      <c r="N44" s="41"/>
      <c r="O44" s="41"/>
      <c r="P44" s="41"/>
      <c r="Q44" s="41"/>
      <c r="R44" s="41"/>
      <c r="S44" s="41"/>
      <c r="T44" s="39"/>
      <c r="U44" s="33"/>
      <c r="V44" s="33"/>
      <c r="W44" s="33"/>
      <c r="AE44" s="30"/>
      <c r="AG44" s="30"/>
    </row>
    <row r="45" spans="1:33" ht="10.5" customHeight="1">
      <c r="A45" s="30"/>
      <c r="B45" s="37"/>
      <c r="C45" s="37"/>
      <c r="D45" s="37"/>
      <c r="E45" s="37"/>
      <c r="F45" s="37"/>
      <c r="G45" s="41"/>
      <c r="H45" s="41"/>
      <c r="I45" s="41"/>
      <c r="J45" s="41"/>
      <c r="K45" s="41"/>
      <c r="L45" s="41"/>
      <c r="M45" s="41"/>
      <c r="N45" s="41"/>
      <c r="O45" s="41"/>
      <c r="P45" s="41"/>
      <c r="Q45" s="41"/>
      <c r="R45" s="37"/>
      <c r="S45" s="37"/>
      <c r="T45" s="39"/>
      <c r="U45" s="33"/>
      <c r="V45" s="33"/>
      <c r="W45" s="33"/>
      <c r="AE45" s="30"/>
      <c r="AG45" s="30"/>
    </row>
    <row r="46" spans="1:33" ht="10.5" customHeight="1">
      <c r="A46" s="30"/>
      <c r="B46" s="295" t="s">
        <v>1441</v>
      </c>
      <c r="C46" s="295"/>
      <c r="D46" s="295"/>
      <c r="E46" s="295"/>
      <c r="F46" s="295"/>
      <c r="G46" s="295"/>
      <c r="H46" s="295"/>
      <c r="I46" s="295"/>
      <c r="J46" s="295"/>
      <c r="K46" s="295"/>
      <c r="L46" s="295"/>
      <c r="M46" s="295"/>
      <c r="N46" s="295"/>
      <c r="O46" s="295"/>
      <c r="P46" s="295"/>
      <c r="Q46" s="295"/>
      <c r="R46" s="295"/>
      <c r="S46" s="295"/>
      <c r="T46" s="295"/>
      <c r="AE46" s="30"/>
      <c r="AG46" s="30"/>
    </row>
    <row r="47" spans="1:33" ht="113.25" customHeight="1">
      <c r="A47" s="30"/>
      <c r="B47" s="295"/>
      <c r="C47" s="295"/>
      <c r="D47" s="295"/>
      <c r="E47" s="295"/>
      <c r="F47" s="295"/>
      <c r="G47" s="295"/>
      <c r="H47" s="295"/>
      <c r="I47" s="295"/>
      <c r="J47" s="295"/>
      <c r="K47" s="295"/>
      <c r="L47" s="295"/>
      <c r="M47" s="295"/>
      <c r="N47" s="295"/>
      <c r="O47" s="295"/>
      <c r="P47" s="295"/>
      <c r="Q47" s="295"/>
      <c r="R47" s="295"/>
      <c r="S47" s="295"/>
      <c r="T47" s="295"/>
      <c r="AE47" s="30"/>
      <c r="AG47" s="30"/>
    </row>
    <row r="48" spans="1:33" ht="6.75" customHeight="1">
      <c r="A48" s="30"/>
      <c r="B48" s="222"/>
      <c r="C48" s="222"/>
      <c r="D48" s="222"/>
      <c r="E48" s="222"/>
      <c r="F48" s="222"/>
      <c r="G48" s="222"/>
      <c r="H48" s="222"/>
      <c r="I48" s="222"/>
      <c r="J48" s="222"/>
      <c r="K48" s="222"/>
      <c r="L48" s="222"/>
      <c r="M48" s="222"/>
      <c r="N48" s="222"/>
      <c r="O48" s="215"/>
      <c r="P48" s="215"/>
      <c r="Q48" s="215"/>
      <c r="R48" s="215"/>
      <c r="S48" s="215"/>
      <c r="T48" s="215"/>
      <c r="AE48" s="30"/>
      <c r="AG48" s="30"/>
    </row>
    <row r="49" spans="1:33" ht="12.75">
      <c r="A49" s="30"/>
      <c r="B49" s="297" t="s">
        <v>1286</v>
      </c>
      <c r="C49" s="297"/>
      <c r="D49" s="105"/>
      <c r="E49" s="50"/>
      <c r="F49" s="43"/>
      <c r="G49" s="43"/>
      <c r="H49" s="43"/>
      <c r="I49" s="43"/>
      <c r="J49" s="49"/>
      <c r="K49" s="49"/>
      <c r="L49" s="49"/>
      <c r="M49" s="49"/>
      <c r="N49" s="58"/>
      <c r="O49" s="205"/>
      <c r="P49" s="296" t="s">
        <v>1306</v>
      </c>
      <c r="Q49" s="296"/>
      <c r="R49" s="296"/>
      <c r="S49" s="43"/>
      <c r="T49" s="205"/>
      <c r="AE49" s="30"/>
      <c r="AG49" s="30"/>
    </row>
    <row r="50" spans="1:33" ht="12.75">
      <c r="A50" s="30"/>
      <c r="B50" s="290" t="s">
        <v>1287</v>
      </c>
      <c r="C50" s="290"/>
      <c r="D50" s="290"/>
      <c r="E50" s="174"/>
      <c r="F50" s="174"/>
      <c r="G50" s="174"/>
      <c r="H50" s="174"/>
      <c r="I50" s="174"/>
      <c r="J50" s="30"/>
      <c r="K50" s="30"/>
      <c r="L50" s="30"/>
      <c r="M50" s="30"/>
      <c r="N50" s="42"/>
      <c r="O50" s="205"/>
      <c r="P50" s="291" t="s">
        <v>1307</v>
      </c>
      <c r="Q50" s="291"/>
      <c r="R50" s="291"/>
      <c r="S50" s="174"/>
      <c r="T50" s="205"/>
      <c r="AE50" s="30"/>
      <c r="AG50" s="30"/>
    </row>
    <row r="51" spans="1:33" ht="12.75">
      <c r="A51" s="30"/>
      <c r="B51" s="297" t="s">
        <v>1448</v>
      </c>
      <c r="C51" s="297"/>
      <c r="D51" s="43"/>
      <c r="E51" s="43"/>
      <c r="F51" s="43"/>
      <c r="G51" s="43"/>
      <c r="H51" s="43"/>
      <c r="I51" s="43"/>
      <c r="J51" s="30"/>
      <c r="K51" s="30"/>
      <c r="L51" s="30"/>
      <c r="M51" s="30"/>
      <c r="N51" s="42"/>
      <c r="O51" s="206"/>
      <c r="P51" s="291" t="s">
        <v>1308</v>
      </c>
      <c r="Q51" s="291"/>
      <c r="R51" s="291"/>
      <c r="S51" s="43"/>
      <c r="T51" s="205"/>
      <c r="AE51" s="30"/>
      <c r="AG51" s="30"/>
    </row>
    <row r="52" spans="1:33" ht="12.75">
      <c r="A52" s="30"/>
      <c r="B52" s="297" t="s">
        <v>2</v>
      </c>
      <c r="C52" s="297"/>
      <c r="D52" s="30"/>
      <c r="E52" s="30"/>
      <c r="F52" s="44"/>
      <c r="G52" s="44"/>
      <c r="H52" s="42"/>
      <c r="I52" s="42"/>
      <c r="J52" s="30"/>
      <c r="K52" s="30"/>
      <c r="L52" s="30"/>
      <c r="M52" s="30"/>
      <c r="N52" s="42"/>
      <c r="O52" s="206"/>
      <c r="P52" s="291" t="s">
        <v>1309</v>
      </c>
      <c r="Q52" s="291"/>
      <c r="R52" s="291"/>
      <c r="S52" s="44"/>
      <c r="T52" s="205"/>
      <c r="AE52" s="30"/>
      <c r="AG52" s="30"/>
    </row>
    <row r="53" spans="1:33" ht="12.75">
      <c r="A53" s="30"/>
      <c r="B53" s="30"/>
      <c r="C53" s="30"/>
      <c r="D53" s="30"/>
      <c r="E53" s="30"/>
      <c r="F53" s="30"/>
      <c r="G53" s="30"/>
      <c r="H53" s="42"/>
      <c r="I53" s="42"/>
      <c r="J53" s="30"/>
      <c r="K53" s="30"/>
      <c r="L53" s="30"/>
      <c r="M53" s="45"/>
      <c r="N53" s="42"/>
      <c r="O53" s="206"/>
      <c r="P53" s="292" t="s">
        <v>1310</v>
      </c>
      <c r="Q53" s="292"/>
      <c r="R53" s="292"/>
      <c r="S53" s="30"/>
      <c r="T53" s="205"/>
      <c r="AE53" s="30"/>
      <c r="AG53" s="30"/>
    </row>
    <row r="54" spans="1:33" ht="12.75">
      <c r="A54" s="30"/>
      <c r="B54" s="30"/>
      <c r="C54" s="30"/>
      <c r="D54" s="30"/>
      <c r="E54" s="30"/>
      <c r="F54" s="30"/>
      <c r="G54" s="30"/>
      <c r="H54" s="30"/>
      <c r="I54" s="30"/>
      <c r="J54" s="30"/>
      <c r="K54" s="30"/>
      <c r="L54" s="30"/>
      <c r="M54" s="30"/>
      <c r="N54" s="30"/>
      <c r="O54" s="206"/>
      <c r="P54" s="176" t="s">
        <v>1311</v>
      </c>
      <c r="Q54" s="176"/>
      <c r="R54" s="176"/>
      <c r="S54" s="30"/>
      <c r="T54" s="205"/>
      <c r="AE54" s="30"/>
      <c r="AG54" s="30"/>
    </row>
    <row r="55" spans="1:33" ht="12.75">
      <c r="A55" s="30"/>
      <c r="B55" s="30"/>
      <c r="C55" s="30"/>
      <c r="D55" s="30"/>
      <c r="E55" s="30"/>
      <c r="F55" s="30"/>
      <c r="G55" s="30"/>
      <c r="H55" s="30"/>
      <c r="I55" s="30"/>
      <c r="J55" s="30"/>
      <c r="K55" s="30"/>
      <c r="L55" s="30"/>
      <c r="M55" s="30"/>
      <c r="N55" s="30"/>
      <c r="O55" s="206"/>
      <c r="P55" s="176"/>
      <c r="Q55" s="176"/>
      <c r="R55" s="176"/>
      <c r="S55" s="30"/>
      <c r="T55" s="205"/>
      <c r="U55" s="30"/>
      <c r="V55" s="30"/>
      <c r="W55" s="30"/>
      <c r="X55" s="30"/>
      <c r="Y55" s="30"/>
      <c r="Z55" s="30"/>
      <c r="AA55" s="30"/>
      <c r="AB55" s="30"/>
      <c r="AC55" s="30"/>
      <c r="AD55" s="30"/>
      <c r="AE55" s="30"/>
      <c r="AG55" s="30"/>
    </row>
    <row r="56" spans="1:33" ht="6.75" customHeight="1">
      <c r="A56" s="30"/>
      <c r="B56" s="30"/>
      <c r="C56" s="30"/>
      <c r="D56" s="30"/>
      <c r="E56" s="30"/>
      <c r="F56" s="30"/>
      <c r="G56" s="30"/>
      <c r="H56" s="30"/>
      <c r="I56" s="30"/>
      <c r="J56" s="30"/>
      <c r="K56" s="30"/>
      <c r="L56" s="30"/>
      <c r="M56" s="30"/>
      <c r="N56" s="30"/>
      <c r="O56" s="205"/>
      <c r="P56" s="205"/>
      <c r="Q56" s="205"/>
      <c r="R56" s="205"/>
      <c r="S56" s="35"/>
      <c r="T56" s="205"/>
      <c r="U56" s="30"/>
      <c r="V56" s="30"/>
      <c r="W56" s="30"/>
      <c r="X56" s="30"/>
      <c r="Y56" s="30"/>
      <c r="Z56" s="30"/>
      <c r="AA56" s="30"/>
      <c r="AB56" s="30"/>
      <c r="AC56" s="30"/>
      <c r="AD56" s="30"/>
      <c r="AE56" s="30"/>
      <c r="AG56" s="30"/>
    </row>
    <row r="57" spans="1:33">
      <c r="A57" s="30"/>
      <c r="B57" s="30"/>
      <c r="C57" s="30"/>
      <c r="D57" s="30"/>
      <c r="E57" s="30"/>
      <c r="F57" s="30"/>
      <c r="G57" s="30"/>
      <c r="H57" s="30"/>
      <c r="I57" s="30"/>
      <c r="J57" s="30"/>
      <c r="K57" s="30"/>
      <c r="L57" s="30"/>
      <c r="M57" s="30"/>
      <c r="N57" s="30"/>
      <c r="O57" s="30"/>
      <c r="P57" s="30"/>
      <c r="Q57" s="30"/>
      <c r="R57" s="30"/>
      <c r="S57" s="30"/>
      <c r="T57" s="30"/>
      <c r="AG57" s="30"/>
    </row>
    <row r="58" spans="1:33">
      <c r="A58" s="30"/>
      <c r="B58" s="30"/>
      <c r="C58" s="30"/>
      <c r="D58" s="30"/>
      <c r="E58" s="30"/>
      <c r="F58" s="30"/>
      <c r="G58" s="30"/>
      <c r="H58" s="30"/>
      <c r="I58" s="30"/>
      <c r="J58" s="30"/>
      <c r="K58" s="30"/>
      <c r="L58" s="30"/>
      <c r="M58" s="30"/>
      <c r="N58" s="30"/>
      <c r="O58" s="30"/>
      <c r="P58" s="30"/>
      <c r="Q58" s="30"/>
      <c r="R58" s="30"/>
      <c r="S58" s="30"/>
      <c r="T58" s="30"/>
      <c r="AG58" s="30"/>
    </row>
    <row r="59" spans="1:33">
      <c r="A59" s="30"/>
    </row>
  </sheetData>
  <sheetProtection algorithmName="SHA-512" hashValue="v2ds/kJHbbdQpM9UeYC2TcHyB4MwNxQXc50UbjsymdmkvdxQTXxnSPyWSyhFsoKYMBa2FzITML+mAIvnGKqAGQ==" saltValue="DHyR7Js3tHfiVAftyUBxhA==" spinCount="100000" sheet="1" objects="1" scenarios="1" selectLockedCells="1"/>
  <mergeCells count="18">
    <mergeCell ref="F33:G34"/>
    <mergeCell ref="C36:F36"/>
    <mergeCell ref="C15:F15"/>
    <mergeCell ref="C27:F27"/>
    <mergeCell ref="C10:D10"/>
    <mergeCell ref="D12:F12"/>
    <mergeCell ref="D13:E13"/>
    <mergeCell ref="D14:E14"/>
    <mergeCell ref="P51:R51"/>
    <mergeCell ref="P52:R52"/>
    <mergeCell ref="P53:R53"/>
    <mergeCell ref="C39:D39"/>
    <mergeCell ref="B46:T47"/>
    <mergeCell ref="P49:R49"/>
    <mergeCell ref="P50:R50"/>
    <mergeCell ref="B49:C49"/>
    <mergeCell ref="B51:C51"/>
    <mergeCell ref="B52:C52"/>
  </mergeCells>
  <dataValidations count="6">
    <dataValidation type="list" allowBlank="1" showInputMessage="1" showErrorMessage="1" sqref="D12:F12" xr:uid="{00000000-0002-0000-0200-000000000000}">
      <formula1>$V$24:$V$27</formula1>
    </dataValidation>
    <dataValidation type="list" allowBlank="1" showInputMessage="1" showErrorMessage="1" sqref="D29" xr:uid="{00000000-0002-0000-0200-000001000000}">
      <formula1>$AA$11:$AA$20</formula1>
    </dataValidation>
    <dataValidation type="list" allowBlank="1" showInputMessage="1" showErrorMessage="1" sqref="D35 J35 P35" xr:uid="{00000000-0002-0000-0200-000002000000}">
      <formula1>$AA$26:$AA$27</formula1>
    </dataValidation>
    <dataValidation type="list" allowBlank="1" showInputMessage="1" showErrorMessage="1" sqref="C39:D39" xr:uid="{00000000-0002-0000-0200-000003000000}">
      <formula1>$V$35:$V$40</formula1>
    </dataValidation>
    <dataValidation type="list" allowBlank="1" showInputMessage="1" showErrorMessage="1" sqref="D13:E13" xr:uid="{00000000-0002-0000-0200-000004000000}">
      <formula1>$V$10:$V$12</formula1>
    </dataValidation>
    <dataValidation type="list" allowBlank="1" showInputMessage="1" showErrorMessage="1" sqref="D14:E14" xr:uid="{00000000-0002-0000-0200-000005000000}">
      <formula1>$V$16:$V$22</formula1>
    </dataValidation>
  </dataValidations>
  <hyperlinks>
    <hyperlink ref="B52" r:id="rId1" xr:uid="{C0F09096-DFEE-4E10-B69D-10CBAA67FE66}"/>
    <hyperlink ref="B49:C49" r:id="rId2" display="&quot;Hintergrundbericht Holzrechner&quot; herunterladen" xr:uid="{8CA308B0-A367-4283-AFA1-4E0E6700A3C0}"/>
    <hyperlink ref="B50:D50" r:id="rId3" display="Broschüre &quot;Ökobilanzen Holz- und Holzgebäude&quot; herunterladen" xr:uid="{E2D5AB3A-9D71-46C6-BD58-4A799987AEA9}"/>
    <hyperlink ref="B51:C51" r:id="rId4" display="&quot;Manual Holzrechner&quot; herunterladen" xr:uid="{4ECD2565-BB06-47C5-985E-7440CCF76F02}"/>
  </hyperlinks>
  <pageMargins left="0.59055118110236227" right="0.59055118110236227" top="0.59055118110236227" bottom="0.59055118110236227" header="0.51181102362204722" footer="0.51181102362204722"/>
  <pageSetup paperSize="9" scale="33" orientation="landscape" r:id="rId5"/>
  <headerFooter alignWithMargins="0"/>
  <colBreaks count="1" manualBreakCount="1">
    <brk id="28" max="1048575" man="1"/>
  </colBreak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9"/>
  <sheetViews>
    <sheetView topLeftCell="A4" zoomScale="120" zoomScaleNormal="120" workbookViewId="0">
      <selection activeCell="D12" sqref="D12:G12"/>
    </sheetView>
  </sheetViews>
  <sheetFormatPr baseColWidth="10" defaultColWidth="11.42578125" defaultRowHeight="9" outlineLevelRow="1" outlineLevelCol="1"/>
  <cols>
    <col min="1" max="1" width="1.28515625" style="31" customWidth="1"/>
    <col min="2" max="2" width="1.140625" style="31" customWidth="1"/>
    <col min="3" max="3" width="31.5703125" style="31" customWidth="1"/>
    <col min="4" max="4" width="12.140625" style="31" customWidth="1"/>
    <col min="5" max="5" width="13.5703125" style="31" customWidth="1"/>
    <col min="6" max="6" width="10.28515625" style="31" customWidth="1"/>
    <col min="7" max="7" width="7.5703125" style="31" customWidth="1"/>
    <col min="8" max="8" width="2.28515625" style="46" customWidth="1"/>
    <col min="9" max="9" width="1.7109375" style="46" customWidth="1"/>
    <col min="10" max="10" width="9" style="31" customWidth="1"/>
    <col min="11" max="11" width="7.7109375" style="31" customWidth="1"/>
    <col min="12" max="12" width="6.28515625" style="31" customWidth="1"/>
    <col min="13" max="13" width="12.42578125" style="31" customWidth="1"/>
    <col min="14" max="15" width="1.7109375" style="46" customWidth="1"/>
    <col min="16" max="16" width="9.28515625" style="31" customWidth="1"/>
    <col min="17" max="17" width="13.42578125" style="31" customWidth="1"/>
    <col min="18" max="18" width="10.28515625" style="31" customWidth="1"/>
    <col min="19" max="19" width="7.5703125" style="31" customWidth="1"/>
    <col min="20" max="20" width="1.7109375" style="46" customWidth="1"/>
    <col min="21" max="21" width="5.28515625" style="32" hidden="1" customWidth="1" outlineLevel="1"/>
    <col min="22" max="22" width="11.42578125" style="32" hidden="1" customWidth="1" outlineLevel="1"/>
    <col min="23" max="23" width="10.42578125" style="32" hidden="1" customWidth="1" outlineLevel="1"/>
    <col min="24" max="27" width="11.42578125" style="32" hidden="1" customWidth="1" outlineLevel="1"/>
    <col min="28" max="31" width="11.42578125" style="31" hidden="1" customWidth="1" outlineLevel="1"/>
    <col min="32" max="32" width="1.28515625" style="31" customWidth="1" collapsed="1"/>
    <col min="33" max="33" width="11.42578125" style="31" collapsed="1"/>
    <col min="34" max="16384" width="11.42578125" style="31"/>
  </cols>
  <sheetData>
    <row r="1" spans="1:32" ht="5.25" hidden="1" customHeight="1">
      <c r="A1" s="30"/>
      <c r="B1" s="30"/>
      <c r="C1" s="30"/>
      <c r="D1" s="30"/>
      <c r="E1" s="30"/>
      <c r="F1" s="30"/>
      <c r="G1" s="30"/>
      <c r="H1" s="30"/>
      <c r="I1" s="30"/>
      <c r="J1" s="30"/>
      <c r="K1" s="30"/>
      <c r="L1" s="30"/>
      <c r="M1" s="30"/>
      <c r="N1" s="42"/>
      <c r="O1" s="30"/>
      <c r="P1" s="30"/>
      <c r="Q1" s="30"/>
      <c r="R1" s="30"/>
      <c r="S1" s="30"/>
      <c r="T1" s="42"/>
      <c r="AD1" s="30"/>
      <c r="AF1" s="30"/>
    </row>
    <row r="2" spans="1:32" hidden="1">
      <c r="A2" s="30"/>
      <c r="B2" s="30"/>
      <c r="C2" s="30"/>
      <c r="D2" s="30"/>
      <c r="E2" s="30"/>
      <c r="F2" s="30"/>
      <c r="G2" s="30"/>
      <c r="H2" s="30"/>
      <c r="I2" s="30"/>
      <c r="J2" s="30"/>
      <c r="K2" s="30"/>
      <c r="L2" s="30"/>
      <c r="M2" s="30"/>
      <c r="N2" s="42"/>
      <c r="O2" s="30"/>
      <c r="P2" s="30"/>
      <c r="Q2" s="30"/>
      <c r="R2" s="30"/>
      <c r="S2" s="30"/>
      <c r="T2" s="42"/>
      <c r="AD2" s="30"/>
      <c r="AF2" s="30"/>
    </row>
    <row r="3" spans="1:32" ht="15" hidden="1" customHeight="1">
      <c r="A3" s="30"/>
      <c r="B3" s="30"/>
      <c r="C3" s="30"/>
      <c r="D3" s="30"/>
      <c r="E3" s="30"/>
      <c r="F3" s="30"/>
      <c r="G3" s="30"/>
      <c r="H3" s="30"/>
      <c r="I3" s="30"/>
      <c r="J3" s="30"/>
      <c r="K3" s="30"/>
      <c r="L3" s="30"/>
      <c r="M3" s="30"/>
      <c r="N3" s="42"/>
      <c r="O3" s="30"/>
      <c r="P3" s="30"/>
      <c r="Q3" s="30"/>
      <c r="R3" s="30"/>
      <c r="S3" s="30"/>
      <c r="T3" s="42"/>
      <c r="AD3" s="30"/>
      <c r="AF3" s="30"/>
    </row>
    <row r="4" spans="1:32" ht="15" customHeight="1">
      <c r="A4" s="30"/>
      <c r="B4" s="30"/>
      <c r="C4" s="30"/>
      <c r="D4" s="30"/>
      <c r="E4" s="30"/>
      <c r="F4" s="30"/>
      <c r="G4" s="30"/>
      <c r="H4" s="30"/>
      <c r="I4" s="30"/>
      <c r="J4" s="30"/>
      <c r="K4" s="30"/>
      <c r="L4" s="30"/>
      <c r="M4" s="30"/>
      <c r="N4" s="42"/>
      <c r="O4" s="30"/>
      <c r="P4" s="30"/>
      <c r="Q4" s="30"/>
      <c r="R4" s="30"/>
      <c r="S4" s="30"/>
      <c r="T4" s="42"/>
      <c r="AD4" s="30"/>
      <c r="AF4" s="30"/>
    </row>
    <row r="5" spans="1:32" ht="15" customHeight="1">
      <c r="A5" s="30"/>
      <c r="B5" s="30"/>
      <c r="C5" s="30"/>
      <c r="D5" s="30"/>
      <c r="E5" s="30"/>
      <c r="F5" s="30"/>
      <c r="G5" s="30"/>
      <c r="H5" s="30"/>
      <c r="I5" s="30"/>
      <c r="J5" s="30"/>
      <c r="K5" s="30"/>
      <c r="L5" s="30"/>
      <c r="M5" s="30"/>
      <c r="N5" s="42"/>
      <c r="O5" s="30"/>
      <c r="P5" s="30"/>
      <c r="Q5" s="30"/>
      <c r="R5" s="30"/>
      <c r="S5" s="30"/>
      <c r="T5" s="42"/>
      <c r="AD5" s="30"/>
      <c r="AF5" s="30"/>
    </row>
    <row r="6" spans="1:32" ht="15" customHeight="1">
      <c r="A6" s="30"/>
      <c r="B6" s="30"/>
      <c r="C6" s="30"/>
      <c r="D6" s="30"/>
      <c r="E6" s="30"/>
      <c r="F6" s="30"/>
      <c r="G6" s="30"/>
      <c r="H6" s="30"/>
      <c r="I6" s="30"/>
      <c r="J6" s="30"/>
      <c r="K6" s="30"/>
      <c r="L6" s="30"/>
      <c r="M6" s="30"/>
      <c r="N6" s="42"/>
      <c r="O6" s="30"/>
      <c r="P6" s="30"/>
      <c r="Q6" s="30"/>
      <c r="R6" s="30"/>
      <c r="S6" s="30"/>
      <c r="T6" s="42"/>
      <c r="AD6" s="30"/>
      <c r="AF6" s="30"/>
    </row>
    <row r="7" spans="1:32" ht="15" customHeight="1">
      <c r="A7" s="30"/>
      <c r="B7" s="30"/>
      <c r="C7" s="30"/>
      <c r="D7" s="30"/>
      <c r="E7" s="30"/>
      <c r="F7" s="30"/>
      <c r="G7" s="30"/>
      <c r="H7" s="30"/>
      <c r="I7" s="30"/>
      <c r="J7" s="30"/>
      <c r="K7" s="30"/>
      <c r="L7" s="30"/>
      <c r="M7" s="30"/>
      <c r="N7" s="42"/>
      <c r="O7" s="30"/>
      <c r="P7" s="30"/>
      <c r="Q7" s="30"/>
      <c r="R7" s="30"/>
      <c r="S7" s="30"/>
      <c r="T7" s="42"/>
      <c r="AD7" s="30"/>
      <c r="AF7" s="30"/>
    </row>
    <row r="8" spans="1:32" ht="15" customHeight="1">
      <c r="A8" s="30"/>
      <c r="B8" s="30"/>
      <c r="C8" s="30"/>
      <c r="D8" s="30"/>
      <c r="E8" s="30"/>
      <c r="F8" s="30"/>
      <c r="G8" s="30"/>
      <c r="H8" s="30"/>
      <c r="I8" s="30"/>
      <c r="J8" s="30"/>
      <c r="K8" s="30"/>
      <c r="L8" s="30"/>
      <c r="M8" s="30"/>
      <c r="N8" s="42"/>
      <c r="O8" s="30"/>
      <c r="P8" s="30"/>
      <c r="Q8" s="30"/>
      <c r="R8" s="30"/>
      <c r="S8" s="30"/>
      <c r="T8" s="42"/>
      <c r="U8" s="33"/>
      <c r="V8" s="33"/>
      <c r="W8" s="33"/>
      <c r="AD8" s="30"/>
      <c r="AF8" s="30"/>
    </row>
    <row r="9" spans="1:32" ht="33.75" customHeight="1">
      <c r="A9" s="30"/>
      <c r="B9" s="34"/>
      <c r="C9" s="48" t="s">
        <v>1437</v>
      </c>
      <c r="D9" s="34"/>
      <c r="E9" s="34"/>
      <c r="F9" s="34"/>
      <c r="G9" s="34"/>
      <c r="H9" s="57"/>
      <c r="I9" s="57"/>
      <c r="J9" s="229"/>
      <c r="K9" s="229"/>
      <c r="L9" s="229"/>
      <c r="M9" s="229"/>
      <c r="N9" s="229"/>
      <c r="O9" s="229"/>
      <c r="P9" s="57"/>
      <c r="Q9" s="57"/>
      <c r="R9" s="57"/>
      <c r="S9" s="57"/>
      <c r="T9" s="57"/>
      <c r="U9" s="33"/>
      <c r="V9" s="33"/>
      <c r="W9" s="33"/>
      <c r="AA9" s="224" t="s">
        <v>1357</v>
      </c>
      <c r="AD9" s="30"/>
      <c r="AF9" s="30"/>
    </row>
    <row r="10" spans="1:32" ht="6" customHeight="1">
      <c r="A10" s="30"/>
      <c r="B10" s="34"/>
      <c r="C10" s="302"/>
      <c r="D10" s="302"/>
      <c r="E10" s="219"/>
      <c r="F10" s="34"/>
      <c r="G10" s="34"/>
      <c r="H10" s="57"/>
      <c r="I10" s="57"/>
      <c r="J10" s="229"/>
      <c r="K10" s="229"/>
      <c r="L10" s="229"/>
      <c r="M10" s="229"/>
      <c r="N10" s="229"/>
      <c r="O10" s="229"/>
      <c r="P10" s="145"/>
      <c r="Q10" s="145"/>
      <c r="R10" s="57"/>
      <c r="S10" s="57"/>
      <c r="T10" s="57"/>
      <c r="U10" s="33"/>
      <c r="V10" s="228" t="s">
        <v>1357</v>
      </c>
      <c r="W10" s="33"/>
      <c r="Z10" s="32">
        <v>1</v>
      </c>
      <c r="AA10" s="32" t="s">
        <v>171</v>
      </c>
      <c r="AB10" s="32" t="e">
        <f>INDEX(Z10:Z18,MATCH(D19,AA10:AA18,0))</f>
        <v>#N/A</v>
      </c>
      <c r="AD10" s="30"/>
      <c r="AF10" s="30"/>
    </row>
    <row r="11" spans="1:32" ht="17.25" customHeight="1">
      <c r="A11" s="30"/>
      <c r="B11" s="34"/>
      <c r="C11" s="35"/>
      <c r="D11" s="141" t="s">
        <v>1315</v>
      </c>
      <c r="E11" s="141"/>
      <c r="F11" s="141"/>
      <c r="G11" s="141"/>
      <c r="H11" s="140"/>
      <c r="I11" s="140"/>
      <c r="J11" s="229"/>
      <c r="K11" s="229"/>
      <c r="L11" s="229"/>
      <c r="M11" s="229"/>
      <c r="N11" s="229"/>
      <c r="O11" s="229"/>
      <c r="P11" s="227"/>
      <c r="Q11" s="185"/>
      <c r="R11" s="185"/>
      <c r="S11" s="227"/>
      <c r="T11" s="57"/>
      <c r="U11" s="162">
        <v>7</v>
      </c>
      <c r="V11" s="40" t="s">
        <v>162</v>
      </c>
      <c r="W11" s="33"/>
      <c r="X11" s="33">
        <f>INDEX(U10:U15,MATCH(D12,V10:V15,0))</f>
        <v>0</v>
      </c>
      <c r="Z11" s="32">
        <v>2</v>
      </c>
      <c r="AA11" s="32" t="s">
        <v>177</v>
      </c>
      <c r="AB11" s="32" t="e">
        <f>IF(AB10=1,"DE",IF(AB10=2,"FI",IF(AB10=3,"FR",IF(AB10=4,"IT",IF(AB10=5,"NO",IF(AB10=6,"AT",IF(AB10=7,"SE",IF(AB10=8,"CH",IF(AB10=9,"HU",IF(AB10=10,"RER",))))))))))</f>
        <v>#N/A</v>
      </c>
      <c r="AD11" s="30"/>
      <c r="AF11" s="30"/>
    </row>
    <row r="12" spans="1:32" ht="12.75" customHeight="1">
      <c r="A12" s="30"/>
      <c r="B12" s="57"/>
      <c r="C12" s="139" t="s">
        <v>1313</v>
      </c>
      <c r="D12" s="306" t="s">
        <v>1357</v>
      </c>
      <c r="E12" s="304"/>
      <c r="F12" s="304"/>
      <c r="G12" s="305"/>
      <c r="H12" s="57"/>
      <c r="I12" s="57"/>
      <c r="J12" s="229"/>
      <c r="K12" s="229"/>
      <c r="L12" s="229"/>
      <c r="M12" s="229"/>
      <c r="N12" s="229"/>
      <c r="O12" s="229"/>
      <c r="P12" s="57"/>
      <c r="Q12" s="57"/>
      <c r="R12" s="57"/>
      <c r="S12" s="227"/>
      <c r="T12" s="57"/>
      <c r="U12" s="33">
        <v>8</v>
      </c>
      <c r="V12" s="33" t="s">
        <v>200</v>
      </c>
      <c r="W12" s="33"/>
      <c r="Z12" s="32">
        <v>3</v>
      </c>
      <c r="AA12" s="32" t="s">
        <v>172</v>
      </c>
      <c r="AC12" s="32"/>
      <c r="AD12" s="32"/>
      <c r="AF12" s="30"/>
    </row>
    <row r="13" spans="1:32" ht="12.75" customHeight="1">
      <c r="A13" s="30"/>
      <c r="B13" s="34"/>
      <c r="C13" s="34"/>
      <c r="D13" s="34"/>
      <c r="E13" s="34"/>
      <c r="F13" s="59"/>
      <c r="G13" s="59"/>
      <c r="H13" s="57"/>
      <c r="I13" s="57"/>
      <c r="J13" s="229"/>
      <c r="K13" s="229"/>
      <c r="L13" s="229"/>
      <c r="M13" s="229"/>
      <c r="N13" s="229"/>
      <c r="O13" s="229"/>
      <c r="P13" s="57"/>
      <c r="Q13" s="57"/>
      <c r="R13" s="57"/>
      <c r="S13" s="185"/>
      <c r="T13" s="178"/>
      <c r="U13" s="33">
        <v>9</v>
      </c>
      <c r="V13" s="33" t="s">
        <v>201</v>
      </c>
      <c r="W13" s="33"/>
      <c r="Z13" s="32">
        <v>4</v>
      </c>
      <c r="AA13" s="32" t="s">
        <v>178</v>
      </c>
      <c r="AC13" s="32"/>
      <c r="AD13" s="32"/>
      <c r="AF13" s="30"/>
    </row>
    <row r="14" spans="1:32" ht="12.75" customHeight="1">
      <c r="A14" s="30"/>
      <c r="B14" s="34"/>
      <c r="C14" s="57"/>
      <c r="D14" s="57"/>
      <c r="E14" s="57"/>
      <c r="F14" s="185"/>
      <c r="G14" s="185"/>
      <c r="H14" s="57"/>
      <c r="I14" s="57"/>
      <c r="J14" s="229"/>
      <c r="K14" s="229"/>
      <c r="L14" s="229"/>
      <c r="M14" s="229"/>
      <c r="N14" s="229"/>
      <c r="O14" s="229"/>
      <c r="P14" s="57"/>
      <c r="Q14" s="57"/>
      <c r="R14" s="57"/>
      <c r="S14" s="185"/>
      <c r="T14" s="178"/>
      <c r="U14" s="33">
        <v>10</v>
      </c>
      <c r="V14" s="33" t="s">
        <v>202</v>
      </c>
      <c r="W14" s="33"/>
      <c r="Z14" s="32">
        <v>5</v>
      </c>
      <c r="AA14" s="32" t="s">
        <v>176</v>
      </c>
      <c r="AD14" s="30"/>
      <c r="AF14" s="30"/>
    </row>
    <row r="15" spans="1:32" ht="10.15" customHeight="1">
      <c r="A15" s="30"/>
      <c r="B15" s="35"/>
      <c r="C15" s="301"/>
      <c r="D15" s="301"/>
      <c r="E15" s="301"/>
      <c r="F15" s="301"/>
      <c r="G15" s="221"/>
      <c r="H15" s="57"/>
      <c r="I15" s="57"/>
      <c r="J15" s="229"/>
      <c r="K15" s="229"/>
      <c r="L15" s="229"/>
      <c r="M15" s="229"/>
      <c r="N15" s="229"/>
      <c r="O15" s="229"/>
      <c r="P15" s="310"/>
      <c r="Q15" s="310"/>
      <c r="R15" s="310"/>
      <c r="S15" s="310"/>
      <c r="T15" s="310"/>
      <c r="U15" s="33"/>
      <c r="V15" s="33"/>
      <c r="W15" s="33"/>
      <c r="Z15" s="212">
        <v>6</v>
      </c>
      <c r="AA15" s="212" t="s">
        <v>173</v>
      </c>
      <c r="AB15" s="213"/>
      <c r="AD15" s="30"/>
      <c r="AF15" s="30"/>
    </row>
    <row r="16" spans="1:32" ht="14.45" customHeight="1">
      <c r="A16" s="30"/>
      <c r="B16" s="208"/>
      <c r="C16" s="309" t="s">
        <v>1321</v>
      </c>
      <c r="D16" s="309"/>
      <c r="E16" s="309"/>
      <c r="F16" s="309"/>
      <c r="G16" s="204"/>
      <c r="H16" s="209"/>
      <c r="I16" s="209"/>
      <c r="J16" s="229"/>
      <c r="K16" s="229"/>
      <c r="L16" s="229"/>
      <c r="M16" s="229"/>
      <c r="N16" s="229"/>
      <c r="O16" s="229"/>
      <c r="P16" s="57"/>
      <c r="Q16" s="57"/>
      <c r="R16" s="57"/>
      <c r="S16" s="57"/>
      <c r="T16" s="210"/>
      <c r="U16" s="33"/>
      <c r="V16" s="33"/>
      <c r="W16" s="33"/>
      <c r="Z16" s="32">
        <v>7</v>
      </c>
      <c r="AA16" s="32" t="s">
        <v>175</v>
      </c>
      <c r="AD16" s="30"/>
      <c r="AF16" s="30"/>
    </row>
    <row r="17" spans="1:32" s="213" customFormat="1" ht="10.5" customHeight="1">
      <c r="A17" s="207"/>
      <c r="B17" s="34"/>
      <c r="C17" s="57"/>
      <c r="D17" s="57"/>
      <c r="E17" s="57"/>
      <c r="F17" s="57"/>
      <c r="G17" s="57"/>
      <c r="H17" s="57"/>
      <c r="I17" s="57"/>
      <c r="J17" s="229"/>
      <c r="K17" s="229"/>
      <c r="L17" s="229"/>
      <c r="M17" s="229"/>
      <c r="N17" s="229"/>
      <c r="O17" s="229"/>
      <c r="P17" s="57"/>
      <c r="Q17" s="57"/>
      <c r="R17" s="57"/>
      <c r="S17" s="57"/>
      <c r="T17" s="178"/>
      <c r="U17" s="211"/>
      <c r="V17" s="211"/>
      <c r="W17" s="211"/>
      <c r="X17" s="211"/>
      <c r="Y17" s="211"/>
      <c r="Z17" s="32">
        <v>8</v>
      </c>
      <c r="AA17" s="32" t="s">
        <v>170</v>
      </c>
      <c r="AB17" s="31"/>
      <c r="AD17" s="207"/>
      <c r="AF17" s="207"/>
    </row>
    <row r="18" spans="1:32" ht="10.5" customHeight="1">
      <c r="A18" s="30"/>
      <c r="B18" s="34"/>
      <c r="C18" s="57"/>
      <c r="D18" s="57"/>
      <c r="E18" s="57"/>
      <c r="F18" s="57"/>
      <c r="G18" s="57"/>
      <c r="H18" s="57"/>
      <c r="I18" s="57"/>
      <c r="J18" s="229"/>
      <c r="K18" s="229"/>
      <c r="L18" s="229"/>
      <c r="M18" s="229"/>
      <c r="N18" s="229"/>
      <c r="O18" s="229"/>
      <c r="P18" s="57"/>
      <c r="Q18" s="57"/>
      <c r="R18" s="57"/>
      <c r="S18" s="57"/>
      <c r="T18" s="178"/>
      <c r="U18" s="33"/>
      <c r="V18" s="33"/>
      <c r="W18" s="33"/>
      <c r="Z18" s="32">
        <v>9</v>
      </c>
      <c r="AA18" s="32" t="s">
        <v>174</v>
      </c>
      <c r="AD18" s="30"/>
      <c r="AF18" s="30"/>
    </row>
    <row r="19" spans="1:32" ht="11.25" customHeight="1">
      <c r="A19" s="30"/>
      <c r="B19" s="34"/>
      <c r="C19" s="63" t="s">
        <v>1358</v>
      </c>
      <c r="D19" s="184" t="s">
        <v>1357</v>
      </c>
      <c r="E19" s="183"/>
      <c r="F19" s="36"/>
      <c r="G19" s="36"/>
      <c r="H19" s="226"/>
      <c r="I19" s="226"/>
      <c r="J19" s="226"/>
      <c r="K19" s="226"/>
      <c r="L19" s="226"/>
      <c r="M19" s="226"/>
      <c r="N19" s="226"/>
      <c r="O19" s="229"/>
      <c r="P19" s="226"/>
      <c r="Q19" s="226"/>
      <c r="R19" s="226"/>
      <c r="S19" s="226"/>
      <c r="T19" s="226"/>
      <c r="AD19" s="30"/>
      <c r="AF19" s="30"/>
    </row>
    <row r="20" spans="1:32" ht="11.25" customHeight="1">
      <c r="A20" s="30"/>
      <c r="B20" s="34"/>
      <c r="C20" s="64"/>
      <c r="D20" s="221"/>
      <c r="E20" s="177"/>
      <c r="F20" s="221"/>
      <c r="G20" s="221"/>
      <c r="H20" s="226"/>
      <c r="I20" s="226"/>
      <c r="J20" s="226"/>
      <c r="K20" s="226"/>
      <c r="L20" s="226"/>
      <c r="M20" s="226"/>
      <c r="N20" s="226"/>
      <c r="O20" s="229"/>
      <c r="P20" s="226"/>
      <c r="Q20" s="226"/>
      <c r="R20" s="226"/>
      <c r="S20" s="226"/>
      <c r="T20" s="226"/>
      <c r="AD20" s="30"/>
      <c r="AF20" s="30"/>
    </row>
    <row r="21" spans="1:32" ht="11.25" customHeight="1">
      <c r="A21" s="30"/>
      <c r="B21" s="34"/>
      <c r="C21" s="61"/>
      <c r="D21" s="159"/>
      <c r="E21" s="177"/>
      <c r="F21" s="221"/>
      <c r="G21" s="221"/>
      <c r="H21" s="226"/>
      <c r="I21" s="226"/>
      <c r="J21" s="226"/>
      <c r="K21" s="226"/>
      <c r="L21" s="226"/>
      <c r="M21" s="226"/>
      <c r="N21" s="226"/>
      <c r="O21" s="57"/>
      <c r="P21" s="226"/>
      <c r="Q21" s="226"/>
      <c r="R21" s="226"/>
      <c r="S21" s="226"/>
      <c r="T21" s="226"/>
      <c r="AD21" s="30"/>
      <c r="AF21" s="30"/>
    </row>
    <row r="22" spans="1:32" ht="11.25" customHeight="1">
      <c r="A22" s="30"/>
      <c r="B22" s="34"/>
      <c r="C22" s="192"/>
      <c r="D22" s="181"/>
      <c r="E22" s="180" t="s">
        <v>1319</v>
      </c>
      <c r="F22" s="221"/>
      <c r="G22" s="221"/>
      <c r="H22" s="226"/>
      <c r="I22" s="226"/>
      <c r="J22" s="226"/>
      <c r="K22" s="226"/>
      <c r="L22" s="226"/>
      <c r="M22" s="226"/>
      <c r="N22" s="226"/>
      <c r="O22" s="57"/>
      <c r="P22" s="226"/>
      <c r="Q22" s="226"/>
      <c r="R22" s="226"/>
      <c r="S22" s="226"/>
      <c r="T22" s="226"/>
      <c r="AD22" s="30"/>
      <c r="AF22" s="30"/>
    </row>
    <row r="23" spans="1:32" ht="11.25" customHeight="1">
      <c r="A23" s="30"/>
      <c r="B23" s="34"/>
      <c r="C23" s="64" t="s">
        <v>932</v>
      </c>
      <c r="D23" s="160" t="s">
        <v>1319</v>
      </c>
      <c r="E23" s="201" t="str">
        <f>'s2.Transport'!F67</f>
        <v>Bitte Land wählen</v>
      </c>
      <c r="F23" s="298" t="str">
        <f>IFERROR(IF(AND(AB10=$Z$17,D23&gt;0,ISNUMBER(D23)),"wird nicht berücksichtigt","")," ")</f>
        <v xml:space="preserve"> </v>
      </c>
      <c r="G23" s="298"/>
      <c r="H23" s="298"/>
      <c r="I23" s="230"/>
      <c r="J23" s="230"/>
      <c r="K23" s="226"/>
      <c r="L23" s="226"/>
      <c r="M23" s="226"/>
      <c r="N23" s="226"/>
      <c r="O23" s="57"/>
      <c r="P23" s="226"/>
      <c r="Q23" s="226"/>
      <c r="R23" s="226"/>
      <c r="S23" s="226"/>
      <c r="T23" s="226"/>
      <c r="U23" s="33"/>
      <c r="V23" s="33"/>
      <c r="W23" s="33"/>
      <c r="AD23" s="30"/>
      <c r="AF23" s="30"/>
    </row>
    <row r="24" spans="1:32" ht="11.25" customHeight="1">
      <c r="A24" s="30"/>
      <c r="B24" s="34"/>
      <c r="C24" s="193" t="s">
        <v>1435</v>
      </c>
      <c r="D24" s="161">
        <v>0.98</v>
      </c>
      <c r="E24" s="200">
        <f>'s2.Transport'!L78</f>
        <v>0.98095836697955963</v>
      </c>
      <c r="F24" s="230"/>
      <c r="G24" s="230"/>
      <c r="H24" s="230"/>
      <c r="I24" s="230"/>
      <c r="J24" s="230"/>
      <c r="K24" s="226"/>
      <c r="L24" s="226"/>
      <c r="M24" s="226"/>
      <c r="N24" s="226"/>
      <c r="O24" s="57"/>
      <c r="P24" s="226"/>
      <c r="Q24" s="226"/>
      <c r="R24" s="226"/>
      <c r="S24" s="226"/>
      <c r="T24" s="226"/>
      <c r="U24" s="33"/>
      <c r="V24" s="33"/>
      <c r="W24" s="33"/>
      <c r="AD24" s="30"/>
      <c r="AF24" s="30"/>
    </row>
    <row r="25" spans="1:32" ht="11.25" hidden="1" customHeight="1" outlineLevel="1">
      <c r="A25" s="30"/>
      <c r="B25" s="34"/>
      <c r="C25" s="193" t="s">
        <v>1247</v>
      </c>
      <c r="D25" s="161" t="s">
        <v>1248</v>
      </c>
      <c r="E25" s="36"/>
      <c r="F25" s="36"/>
      <c r="G25" s="36"/>
      <c r="H25" s="226"/>
      <c r="I25" s="226"/>
      <c r="J25" s="226"/>
      <c r="K25" s="226"/>
      <c r="L25" s="226"/>
      <c r="M25" s="226"/>
      <c r="N25" s="226"/>
      <c r="O25" s="57"/>
      <c r="P25" s="226"/>
      <c r="Q25" s="226"/>
      <c r="R25" s="226"/>
      <c r="S25" s="226"/>
      <c r="T25" s="226"/>
      <c r="U25" s="33">
        <v>99</v>
      </c>
      <c r="V25" s="223" t="s">
        <v>1357</v>
      </c>
      <c r="X25" s="32">
        <f>INDEX($U$25:$U$30,MATCH(C29,$V$25:$V$30,0))</f>
        <v>99</v>
      </c>
      <c r="Z25" s="32">
        <v>1</v>
      </c>
      <c r="AA25" s="32" t="s">
        <v>975</v>
      </c>
      <c r="AB25" s="32">
        <f>INDEX($Z$25:$Z$26,MATCH(D25,$AA$25:$AA$26,0))</f>
        <v>2</v>
      </c>
      <c r="AD25" s="30"/>
      <c r="AF25" s="30"/>
    </row>
    <row r="26" spans="1:32" ht="11.25" customHeight="1" collapsed="1">
      <c r="A26" s="30"/>
      <c r="B26" s="34"/>
      <c r="C26" s="298" t="str">
        <f>IF(D24&gt;1,"Der Anteil LkW darf maximal 100% betragen","")</f>
        <v/>
      </c>
      <c r="D26" s="299"/>
      <c r="E26" s="298"/>
      <c r="F26" s="298"/>
      <c r="G26" s="220"/>
      <c r="H26" s="57"/>
      <c r="I26" s="57"/>
      <c r="J26" s="298"/>
      <c r="K26" s="298"/>
      <c r="L26" s="298"/>
      <c r="M26" s="298"/>
      <c r="N26" s="298"/>
      <c r="O26" s="57"/>
      <c r="P26" s="226" t="str">
        <f>IF(P24&gt;1,"Der Anteil LkW darf maximal 100% betragen","")</f>
        <v/>
      </c>
      <c r="Q26" s="226"/>
      <c r="R26" s="226"/>
      <c r="S26" s="226"/>
      <c r="T26" s="226"/>
      <c r="U26" s="33">
        <v>1</v>
      </c>
      <c r="V26" s="32" t="s">
        <v>76</v>
      </c>
      <c r="Z26" s="32">
        <v>2</v>
      </c>
      <c r="AA26" s="32" t="s">
        <v>1248</v>
      </c>
      <c r="AD26" s="30"/>
      <c r="AF26" s="30"/>
    </row>
    <row r="27" spans="1:32" ht="11.25" customHeight="1">
      <c r="A27" s="30"/>
      <c r="B27" s="37"/>
      <c r="C27" s="38"/>
      <c r="D27" s="37"/>
      <c r="E27" s="37"/>
      <c r="F27" s="37"/>
      <c r="G27" s="37"/>
      <c r="H27" s="39"/>
      <c r="I27" s="39"/>
      <c r="J27" s="39"/>
      <c r="K27" s="39"/>
      <c r="L27" s="39"/>
      <c r="M27" s="39"/>
      <c r="N27" s="39"/>
      <c r="O27" s="39"/>
      <c r="P27" s="143"/>
      <c r="Q27" s="143"/>
      <c r="R27" s="143"/>
      <c r="S27" s="143"/>
      <c r="T27" s="39"/>
      <c r="U27" s="33">
        <v>2</v>
      </c>
      <c r="V27" s="32" t="s">
        <v>72</v>
      </c>
      <c r="AD27" s="30"/>
      <c r="AF27" s="30"/>
    </row>
    <row r="28" spans="1:32" ht="11.25" customHeight="1">
      <c r="A28" s="30"/>
      <c r="B28" s="37"/>
      <c r="C28" s="47" t="s">
        <v>58</v>
      </c>
      <c r="D28" s="37"/>
      <c r="E28" s="37"/>
      <c r="F28" s="37"/>
      <c r="G28" s="37"/>
      <c r="H28" s="39"/>
      <c r="I28" s="39"/>
      <c r="J28" s="39"/>
      <c r="K28" s="39"/>
      <c r="L28" s="39"/>
      <c r="M28" s="39"/>
      <c r="N28" s="39"/>
      <c r="O28" s="39"/>
      <c r="P28" s="143"/>
      <c r="Q28" s="143"/>
      <c r="R28" s="143"/>
      <c r="S28" s="143"/>
      <c r="T28" s="39"/>
      <c r="U28" s="33">
        <v>3</v>
      </c>
      <c r="V28" s="32" t="s">
        <v>73</v>
      </c>
      <c r="AD28" s="30"/>
      <c r="AF28" s="30"/>
    </row>
    <row r="29" spans="1:32" ht="11.25" customHeight="1">
      <c r="A29" s="30"/>
      <c r="B29" s="37"/>
      <c r="C29" s="293" t="s">
        <v>1357</v>
      </c>
      <c r="D29" s="294"/>
      <c r="E29" s="39"/>
      <c r="F29" s="39"/>
      <c r="G29" s="37"/>
      <c r="H29" s="39"/>
      <c r="I29" s="39"/>
      <c r="J29" s="39"/>
      <c r="K29" s="39"/>
      <c r="L29" s="39"/>
      <c r="M29" s="39"/>
      <c r="N29" s="39"/>
      <c r="O29" s="39"/>
      <c r="P29" s="143"/>
      <c r="Q29" s="143"/>
      <c r="R29" s="143"/>
      <c r="S29" s="143"/>
      <c r="T29" s="39"/>
      <c r="U29" s="33">
        <v>4</v>
      </c>
      <c r="V29" s="32" t="s">
        <v>74</v>
      </c>
      <c r="AD29" s="30"/>
      <c r="AF29" s="30"/>
    </row>
    <row r="30" spans="1:32" ht="12.75" customHeight="1">
      <c r="A30" s="30"/>
      <c r="B30" s="37"/>
      <c r="C30" s="38"/>
      <c r="D30" s="37"/>
      <c r="E30" s="37"/>
      <c r="F30" s="37"/>
      <c r="G30" s="37"/>
      <c r="H30" s="39"/>
      <c r="I30" s="39"/>
      <c r="J30" s="39"/>
      <c r="K30" s="39"/>
      <c r="L30" s="39"/>
      <c r="M30" s="39"/>
      <c r="N30" s="39"/>
      <c r="O30" s="39"/>
      <c r="P30" s="143"/>
      <c r="Q30" s="143"/>
      <c r="R30" s="143"/>
      <c r="S30" s="143"/>
      <c r="T30" s="39"/>
      <c r="U30" s="33">
        <v>5</v>
      </c>
      <c r="V30" s="32" t="s">
        <v>75</v>
      </c>
      <c r="AD30" s="30"/>
      <c r="AF30" s="30"/>
    </row>
    <row r="31" spans="1:32" ht="12.75" customHeight="1">
      <c r="A31" s="30"/>
      <c r="B31" s="37"/>
      <c r="C31" s="38" t="s">
        <v>59</v>
      </c>
      <c r="D31" s="143">
        <f>IF($X$25=1,'s2.LCIA'!$B$19,IF($X$25=2,'s2.LCIA'!$B$15,IF($X$25=3,'s2.LCIA'!$B$17,IF($X$25=4,'s2.LCIA'!$B$16,IF($X$25=5,'s2.LCIA'!$B$18,0)))))</f>
        <v>0</v>
      </c>
      <c r="E31" s="41" t="str">
        <f>IF($X$25=2,"kWh Öl-eq/m³",IF($X$25=3,"kWh Öl-eq/m³",IF($X$25=4,"kWh Öl-eq/m³",IF($X$25=5,"kg CO2-eq/m³",IF($X$25=1,"UBP/m³",IF($X$25=99, "-",0))))))</f>
        <v>-</v>
      </c>
      <c r="F31" s="41"/>
      <c r="G31" s="41"/>
      <c r="H31" s="39"/>
      <c r="I31" s="39"/>
      <c r="J31" s="39"/>
      <c r="K31" s="39"/>
      <c r="L31" s="39"/>
      <c r="M31" s="39"/>
      <c r="N31" s="39"/>
      <c r="O31" s="39"/>
      <c r="P31" s="143"/>
      <c r="Q31" s="143"/>
      <c r="R31" s="143"/>
      <c r="S31" s="143"/>
      <c r="T31" s="39"/>
      <c r="U31" s="33"/>
      <c r="W31" s="33"/>
      <c r="AD31" s="30"/>
      <c r="AF31" s="30"/>
    </row>
    <row r="32" spans="1:32" ht="12.75" customHeight="1">
      <c r="A32" s="30"/>
      <c r="B32" s="37"/>
      <c r="C32" s="38" t="s">
        <v>1312</v>
      </c>
      <c r="D32" s="143">
        <f>IF($X$25=1,'s2.LCIA'!$B$25,IF($X$25=2,'s2.LCIA'!$B$21,IF($X$25=3,'s2.LCIA'!$B$23,IF($X$25=4,'s2.LCIA'!$B$22,IF($X$25=5,'s2.LCIA'!$B$24,0)))))</f>
        <v>0</v>
      </c>
      <c r="E32" s="41" t="str">
        <f>IF($X$25=2,"kWh Öl-eq/m³",IF($X$25=3,"kWh Öl-eq/m³",IF($X$25=4,"kWh Öl-eq/m³",IF($X$25=5,"kg CO2-eq/m³",IF($X$25=1,"UBP/m³",IF($X$25=99, "-",0))))))</f>
        <v>-</v>
      </c>
      <c r="F32" s="234" t="str">
        <f>IF(OR(D23=0, D23="Default"),"Zur Berechnung des Transportes wurde mindestens eine Default-Distanz angewendet"," ")</f>
        <v>Zur Berechnung des Transportes wurde mindestens eine Default-Distanz angewendet</v>
      </c>
      <c r="G32" s="41"/>
      <c r="H32" s="39"/>
      <c r="I32" s="39"/>
      <c r="J32" s="39"/>
      <c r="K32" s="39"/>
      <c r="L32" s="39"/>
      <c r="M32" s="39"/>
      <c r="N32" s="39"/>
      <c r="O32" s="39"/>
      <c r="P32" s="143"/>
      <c r="Q32" s="143"/>
      <c r="R32" s="143"/>
      <c r="S32" s="143"/>
      <c r="T32" s="39"/>
      <c r="AD32" s="30"/>
      <c r="AF32" s="30"/>
    </row>
    <row r="33" spans="1:32" ht="12.75" customHeight="1">
      <c r="A33" s="30"/>
      <c r="B33" s="37"/>
      <c r="C33" s="38" t="s">
        <v>53</v>
      </c>
      <c r="D33" s="142">
        <f>IF($X$25=1,SUM('s2.LCIA'!$AL$19:$AU$19),IF($X$25=2,SUM('s2.LCIA'!$AL$15:$AU$15),IF($X$25=3,SUM('s2.LCIA'!$AL$17:$AU$17),IF($X$25=4,SUM('s2.LCIA'!$AL$16:$AU$16),IF($X$25=5,SUM('s2.LCIA'!$AL$18:$AU$18),0)))))</f>
        <v>0</v>
      </c>
      <c r="E33" s="41" t="str">
        <f>IF($X$25=2,"kWh Öl-eq/m³",IF($X$25=3,"kWh Öl-eq/m³",IF($X$25=4,"kWh Öl-eq/m³",IF($X$25=5,"kg CO2-eq/m³",IF($X$25=1,"UBP/m³",IF($X$25=99, "-",0))))))</f>
        <v>-</v>
      </c>
      <c r="F33" s="41"/>
      <c r="G33" s="41"/>
      <c r="H33" s="39"/>
      <c r="I33" s="39"/>
      <c r="J33" s="39"/>
      <c r="K33" s="39"/>
      <c r="L33" s="39"/>
      <c r="M33" s="39"/>
      <c r="N33" s="39"/>
      <c r="O33" s="39"/>
      <c r="P33" s="143"/>
      <c r="Q33" s="143"/>
      <c r="R33" s="143"/>
      <c r="S33" s="143"/>
      <c r="T33" s="39"/>
      <c r="U33" s="33"/>
      <c r="V33" s="33"/>
      <c r="W33" s="33"/>
      <c r="X33" s="33"/>
      <c r="AD33" s="30"/>
      <c r="AF33" s="30"/>
    </row>
    <row r="34" spans="1:32" ht="11.25" customHeight="1">
      <c r="A34" s="30"/>
      <c r="B34" s="37"/>
      <c r="C34" s="38" t="s">
        <v>41</v>
      </c>
      <c r="D34" s="143">
        <f>SUM(D31:D33)</f>
        <v>0</v>
      </c>
      <c r="E34" s="41" t="str">
        <f>IF($X$25=2,"kWh Öl-eq/m³",IF($X$25=3,"kWh Öl-eq/m³",IF($X$25=4,"kWh Öl-eq/m³",IF($X$25=5,"kg CO2-eq/m³",IF($X$25=1,"UBP/m³",IF($X$25=99, "-",0))))))</f>
        <v>-</v>
      </c>
      <c r="F34" s="41"/>
      <c r="G34" s="41"/>
      <c r="H34" s="39"/>
      <c r="I34" s="39"/>
      <c r="J34" s="39"/>
      <c r="K34" s="39"/>
      <c r="L34" s="39"/>
      <c r="M34" s="39"/>
      <c r="N34" s="39"/>
      <c r="O34" s="39"/>
      <c r="P34" s="143"/>
      <c r="Q34" s="143"/>
      <c r="R34" s="143"/>
      <c r="S34" s="143"/>
      <c r="T34" s="39"/>
      <c r="U34" s="33"/>
      <c r="V34" s="33"/>
      <c r="W34" s="33"/>
      <c r="AD34" s="30"/>
      <c r="AF34" s="30"/>
    </row>
    <row r="35" spans="1:32" ht="10.5" customHeight="1">
      <c r="A35" s="30"/>
      <c r="B35" s="37"/>
      <c r="C35" s="37"/>
      <c r="D35" s="37"/>
      <c r="E35" s="37"/>
      <c r="F35" s="37"/>
      <c r="G35" s="37"/>
      <c r="H35" s="39"/>
      <c r="I35" s="39"/>
      <c r="J35" s="39"/>
      <c r="K35" s="39"/>
      <c r="L35" s="39"/>
      <c r="M35" s="39"/>
      <c r="N35" s="39"/>
      <c r="O35" s="39"/>
      <c r="P35" s="39"/>
      <c r="Q35" s="39"/>
      <c r="R35" s="39"/>
      <c r="S35" s="39"/>
      <c r="T35" s="39"/>
      <c r="U35" s="33"/>
      <c r="V35" s="33"/>
      <c r="W35" s="33"/>
      <c r="AD35" s="30"/>
      <c r="AF35" s="30"/>
    </row>
    <row r="36" spans="1:32" ht="14.25" customHeight="1">
      <c r="A36" s="30"/>
      <c r="B36" s="295" t="s">
        <v>1442</v>
      </c>
      <c r="C36" s="295"/>
      <c r="D36" s="295"/>
      <c r="E36" s="295"/>
      <c r="F36" s="295"/>
      <c r="G36" s="295"/>
      <c r="H36" s="295"/>
      <c r="I36" s="295"/>
      <c r="J36" s="295"/>
      <c r="K36" s="295"/>
      <c r="L36" s="295"/>
      <c r="M36" s="295"/>
      <c r="N36" s="295"/>
      <c r="O36" s="295"/>
      <c r="P36" s="295"/>
      <c r="Q36" s="295"/>
      <c r="R36" s="295"/>
      <c r="S36" s="295"/>
      <c r="T36" s="295"/>
      <c r="AD36" s="30"/>
      <c r="AF36" s="30"/>
    </row>
    <row r="37" spans="1:32" ht="120" customHeight="1">
      <c r="A37" s="30"/>
      <c r="B37" s="295"/>
      <c r="C37" s="295"/>
      <c r="D37" s="295"/>
      <c r="E37" s="295"/>
      <c r="F37" s="295"/>
      <c r="G37" s="295"/>
      <c r="H37" s="295"/>
      <c r="I37" s="295"/>
      <c r="J37" s="295"/>
      <c r="K37" s="295"/>
      <c r="L37" s="295"/>
      <c r="M37" s="295"/>
      <c r="N37" s="295"/>
      <c r="O37" s="295"/>
      <c r="P37" s="295"/>
      <c r="Q37" s="295"/>
      <c r="R37" s="295"/>
      <c r="S37" s="295"/>
      <c r="T37" s="295"/>
      <c r="AD37" s="30"/>
      <c r="AF37" s="30"/>
    </row>
    <row r="38" spans="1:32" ht="6.75" customHeight="1">
      <c r="A38" s="30"/>
      <c r="B38" s="222"/>
      <c r="C38" s="222"/>
      <c r="D38" s="222"/>
      <c r="E38" s="222"/>
      <c r="F38" s="222"/>
      <c r="G38" s="222"/>
      <c r="H38" s="222"/>
      <c r="I38" s="222"/>
      <c r="J38" s="222"/>
      <c r="K38" s="222"/>
      <c r="L38" s="222"/>
      <c r="M38" s="222"/>
      <c r="N38" s="222"/>
      <c r="O38" s="215"/>
      <c r="P38" s="215"/>
      <c r="Q38" s="215"/>
      <c r="R38" s="215"/>
      <c r="S38" s="215"/>
      <c r="T38" s="215"/>
      <c r="AD38" s="30"/>
      <c r="AF38" s="30"/>
    </row>
    <row r="39" spans="1:32" ht="12.75">
      <c r="A39" s="30"/>
      <c r="B39" s="297" t="s">
        <v>1286</v>
      </c>
      <c r="C39" s="297"/>
      <c r="D39" s="50"/>
      <c r="E39" s="50"/>
      <c r="F39" s="43"/>
      <c r="G39" s="43"/>
      <c r="H39" s="43"/>
      <c r="I39" s="43"/>
      <c r="J39" s="49"/>
      <c r="K39" s="49"/>
      <c r="L39" s="49"/>
      <c r="M39" s="49"/>
      <c r="N39" s="58"/>
      <c r="O39" s="205"/>
      <c r="P39" s="296" t="s">
        <v>1306</v>
      </c>
      <c r="Q39" s="296"/>
      <c r="R39" s="296"/>
      <c r="S39" s="43"/>
      <c r="T39" s="205"/>
      <c r="AD39" s="30"/>
      <c r="AF39" s="30"/>
    </row>
    <row r="40" spans="1:32" ht="12.75">
      <c r="A40" s="30"/>
      <c r="B40" s="290" t="s">
        <v>1287</v>
      </c>
      <c r="C40" s="290"/>
      <c r="D40" s="290"/>
      <c r="E40" s="174"/>
      <c r="F40" s="174"/>
      <c r="G40" s="174"/>
      <c r="H40" s="174"/>
      <c r="I40" s="174"/>
      <c r="J40" s="30"/>
      <c r="K40" s="30"/>
      <c r="L40" s="30"/>
      <c r="M40" s="30"/>
      <c r="N40" s="42"/>
      <c r="O40" s="205"/>
      <c r="P40" s="291" t="s">
        <v>1307</v>
      </c>
      <c r="Q40" s="291"/>
      <c r="R40" s="291"/>
      <c r="S40" s="174"/>
      <c r="T40" s="205"/>
      <c r="AD40" s="30"/>
      <c r="AF40" s="30"/>
    </row>
    <row r="41" spans="1:32" ht="12.75">
      <c r="A41" s="30"/>
      <c r="B41" s="297" t="s">
        <v>1448</v>
      </c>
      <c r="C41" s="297"/>
      <c r="D41" s="43"/>
      <c r="E41" s="43"/>
      <c r="F41" s="43"/>
      <c r="G41" s="43"/>
      <c r="H41" s="43"/>
      <c r="I41" s="43"/>
      <c r="J41" s="30"/>
      <c r="K41" s="30"/>
      <c r="L41" s="30"/>
      <c r="M41" s="30"/>
      <c r="N41" s="42"/>
      <c r="O41" s="206"/>
      <c r="P41" s="291" t="s">
        <v>1308</v>
      </c>
      <c r="Q41" s="291"/>
      <c r="R41" s="291"/>
      <c r="S41" s="43"/>
      <c r="T41" s="205"/>
      <c r="AD41" s="30"/>
      <c r="AF41" s="30"/>
    </row>
    <row r="42" spans="1:32" ht="12.75">
      <c r="A42" s="30"/>
      <c r="B42" s="297" t="s">
        <v>2</v>
      </c>
      <c r="C42" s="297"/>
      <c r="D42" s="30"/>
      <c r="E42" s="30"/>
      <c r="F42" s="44"/>
      <c r="G42" s="44"/>
      <c r="H42" s="42"/>
      <c r="I42" s="42"/>
      <c r="J42" s="30"/>
      <c r="K42" s="30"/>
      <c r="L42" s="30"/>
      <c r="M42" s="30"/>
      <c r="N42" s="42"/>
      <c r="O42" s="206"/>
      <c r="P42" s="291" t="s">
        <v>1309</v>
      </c>
      <c r="Q42" s="291"/>
      <c r="R42" s="291"/>
      <c r="S42" s="44"/>
      <c r="T42" s="205"/>
      <c r="AD42" s="30"/>
      <c r="AF42" s="30"/>
    </row>
    <row r="43" spans="1:32" ht="12.75">
      <c r="A43" s="30"/>
      <c r="B43" s="30"/>
      <c r="C43" s="30"/>
      <c r="D43" s="30"/>
      <c r="E43" s="30"/>
      <c r="F43" s="30"/>
      <c r="G43" s="30"/>
      <c r="H43" s="42"/>
      <c r="I43" s="42"/>
      <c r="J43" s="30"/>
      <c r="K43" s="30"/>
      <c r="L43" s="30"/>
      <c r="M43" s="45"/>
      <c r="N43" s="42"/>
      <c r="O43" s="206"/>
      <c r="P43" s="292" t="s">
        <v>1310</v>
      </c>
      <c r="Q43" s="292"/>
      <c r="R43" s="292"/>
      <c r="S43" s="30"/>
      <c r="T43" s="205"/>
      <c r="AD43" s="30"/>
      <c r="AF43" s="30"/>
    </row>
    <row r="44" spans="1:32" ht="12.75">
      <c r="A44" s="30"/>
      <c r="B44" s="30"/>
      <c r="C44" s="30"/>
      <c r="D44" s="30"/>
      <c r="E44" s="30"/>
      <c r="F44" s="30"/>
      <c r="G44" s="30"/>
      <c r="H44" s="30"/>
      <c r="I44" s="30"/>
      <c r="J44" s="30"/>
      <c r="K44" s="30"/>
      <c r="L44" s="30"/>
      <c r="M44" s="30"/>
      <c r="N44" s="30"/>
      <c r="O44" s="206"/>
      <c r="P44" s="176" t="s">
        <v>1311</v>
      </c>
      <c r="Q44" s="176"/>
      <c r="R44" s="176"/>
      <c r="S44" s="30"/>
      <c r="T44" s="205"/>
      <c r="AD44" s="30"/>
      <c r="AF44" s="30"/>
    </row>
    <row r="45" spans="1:32" ht="12.75">
      <c r="A45" s="30"/>
      <c r="B45" s="30"/>
      <c r="C45" s="30"/>
      <c r="D45" s="30"/>
      <c r="E45" s="30"/>
      <c r="F45" s="30"/>
      <c r="G45" s="30"/>
      <c r="H45" s="30"/>
      <c r="I45" s="30"/>
      <c r="J45" s="30"/>
      <c r="K45" s="30"/>
      <c r="L45" s="30"/>
      <c r="M45" s="30"/>
      <c r="N45" s="30"/>
      <c r="O45" s="206"/>
      <c r="P45" s="176"/>
      <c r="Q45" s="176"/>
      <c r="R45" s="176"/>
      <c r="S45" s="30"/>
      <c r="T45" s="205"/>
      <c r="U45" s="30"/>
      <c r="V45" s="30"/>
      <c r="W45" s="30"/>
      <c r="X45" s="30"/>
      <c r="Y45" s="30"/>
      <c r="Z45" s="30"/>
      <c r="AA45" s="30"/>
      <c r="AB45" s="30"/>
      <c r="AC45" s="30"/>
      <c r="AD45" s="30"/>
      <c r="AF45" s="30"/>
    </row>
    <row r="46" spans="1:32" ht="6.75" customHeight="1">
      <c r="A46" s="30"/>
      <c r="B46" s="30"/>
      <c r="C46" s="30"/>
      <c r="D46" s="30"/>
      <c r="E46" s="30"/>
      <c r="F46" s="30"/>
      <c r="G46" s="30"/>
      <c r="H46" s="30"/>
      <c r="I46" s="30"/>
      <c r="J46" s="30"/>
      <c r="K46" s="30"/>
      <c r="L46" s="30"/>
      <c r="M46" s="30"/>
      <c r="N46" s="30"/>
      <c r="O46" s="205"/>
      <c r="P46" s="205"/>
      <c r="Q46" s="205"/>
      <c r="R46" s="205"/>
      <c r="S46" s="35"/>
      <c r="T46" s="205"/>
      <c r="U46" s="30"/>
      <c r="V46" s="30"/>
      <c r="W46" s="30"/>
      <c r="X46" s="30"/>
      <c r="Y46" s="30"/>
      <c r="Z46" s="30"/>
      <c r="AA46" s="30"/>
      <c r="AB46" s="30"/>
      <c r="AC46" s="30"/>
      <c r="AD46" s="30"/>
      <c r="AF46" s="30"/>
    </row>
    <row r="47" spans="1:32">
      <c r="A47" s="30"/>
      <c r="B47" s="30"/>
      <c r="C47" s="30"/>
      <c r="D47" s="30"/>
      <c r="E47" s="30"/>
      <c r="F47" s="30"/>
      <c r="G47" s="30"/>
      <c r="H47" s="30"/>
      <c r="I47" s="30"/>
      <c r="J47" s="30"/>
      <c r="K47" s="30"/>
      <c r="L47" s="30"/>
      <c r="M47" s="30"/>
      <c r="N47" s="30"/>
      <c r="O47" s="30"/>
      <c r="P47" s="30"/>
      <c r="Q47" s="30"/>
      <c r="R47" s="30"/>
      <c r="S47" s="30"/>
      <c r="T47" s="30"/>
      <c r="AF47" s="30"/>
    </row>
    <row r="48" spans="1:32">
      <c r="A48" s="30"/>
      <c r="B48" s="30"/>
      <c r="C48" s="30"/>
      <c r="D48" s="30"/>
      <c r="E48" s="30"/>
      <c r="F48" s="30"/>
      <c r="G48" s="30"/>
      <c r="H48" s="30"/>
      <c r="I48" s="30"/>
      <c r="J48" s="30"/>
      <c r="K48" s="30"/>
      <c r="L48" s="30"/>
      <c r="M48" s="30"/>
      <c r="N48" s="30"/>
      <c r="O48" s="30"/>
      <c r="P48" s="30"/>
      <c r="Q48" s="30"/>
      <c r="R48" s="30"/>
      <c r="S48" s="30"/>
      <c r="T48" s="30"/>
      <c r="AF48" s="30"/>
    </row>
    <row r="49" spans="1:1">
      <c r="A49" s="30"/>
    </row>
  </sheetData>
  <sheetProtection algorithmName="SHA-512" hashValue="mhwgTRTvx+pHX0rL6VIl/Qo0QbUf4V1ajX+KOgrYC1ksGniMwtg3CfVrjimgaxR38mVBZj+yKF3Es528FdB/9A==" saltValue="ZH4/0gkZftqF4CuZKpsZjg==" spinCount="100000" sheet="1" objects="1" scenarios="1" selectLockedCells="1"/>
  <mergeCells count="18">
    <mergeCell ref="C10:D10"/>
    <mergeCell ref="D12:G12"/>
    <mergeCell ref="C16:F16"/>
    <mergeCell ref="C15:F15"/>
    <mergeCell ref="P15:T15"/>
    <mergeCell ref="C26:F26"/>
    <mergeCell ref="J26:N26"/>
    <mergeCell ref="F23:H23"/>
    <mergeCell ref="P41:R41"/>
    <mergeCell ref="P42:R42"/>
    <mergeCell ref="P43:R43"/>
    <mergeCell ref="C29:D29"/>
    <mergeCell ref="B36:T37"/>
    <mergeCell ref="P39:R39"/>
    <mergeCell ref="P40:R40"/>
    <mergeCell ref="B39:C39"/>
    <mergeCell ref="B41:C41"/>
    <mergeCell ref="B42:C42"/>
  </mergeCells>
  <dataValidations count="4">
    <dataValidation type="list" allowBlank="1" showInputMessage="1" showErrorMessage="1" sqref="D12:G12" xr:uid="{00000000-0002-0000-0300-000000000000}">
      <formula1>$V$10:$V$14</formula1>
    </dataValidation>
    <dataValidation type="list" allowBlank="1" showInputMessage="1" showErrorMessage="1" sqref="C29:D29" xr:uid="{00000000-0002-0000-0300-000001000000}">
      <formula1>$V$25:$V$30</formula1>
    </dataValidation>
    <dataValidation type="list" allowBlank="1" showInputMessage="1" showErrorMessage="1" sqref="D25" xr:uid="{00000000-0002-0000-0300-000002000000}">
      <formula1>$AA$25:$AA$26</formula1>
    </dataValidation>
    <dataValidation type="list" allowBlank="1" showInputMessage="1" showErrorMessage="1" sqref="D19" xr:uid="{00000000-0002-0000-0300-000003000000}">
      <formula1>$AA$9:$AA$18</formula1>
    </dataValidation>
  </dataValidations>
  <hyperlinks>
    <hyperlink ref="B42" r:id="rId1" xr:uid="{E9B557C0-BDC4-416B-BF24-10E4BB86F13D}"/>
    <hyperlink ref="B39:C39" r:id="rId2" display="&quot;Hintergrundbericht Holzrechner&quot; herunterladen" xr:uid="{72C845EF-1586-4645-825E-1939E322AD9A}"/>
    <hyperlink ref="B40:D40" r:id="rId3" display="Broschüre &quot;Ökobilanzen Holz- und Holzgebäude&quot; herunterladen" xr:uid="{9130E7EF-DA09-4663-AAA1-E98E8FCED218}"/>
    <hyperlink ref="B41:C41" r:id="rId4" display="&quot;Manual Holzrechner&quot; herunterladen" xr:uid="{C5FD5965-922B-4F55-97F9-7CD663C18FE6}"/>
  </hyperlinks>
  <pageMargins left="0.59055118110236227" right="0.59055118110236227" top="0.59055118110236227" bottom="0.59055118110236227" header="0.51181102362204722" footer="0.51181102362204722"/>
  <pageSetup paperSize="9" scale="33" orientation="landscape" r:id="rId5"/>
  <headerFooter alignWithMargins="0"/>
  <colBreaks count="1" manualBreakCount="1">
    <brk id="27" max="1048575" man="1"/>
  </colBreaks>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59"/>
  <sheetViews>
    <sheetView topLeftCell="A4" zoomScaleNormal="100" workbookViewId="0">
      <selection activeCell="D12" sqref="D12:F12"/>
    </sheetView>
  </sheetViews>
  <sheetFormatPr baseColWidth="10" defaultColWidth="11.42578125" defaultRowHeight="9" outlineLevelRow="1" outlineLevelCol="1"/>
  <cols>
    <col min="1" max="1" width="1.28515625" style="31" customWidth="1"/>
    <col min="2" max="2" width="1.140625" style="31" customWidth="1"/>
    <col min="3" max="3" width="37.85546875" style="31" customWidth="1"/>
    <col min="4" max="4" width="12.140625" style="31" customWidth="1"/>
    <col min="5" max="5" width="13.5703125" style="31" customWidth="1"/>
    <col min="6" max="6" width="10.28515625" style="31" customWidth="1"/>
    <col min="7" max="7" width="9" style="31" customWidth="1"/>
    <col min="8" max="8" width="2.28515625" style="46" customWidth="1"/>
    <col min="9" max="9" width="1.7109375" style="46" customWidth="1"/>
    <col min="10" max="10" width="9" style="31" customWidth="1"/>
    <col min="11" max="11" width="7.7109375" style="31" customWidth="1"/>
    <col min="12" max="12" width="6.28515625" style="31" customWidth="1"/>
    <col min="13" max="13" width="8.7109375" style="31" customWidth="1"/>
    <col min="14" max="15" width="1.7109375" style="46" customWidth="1"/>
    <col min="16" max="16" width="9.28515625" style="31" customWidth="1"/>
    <col min="17" max="17" width="13.42578125" style="31" customWidth="1"/>
    <col min="18" max="18" width="10.28515625" style="31" customWidth="1"/>
    <col min="19" max="19" width="7.5703125" style="31" customWidth="1"/>
    <col min="20" max="20" width="1.7109375" style="46" customWidth="1"/>
    <col min="21" max="21" width="5.28515625" style="32" hidden="1" customWidth="1" outlineLevel="1"/>
    <col min="22" max="22" width="11.42578125" style="32" hidden="1" customWidth="1" outlineLevel="1"/>
    <col min="23" max="23" width="10.42578125" style="32" hidden="1" customWidth="1" outlineLevel="1"/>
    <col min="24" max="28" width="11.42578125" style="32" hidden="1" customWidth="1" outlineLevel="1"/>
    <col min="29" max="32" width="11.42578125" style="31" hidden="1" customWidth="1" outlineLevel="1"/>
    <col min="33" max="33" width="1.28515625" style="31" hidden="1" customWidth="1" outlineLevel="1"/>
    <col min="34" max="34" width="0" style="31" hidden="1" customWidth="1" outlineLevel="1" collapsed="1"/>
    <col min="35" max="36" width="0" style="31" hidden="1" customWidth="1" outlineLevel="1"/>
    <col min="37" max="37" width="11.42578125" style="31" collapsed="1"/>
    <col min="38" max="16384" width="11.42578125" style="31"/>
  </cols>
  <sheetData>
    <row r="1" spans="1:34" ht="5.25" hidden="1" customHeight="1">
      <c r="A1" s="30"/>
      <c r="B1" s="30"/>
      <c r="C1" s="30"/>
      <c r="D1" s="30"/>
      <c r="E1" s="30"/>
      <c r="F1" s="30"/>
      <c r="G1" s="30"/>
      <c r="H1" s="30"/>
      <c r="I1" s="30"/>
      <c r="J1" s="30"/>
      <c r="K1" s="30"/>
      <c r="L1" s="30"/>
      <c r="M1" s="30"/>
      <c r="N1" s="42"/>
      <c r="O1" s="30"/>
      <c r="P1" s="30"/>
      <c r="Q1" s="30"/>
      <c r="R1" s="30"/>
      <c r="S1" s="30"/>
      <c r="T1" s="42"/>
      <c r="AE1" s="30"/>
      <c r="AG1" s="30"/>
    </row>
    <row r="2" spans="1:34" hidden="1">
      <c r="A2" s="30"/>
      <c r="B2" s="30"/>
      <c r="C2" s="30"/>
      <c r="D2" s="30"/>
      <c r="E2" s="30"/>
      <c r="F2" s="30"/>
      <c r="G2" s="30"/>
      <c r="H2" s="30"/>
      <c r="I2" s="30"/>
      <c r="J2" s="30"/>
      <c r="K2" s="30"/>
      <c r="L2" s="30"/>
      <c r="M2" s="30"/>
      <c r="N2" s="42"/>
      <c r="O2" s="30"/>
      <c r="P2" s="30"/>
      <c r="Q2" s="30"/>
      <c r="R2" s="30"/>
      <c r="S2" s="30"/>
      <c r="T2" s="42"/>
      <c r="AE2" s="30"/>
      <c r="AG2" s="30"/>
    </row>
    <row r="3" spans="1:34" ht="15" hidden="1" customHeight="1">
      <c r="A3" s="30"/>
      <c r="B3" s="30"/>
      <c r="C3" s="30"/>
      <c r="D3" s="30"/>
      <c r="E3" s="30"/>
      <c r="F3" s="30"/>
      <c r="G3" s="30"/>
      <c r="H3" s="30"/>
      <c r="I3" s="30"/>
      <c r="J3" s="30"/>
      <c r="K3" s="30"/>
      <c r="L3" s="30"/>
      <c r="M3" s="30"/>
      <c r="N3" s="42"/>
      <c r="O3" s="30"/>
      <c r="P3" s="30"/>
      <c r="Q3" s="30"/>
      <c r="R3" s="30"/>
      <c r="S3" s="30"/>
      <c r="T3" s="42"/>
      <c r="AE3" s="30"/>
      <c r="AG3" s="30"/>
    </row>
    <row r="4" spans="1:34" ht="15" customHeight="1">
      <c r="A4" s="30"/>
      <c r="B4" s="30"/>
      <c r="C4" s="30"/>
      <c r="D4" s="30"/>
      <c r="E4" s="30"/>
      <c r="F4" s="30"/>
      <c r="G4" s="30"/>
      <c r="H4" s="30"/>
      <c r="I4" s="30"/>
      <c r="J4" s="30"/>
      <c r="K4" s="30"/>
      <c r="L4" s="30"/>
      <c r="M4" s="30"/>
      <c r="N4" s="42"/>
      <c r="O4" s="30"/>
      <c r="P4" s="30"/>
      <c r="Q4" s="30"/>
      <c r="R4" s="30"/>
      <c r="S4" s="30"/>
      <c r="T4" s="42"/>
      <c r="AE4" s="30"/>
      <c r="AG4" s="30"/>
    </row>
    <row r="5" spans="1:34" ht="15" customHeight="1">
      <c r="A5" s="30"/>
      <c r="B5" s="30"/>
      <c r="C5" s="30"/>
      <c r="D5" s="30"/>
      <c r="E5" s="30"/>
      <c r="F5" s="30"/>
      <c r="G5" s="30"/>
      <c r="H5" s="30"/>
      <c r="I5" s="30"/>
      <c r="J5" s="30"/>
      <c r="K5" s="30"/>
      <c r="L5" s="30"/>
      <c r="M5" s="30"/>
      <c r="N5" s="42"/>
      <c r="O5" s="30"/>
      <c r="P5" s="30"/>
      <c r="Q5" s="30"/>
      <c r="R5" s="30"/>
      <c r="S5" s="30"/>
      <c r="T5" s="42"/>
      <c r="AE5" s="30"/>
      <c r="AG5" s="30"/>
    </row>
    <row r="6" spans="1:34" ht="15" customHeight="1">
      <c r="A6" s="30"/>
      <c r="B6" s="30"/>
      <c r="C6" s="30"/>
      <c r="D6" s="30"/>
      <c r="E6" s="30"/>
      <c r="F6" s="30"/>
      <c r="G6" s="30"/>
      <c r="H6" s="30"/>
      <c r="I6" s="30"/>
      <c r="J6" s="30"/>
      <c r="K6" s="30"/>
      <c r="L6" s="30"/>
      <c r="M6" s="30"/>
      <c r="N6" s="42"/>
      <c r="O6" s="30"/>
      <c r="P6" s="30"/>
      <c r="Q6" s="30"/>
      <c r="R6" s="30"/>
      <c r="S6" s="30"/>
      <c r="T6" s="42"/>
      <c r="AE6" s="30"/>
      <c r="AG6" s="30"/>
    </row>
    <row r="7" spans="1:34" ht="15" customHeight="1">
      <c r="A7" s="30"/>
      <c r="B7" s="30"/>
      <c r="C7" s="30"/>
      <c r="D7" s="30"/>
      <c r="E7" s="30"/>
      <c r="F7" s="30"/>
      <c r="G7" s="30"/>
      <c r="H7" s="30"/>
      <c r="I7" s="30"/>
      <c r="J7" s="30"/>
      <c r="K7" s="30"/>
      <c r="L7" s="30"/>
      <c r="M7" s="30"/>
      <c r="N7" s="42"/>
      <c r="O7" s="30"/>
      <c r="P7" s="30"/>
      <c r="Q7" s="30"/>
      <c r="R7" s="30"/>
      <c r="S7" s="30"/>
      <c r="T7" s="42"/>
      <c r="AE7" s="30"/>
      <c r="AG7" s="30"/>
    </row>
    <row r="8" spans="1:34" ht="15" customHeight="1">
      <c r="A8" s="30"/>
      <c r="B8" s="30"/>
      <c r="C8" s="30"/>
      <c r="D8" s="30"/>
      <c r="E8" s="30"/>
      <c r="F8" s="30"/>
      <c r="G8" s="30"/>
      <c r="H8" s="30"/>
      <c r="I8" s="30"/>
      <c r="J8" s="30"/>
      <c r="K8" s="30"/>
      <c r="L8" s="30"/>
      <c r="M8" s="30"/>
      <c r="N8" s="42"/>
      <c r="O8" s="30"/>
      <c r="P8" s="30"/>
      <c r="Q8" s="30"/>
      <c r="R8" s="30"/>
      <c r="S8" s="30"/>
      <c r="T8" s="42"/>
      <c r="U8" s="33"/>
      <c r="V8" s="33"/>
      <c r="W8" s="33"/>
      <c r="AE8" s="30"/>
      <c r="AG8" s="30"/>
    </row>
    <row r="9" spans="1:34" ht="33.75" customHeight="1">
      <c r="A9" s="30"/>
      <c r="B9" s="34"/>
      <c r="C9" s="48" t="s">
        <v>1380</v>
      </c>
      <c r="D9" s="34"/>
      <c r="E9" s="34"/>
      <c r="F9" s="34"/>
      <c r="G9" s="34"/>
      <c r="H9" s="34"/>
      <c r="I9" s="34"/>
      <c r="J9" s="34"/>
      <c r="K9" s="34"/>
      <c r="L9" s="34"/>
      <c r="M9" s="34"/>
      <c r="N9" s="34"/>
      <c r="O9" s="34"/>
      <c r="P9" s="34"/>
      <c r="Q9" s="34"/>
      <c r="R9" s="34"/>
      <c r="S9" s="34"/>
      <c r="T9" s="57"/>
      <c r="U9" s="33"/>
      <c r="V9" s="228" t="s">
        <v>1357</v>
      </c>
      <c r="W9" s="33">
        <f>INDEX(U9:U11,MATCH(D12,V9:V11,0))</f>
        <v>0</v>
      </c>
      <c r="X9" s="33"/>
      <c r="Y9" s="33"/>
      <c r="Z9" s="33"/>
      <c r="AA9" s="33"/>
      <c r="AB9" s="33"/>
      <c r="AC9" s="33"/>
      <c r="AD9" s="33"/>
      <c r="AE9" s="30"/>
      <c r="AG9" s="30"/>
    </row>
    <row r="10" spans="1:34" ht="6" customHeight="1">
      <c r="A10" s="30"/>
      <c r="B10" s="34"/>
      <c r="C10" s="302"/>
      <c r="D10" s="302"/>
      <c r="E10" s="219"/>
      <c r="F10" s="34"/>
      <c r="G10" s="34"/>
      <c r="H10" s="34"/>
      <c r="I10" s="34"/>
      <c r="J10" s="34"/>
      <c r="K10" s="34"/>
      <c r="L10" s="34"/>
      <c r="M10" s="34"/>
      <c r="N10" s="34"/>
      <c r="O10" s="34"/>
      <c r="P10" s="34"/>
      <c r="Q10" s="145"/>
      <c r="R10" s="34"/>
      <c r="S10" s="34"/>
      <c r="T10" s="57"/>
      <c r="U10" s="33">
        <v>4</v>
      </c>
      <c r="V10" s="40" t="s">
        <v>1246</v>
      </c>
      <c r="W10" s="33"/>
      <c r="X10" s="33"/>
      <c r="Y10" s="33"/>
      <c r="Z10" s="33"/>
      <c r="AA10" s="33"/>
      <c r="AB10" s="33"/>
      <c r="AC10" s="33"/>
      <c r="AD10" s="33"/>
      <c r="AE10" s="30"/>
      <c r="AG10" s="30"/>
    </row>
    <row r="11" spans="1:34" ht="17.25" customHeight="1">
      <c r="A11" s="30"/>
      <c r="B11" s="34"/>
      <c r="C11" s="35"/>
      <c r="D11" s="141"/>
      <c r="E11" s="141"/>
      <c r="F11" s="141"/>
      <c r="G11" s="141"/>
      <c r="H11" s="34"/>
      <c r="I11" s="34"/>
      <c r="J11" s="34"/>
      <c r="K11" s="34"/>
      <c r="L11" s="34"/>
      <c r="M11" s="34"/>
      <c r="N11" s="34"/>
      <c r="O11" s="34"/>
      <c r="P11" s="34"/>
      <c r="Q11" s="34"/>
      <c r="R11" s="34"/>
      <c r="S11" s="34"/>
      <c r="T11" s="34"/>
      <c r="U11" s="33">
        <v>3</v>
      </c>
      <c r="V11" s="40" t="s">
        <v>1245</v>
      </c>
      <c r="W11" s="33"/>
      <c r="X11" s="33"/>
      <c r="Y11" s="33"/>
      <c r="Z11" s="33"/>
      <c r="AA11" s="33" t="s">
        <v>1357</v>
      </c>
      <c r="AB11" s="33"/>
      <c r="AC11" s="33"/>
      <c r="AD11" s="33"/>
      <c r="AE11" s="30"/>
      <c r="AG11" s="30"/>
    </row>
    <row r="12" spans="1:34" ht="12.75" customHeight="1">
      <c r="A12" s="30"/>
      <c r="B12" s="57"/>
      <c r="C12" s="139" t="s">
        <v>1313</v>
      </c>
      <c r="D12" s="306" t="s">
        <v>1357</v>
      </c>
      <c r="E12" s="304"/>
      <c r="F12" s="305"/>
      <c r="G12" s="141"/>
      <c r="H12" s="34"/>
      <c r="I12" s="34"/>
      <c r="J12" s="34"/>
      <c r="K12" s="34"/>
      <c r="L12" s="34"/>
      <c r="M12" s="34"/>
      <c r="N12" s="34"/>
      <c r="O12" s="34"/>
      <c r="P12" s="34"/>
      <c r="Q12" s="34"/>
      <c r="R12" s="34"/>
      <c r="S12" s="34"/>
      <c r="T12" s="34"/>
      <c r="U12" s="33"/>
      <c r="V12" s="33"/>
      <c r="W12" s="33"/>
      <c r="X12" s="33"/>
      <c r="Y12" s="33"/>
      <c r="Z12" s="33">
        <v>1</v>
      </c>
      <c r="AA12" s="33" t="s">
        <v>171</v>
      </c>
      <c r="AB12" s="33" t="e">
        <f>INDEX(Z12:Z20,MATCH(D29,AA12:AA20,0))</f>
        <v>#N/A</v>
      </c>
      <c r="AC12" s="33" t="e">
        <f>INDEX(Z12:Z20,MATCH(D30,AA12:AA20,0))</f>
        <v>#N/A</v>
      </c>
      <c r="AD12" s="33"/>
      <c r="AG12" s="30"/>
    </row>
    <row r="13" spans="1:34" ht="12.75" customHeight="1">
      <c r="A13" s="30"/>
      <c r="B13" s="34"/>
      <c r="C13" s="34"/>
      <c r="D13" s="34"/>
      <c r="E13" s="34"/>
      <c r="F13" s="59"/>
      <c r="G13" s="59"/>
      <c r="H13" s="34"/>
      <c r="I13" s="34"/>
      <c r="J13" s="34"/>
      <c r="K13" s="34"/>
      <c r="L13" s="34"/>
      <c r="M13" s="34"/>
      <c r="N13" s="34"/>
      <c r="O13" s="34"/>
      <c r="P13" s="34"/>
      <c r="Q13" s="34"/>
      <c r="R13" s="34"/>
      <c r="S13" s="34"/>
      <c r="T13" s="34"/>
      <c r="U13" s="33"/>
      <c r="V13" s="33"/>
      <c r="W13" s="33"/>
      <c r="X13" s="33"/>
      <c r="Y13" s="33"/>
      <c r="Z13" s="33">
        <v>2</v>
      </c>
      <c r="AA13" s="33" t="s">
        <v>177</v>
      </c>
      <c r="AB13" s="33" t="e">
        <f>IF(AB12=1,"DE",IF(AB12=2,"FI",IF(AB12=3,"FR",IF(AB12=4,"IT",IF(AB12=5,"NO",IF(AB12=6,"AT",IF(AB12=7,"SE",IF(AB12=8,"CH",IF(AB12=9,"HU",IF(AB12=10,"RER",))))))))))</f>
        <v>#N/A</v>
      </c>
      <c r="AC13" s="33" t="e">
        <f>IF(AC12=1,"DE",IF(AC12=2,"FI",IF(AC12=3,"FR",IF(AC12=4,"IT",IF(AC12=5,"NO",IF(AC12=6,"AT",IF(AC12=7,"SE",IF(AC12=8,"CH",IF(AC12=9,"HU",IF(AC12=10,"RER",))))))))))</f>
        <v>#N/A</v>
      </c>
      <c r="AD13" s="33"/>
      <c r="AG13" s="30"/>
    </row>
    <row r="14" spans="1:34" ht="12.75" customHeight="1">
      <c r="A14" s="30"/>
      <c r="B14" s="34"/>
      <c r="C14" s="57"/>
      <c r="D14" s="57"/>
      <c r="E14" s="57"/>
      <c r="F14" s="185"/>
      <c r="G14" s="185"/>
      <c r="H14" s="34"/>
      <c r="I14" s="34"/>
      <c r="J14" s="34"/>
      <c r="K14" s="34"/>
      <c r="L14" s="34"/>
      <c r="M14" s="34"/>
      <c r="N14" s="34"/>
      <c r="O14" s="34"/>
      <c r="P14" s="34"/>
      <c r="Q14" s="34"/>
      <c r="R14" s="34"/>
      <c r="S14" s="34"/>
      <c r="T14" s="34"/>
      <c r="U14" s="33"/>
      <c r="V14" s="33"/>
      <c r="W14" s="33"/>
      <c r="X14" s="33"/>
      <c r="Y14" s="33"/>
      <c r="Z14" s="33">
        <v>3</v>
      </c>
      <c r="AA14" s="33" t="s">
        <v>172</v>
      </c>
      <c r="AB14" s="33"/>
      <c r="AC14" s="33"/>
      <c r="AD14" s="33"/>
      <c r="AE14" s="30"/>
      <c r="AG14" s="30"/>
    </row>
    <row r="15" spans="1:34" ht="5.25" customHeight="1">
      <c r="A15" s="30"/>
      <c r="B15" s="35"/>
      <c r="C15" s="301"/>
      <c r="D15" s="301"/>
      <c r="E15" s="301"/>
      <c r="F15" s="301"/>
      <c r="G15" s="221"/>
      <c r="H15" s="34"/>
      <c r="I15" s="34"/>
      <c r="J15" s="34"/>
      <c r="K15" s="34"/>
      <c r="L15" s="34"/>
      <c r="M15" s="34"/>
      <c r="N15" s="34"/>
      <c r="O15" s="34"/>
      <c r="P15" s="34"/>
      <c r="Q15" s="34"/>
      <c r="R15" s="34"/>
      <c r="S15" s="34"/>
      <c r="T15" s="34"/>
      <c r="U15" s="33"/>
      <c r="V15" s="33"/>
      <c r="W15" s="33"/>
      <c r="X15" s="33"/>
      <c r="Y15" s="33"/>
      <c r="Z15" s="33">
        <v>4</v>
      </c>
      <c r="AA15" s="33" t="s">
        <v>178</v>
      </c>
      <c r="AB15" s="33"/>
      <c r="AC15" s="33"/>
      <c r="AD15" s="33"/>
      <c r="AE15" s="30"/>
      <c r="AG15" s="30"/>
    </row>
    <row r="16" spans="1:34" ht="57" customHeight="1">
      <c r="A16" s="30"/>
      <c r="B16" s="208"/>
      <c r="C16" s="202" t="s">
        <v>1320</v>
      </c>
      <c r="D16" s="203" t="s">
        <v>179</v>
      </c>
      <c r="E16" s="204" t="s">
        <v>1317</v>
      </c>
      <c r="F16" s="204" t="s">
        <v>1435</v>
      </c>
      <c r="G16" s="204" t="s">
        <v>1362</v>
      </c>
      <c r="H16" s="34"/>
      <c r="I16" s="34"/>
      <c r="J16" s="34"/>
      <c r="K16" s="34"/>
      <c r="L16" s="34"/>
      <c r="M16" s="34"/>
      <c r="N16" s="34"/>
      <c r="O16" s="34"/>
      <c r="P16" s="34"/>
      <c r="Q16" s="34"/>
      <c r="R16" s="34"/>
      <c r="S16" s="34"/>
      <c r="T16" s="34"/>
      <c r="U16" s="33"/>
      <c r="V16" s="33"/>
      <c r="W16" s="33"/>
      <c r="X16" s="33"/>
      <c r="Y16" s="33"/>
      <c r="Z16" s="33">
        <v>5</v>
      </c>
      <c r="AA16" s="33" t="s">
        <v>176</v>
      </c>
      <c r="AB16" s="33"/>
      <c r="AC16" s="33"/>
      <c r="AD16" s="33"/>
      <c r="AE16" s="30"/>
      <c r="AG16" s="30"/>
      <c r="AH16" s="31" t="s">
        <v>1378</v>
      </c>
    </row>
    <row r="17" spans="1:34" s="213" customFormat="1" ht="10.5" customHeight="1">
      <c r="A17" s="207"/>
      <c r="B17" s="34"/>
      <c r="C17" s="60" t="s">
        <v>171</v>
      </c>
      <c r="D17" s="52">
        <v>0</v>
      </c>
      <c r="E17" s="54" t="s">
        <v>1319</v>
      </c>
      <c r="F17" s="52">
        <v>1</v>
      </c>
      <c r="G17" s="198">
        <f>IFERROR('s3.Transport'!G19,"Bitte Land des Sägewerkes wählen")</f>
        <v>0</v>
      </c>
      <c r="H17" s="34"/>
      <c r="I17" s="34"/>
      <c r="J17" s="34"/>
      <c r="K17" s="34"/>
      <c r="L17" s="34"/>
      <c r="M17" s="34"/>
      <c r="N17" s="34"/>
      <c r="O17" s="34"/>
      <c r="P17" s="34"/>
      <c r="Q17" s="34"/>
      <c r="R17" s="34"/>
      <c r="S17" s="34"/>
      <c r="T17" s="34"/>
      <c r="U17" s="211"/>
      <c r="V17" s="211"/>
      <c r="W17" s="33"/>
      <c r="X17" s="33"/>
      <c r="Y17" s="33"/>
      <c r="Z17" s="33">
        <v>6</v>
      </c>
      <c r="AA17" s="33" t="s">
        <v>173</v>
      </c>
      <c r="AB17" s="33"/>
      <c r="AC17" s="33"/>
      <c r="AD17" s="33"/>
      <c r="AE17" s="207"/>
      <c r="AG17" s="207"/>
      <c r="AH17" s="31">
        <f>IF(AND(D17&gt;0,E17="Default"),1,0)</f>
        <v>0</v>
      </c>
    </row>
    <row r="18" spans="1:34" ht="10.5" customHeight="1">
      <c r="A18" s="30"/>
      <c r="B18" s="34"/>
      <c r="C18" s="61" t="s">
        <v>177</v>
      </c>
      <c r="D18" s="51">
        <v>0</v>
      </c>
      <c r="E18" s="55" t="s">
        <v>1319</v>
      </c>
      <c r="F18" s="53">
        <v>1</v>
      </c>
      <c r="G18" s="198">
        <f>IFERROR('s3.Transport'!G20,"Bitte Land des Sägewerkes wählen")</f>
        <v>0</v>
      </c>
      <c r="H18" s="34"/>
      <c r="I18" s="34"/>
      <c r="J18" s="34"/>
      <c r="K18" s="34"/>
      <c r="L18" s="34"/>
      <c r="M18" s="34"/>
      <c r="N18" s="34"/>
      <c r="O18" s="34"/>
      <c r="P18" s="34"/>
      <c r="Q18" s="34"/>
      <c r="R18" s="34"/>
      <c r="S18" s="34"/>
      <c r="T18" s="34"/>
      <c r="U18" s="33"/>
      <c r="V18" s="33"/>
      <c r="W18" s="33"/>
      <c r="X18" s="33"/>
      <c r="Y18" s="33"/>
      <c r="Z18" s="33">
        <v>7</v>
      </c>
      <c r="AA18" s="33" t="s">
        <v>175</v>
      </c>
      <c r="AB18" s="33"/>
      <c r="AC18" s="33"/>
      <c r="AD18" s="33"/>
      <c r="AE18" s="30"/>
      <c r="AG18" s="30"/>
      <c r="AH18" s="31">
        <f t="shared" ref="AH18:AH25" si="0">IF(AND(D18&gt;0,E18="Default"),1,0)</f>
        <v>0</v>
      </c>
    </row>
    <row r="19" spans="1:34" ht="10.5" customHeight="1">
      <c r="A19" s="30"/>
      <c r="B19" s="34"/>
      <c r="C19" s="61" t="s">
        <v>172</v>
      </c>
      <c r="D19" s="51">
        <v>0</v>
      </c>
      <c r="E19" s="55" t="s">
        <v>1319</v>
      </c>
      <c r="F19" s="53">
        <v>1</v>
      </c>
      <c r="G19" s="198">
        <f>IFERROR('s3.Transport'!G21,"Bitte Land des Sägewerkes wählen")</f>
        <v>0</v>
      </c>
      <c r="H19" s="34"/>
      <c r="I19" s="34"/>
      <c r="J19" s="34"/>
      <c r="K19" s="34"/>
      <c r="L19" s="34"/>
      <c r="M19" s="34"/>
      <c r="N19" s="34"/>
      <c r="O19" s="34"/>
      <c r="P19" s="34"/>
      <c r="Q19" s="34"/>
      <c r="R19" s="34"/>
      <c r="S19" s="34"/>
      <c r="T19" s="34"/>
      <c r="U19" s="33"/>
      <c r="V19" s="33"/>
      <c r="W19" s="33"/>
      <c r="X19" s="33"/>
      <c r="Y19" s="33"/>
      <c r="Z19" s="33">
        <v>8</v>
      </c>
      <c r="AA19" s="33" t="s">
        <v>170</v>
      </c>
      <c r="AB19" s="33"/>
      <c r="AC19" s="33"/>
      <c r="AD19" s="33"/>
      <c r="AE19" s="30"/>
      <c r="AG19" s="30"/>
      <c r="AH19" s="31">
        <f t="shared" si="0"/>
        <v>0</v>
      </c>
    </row>
    <row r="20" spans="1:34" ht="10.5" customHeight="1">
      <c r="A20" s="30"/>
      <c r="B20" s="34"/>
      <c r="C20" s="61" t="s">
        <v>178</v>
      </c>
      <c r="D20" s="51">
        <v>0</v>
      </c>
      <c r="E20" s="55" t="s">
        <v>1319</v>
      </c>
      <c r="F20" s="53">
        <v>1</v>
      </c>
      <c r="G20" s="198">
        <f>IFERROR('s3.Transport'!G22,"Bitte Land des Sägewerkes wählen")</f>
        <v>0</v>
      </c>
      <c r="H20" s="34"/>
      <c r="I20" s="34"/>
      <c r="J20" s="34"/>
      <c r="K20" s="34"/>
      <c r="L20" s="34"/>
      <c r="M20" s="34"/>
      <c r="N20" s="34"/>
      <c r="O20" s="34"/>
      <c r="P20" s="34"/>
      <c r="Q20" s="34"/>
      <c r="R20" s="34"/>
      <c r="S20" s="34"/>
      <c r="T20" s="34"/>
      <c r="U20" s="33"/>
      <c r="V20" s="33"/>
      <c r="W20" s="33"/>
      <c r="X20" s="33"/>
      <c r="Y20" s="33"/>
      <c r="Z20" s="33">
        <v>9</v>
      </c>
      <c r="AA20" s="33" t="s">
        <v>174</v>
      </c>
      <c r="AB20" s="33"/>
      <c r="AC20" s="33"/>
      <c r="AD20" s="33"/>
      <c r="AE20" s="30"/>
      <c r="AG20" s="30"/>
      <c r="AH20" s="31">
        <f t="shared" si="0"/>
        <v>0</v>
      </c>
    </row>
    <row r="21" spans="1:34" ht="10.5" customHeight="1">
      <c r="A21" s="30"/>
      <c r="B21" s="34"/>
      <c r="C21" s="61" t="s">
        <v>176</v>
      </c>
      <c r="D21" s="51">
        <v>0</v>
      </c>
      <c r="E21" s="55" t="s">
        <v>1319</v>
      </c>
      <c r="F21" s="53">
        <v>1</v>
      </c>
      <c r="G21" s="198">
        <f>IFERROR('s3.Transport'!G23,"Bitte Land des Sägewerkes wählen")</f>
        <v>0</v>
      </c>
      <c r="H21" s="34"/>
      <c r="I21" s="34"/>
      <c r="J21" s="34"/>
      <c r="K21" s="34"/>
      <c r="L21" s="34"/>
      <c r="M21" s="34"/>
      <c r="N21" s="34"/>
      <c r="O21" s="34"/>
      <c r="P21" s="34"/>
      <c r="Q21" s="34"/>
      <c r="R21" s="34"/>
      <c r="S21" s="34"/>
      <c r="T21" s="34"/>
      <c r="U21" s="33"/>
      <c r="V21" s="33"/>
      <c r="W21" s="33"/>
      <c r="X21" s="33"/>
      <c r="Y21" s="33"/>
      <c r="Z21" s="33"/>
      <c r="AA21" s="33"/>
      <c r="AB21" s="33"/>
      <c r="AC21" s="33"/>
      <c r="AD21" s="33"/>
      <c r="AE21" s="30"/>
      <c r="AG21" s="30"/>
      <c r="AH21" s="31">
        <f t="shared" si="0"/>
        <v>0</v>
      </c>
    </row>
    <row r="22" spans="1:34" ht="10.5" customHeight="1">
      <c r="A22" s="30"/>
      <c r="B22" s="34"/>
      <c r="C22" s="61" t="s">
        <v>173</v>
      </c>
      <c r="D22" s="51">
        <v>0</v>
      </c>
      <c r="E22" s="55" t="s">
        <v>1319</v>
      </c>
      <c r="F22" s="53">
        <v>1</v>
      </c>
      <c r="G22" s="198">
        <f>IFERROR('s3.Transport'!G24,"Bitte Land des Sägewerkes wählen")</f>
        <v>0</v>
      </c>
      <c r="H22" s="34"/>
      <c r="I22" s="34"/>
      <c r="J22" s="34"/>
      <c r="K22" s="34"/>
      <c r="L22" s="34"/>
      <c r="M22" s="34"/>
      <c r="N22" s="34"/>
      <c r="O22" s="34"/>
      <c r="P22" s="34"/>
      <c r="Q22" s="34"/>
      <c r="R22" s="34"/>
      <c r="S22" s="34"/>
      <c r="T22" s="34"/>
      <c r="U22" s="33"/>
      <c r="V22" s="33"/>
      <c r="W22" s="33"/>
      <c r="X22" s="33"/>
      <c r="Y22" s="33"/>
      <c r="Z22" s="33"/>
      <c r="AA22" s="33"/>
      <c r="AB22" s="33"/>
      <c r="AC22" s="33"/>
      <c r="AD22" s="33"/>
      <c r="AE22" s="30"/>
      <c r="AG22" s="30"/>
      <c r="AH22" s="31">
        <f t="shared" si="0"/>
        <v>0</v>
      </c>
    </row>
    <row r="23" spans="1:34" ht="10.5" customHeight="1">
      <c r="A23" s="30"/>
      <c r="B23" s="34"/>
      <c r="C23" s="61" t="s">
        <v>175</v>
      </c>
      <c r="D23" s="51">
        <v>0</v>
      </c>
      <c r="E23" s="55" t="s">
        <v>1319</v>
      </c>
      <c r="F23" s="53">
        <v>1</v>
      </c>
      <c r="G23" s="198">
        <f>IFERROR('s3.Transport'!G25,"Bitte Land des Sägewerkes wählen")</f>
        <v>0</v>
      </c>
      <c r="H23" s="34"/>
      <c r="I23" s="34"/>
      <c r="J23" s="34"/>
      <c r="K23" s="34"/>
      <c r="L23" s="34"/>
      <c r="M23" s="34"/>
      <c r="N23" s="34"/>
      <c r="O23" s="34"/>
      <c r="P23" s="34"/>
      <c r="Q23" s="34"/>
      <c r="R23" s="34"/>
      <c r="S23" s="34"/>
      <c r="T23" s="34"/>
      <c r="U23" s="33"/>
      <c r="V23" s="33"/>
      <c r="W23" s="33"/>
      <c r="X23" s="33"/>
      <c r="Y23" s="33"/>
      <c r="Z23" s="33"/>
      <c r="AA23" s="33"/>
      <c r="AB23" s="33"/>
      <c r="AC23" s="33"/>
      <c r="AD23" s="33"/>
      <c r="AE23" s="30"/>
      <c r="AG23" s="30"/>
      <c r="AH23" s="31">
        <f t="shared" si="0"/>
        <v>0</v>
      </c>
    </row>
    <row r="24" spans="1:34" ht="10.5" customHeight="1">
      <c r="A24" s="30"/>
      <c r="B24" s="34"/>
      <c r="C24" s="61" t="s">
        <v>170</v>
      </c>
      <c r="D24" s="51">
        <v>0</v>
      </c>
      <c r="E24" s="55" t="s">
        <v>1319</v>
      </c>
      <c r="F24" s="53">
        <v>1</v>
      </c>
      <c r="G24" s="198">
        <f>IFERROR('s3.Transport'!G26,"Bitte Land des Sägewerkes wählen")</f>
        <v>0</v>
      </c>
      <c r="H24" s="34"/>
      <c r="I24" s="34"/>
      <c r="J24" s="34"/>
      <c r="K24" s="34"/>
      <c r="L24" s="34"/>
      <c r="M24" s="34"/>
      <c r="N24" s="34"/>
      <c r="O24" s="34"/>
      <c r="P24" s="34"/>
      <c r="Q24" s="34"/>
      <c r="R24" s="34"/>
      <c r="S24" s="34"/>
      <c r="T24" s="34"/>
      <c r="U24" s="33"/>
      <c r="V24" s="33"/>
      <c r="W24" s="33"/>
      <c r="X24" s="33"/>
      <c r="Y24" s="33"/>
      <c r="Z24" s="33"/>
      <c r="AA24" s="33"/>
      <c r="AB24" s="33"/>
      <c r="AC24" s="33"/>
      <c r="AD24" s="33"/>
      <c r="AE24" s="30"/>
      <c r="AG24" s="30"/>
      <c r="AH24" s="31">
        <f t="shared" si="0"/>
        <v>0</v>
      </c>
    </row>
    <row r="25" spans="1:34" ht="10.5" customHeight="1">
      <c r="A25" s="30"/>
      <c r="B25" s="34"/>
      <c r="C25" s="61" t="s">
        <v>174</v>
      </c>
      <c r="D25" s="51">
        <v>0</v>
      </c>
      <c r="E25" s="55" t="s">
        <v>1319</v>
      </c>
      <c r="F25" s="53">
        <v>1</v>
      </c>
      <c r="G25" s="198">
        <f>IFERROR('s3.Transport'!G27,"Bitte Land des Sägewerkes wählen")</f>
        <v>0</v>
      </c>
      <c r="H25" s="34"/>
      <c r="I25" s="34"/>
      <c r="J25" s="34"/>
      <c r="K25" s="34"/>
      <c r="L25" s="34"/>
      <c r="M25" s="34"/>
      <c r="N25" s="34"/>
      <c r="O25" s="34"/>
      <c r="P25" s="34"/>
      <c r="Q25" s="34"/>
      <c r="R25" s="34"/>
      <c r="S25" s="34"/>
      <c r="T25" s="34"/>
      <c r="U25" s="33"/>
      <c r="V25" s="33"/>
      <c r="W25" s="33"/>
      <c r="X25" s="33"/>
      <c r="Y25" s="33"/>
      <c r="Z25" s="33">
        <v>1</v>
      </c>
      <c r="AA25" s="33" t="s">
        <v>975</v>
      </c>
      <c r="AB25" s="33">
        <f>INDEX($Z$25:$Z$26,MATCH(D35,$AA$25:$AA$26,0))</f>
        <v>2</v>
      </c>
      <c r="AC25" s="33"/>
      <c r="AD25" s="33"/>
      <c r="AE25" s="30"/>
      <c r="AG25" s="30"/>
      <c r="AH25" s="31">
        <f t="shared" si="0"/>
        <v>0</v>
      </c>
    </row>
    <row r="26" spans="1:34" ht="10.5" customHeight="1">
      <c r="A26" s="30"/>
      <c r="B26" s="34"/>
      <c r="C26" s="199" t="s">
        <v>41</v>
      </c>
      <c r="D26" s="200">
        <f>SUM(D17:D25)</f>
        <v>0</v>
      </c>
      <c r="E26" s="201">
        <f>SUMPRODUCT(D17:D25,E17:E25)</f>
        <v>0</v>
      </c>
      <c r="F26" s="232"/>
      <c r="G26" s="189"/>
      <c r="H26" s="34"/>
      <c r="I26" s="34"/>
      <c r="J26" s="34"/>
      <c r="K26" s="34"/>
      <c r="L26" s="34"/>
      <c r="M26" s="34"/>
      <c r="N26" s="34"/>
      <c r="O26" s="34"/>
      <c r="P26" s="34"/>
      <c r="Q26" s="34"/>
      <c r="R26" s="34"/>
      <c r="S26" s="34"/>
      <c r="T26" s="34"/>
      <c r="U26" s="33"/>
      <c r="V26" s="33"/>
      <c r="W26" s="33"/>
      <c r="X26" s="33"/>
      <c r="Y26" s="33"/>
      <c r="Z26" s="33">
        <v>2</v>
      </c>
      <c r="AA26" s="33" t="s">
        <v>1248</v>
      </c>
      <c r="AB26" s="33"/>
      <c r="AC26" s="33"/>
      <c r="AD26" s="33"/>
      <c r="AE26" s="30"/>
      <c r="AG26" s="30"/>
      <c r="AH26" s="31">
        <f>SUM(AH17:AH25)</f>
        <v>0</v>
      </c>
    </row>
    <row r="27" spans="1:34" ht="13.5" customHeight="1">
      <c r="A27" s="30"/>
      <c r="B27" s="34"/>
      <c r="C27" s="299" t="str">
        <f>IF(SUM(D17:D25)=1,"","Länderanteile müssen total 100% geben")</f>
        <v>Länderanteile müssen total 100% geben</v>
      </c>
      <c r="D27" s="299"/>
      <c r="E27" s="299"/>
      <c r="F27" s="298"/>
      <c r="G27" s="221"/>
      <c r="H27" s="34"/>
      <c r="I27" s="34"/>
      <c r="J27" s="34"/>
      <c r="K27" s="34"/>
      <c r="L27" s="34"/>
      <c r="M27" s="34"/>
      <c r="N27" s="34"/>
      <c r="O27" s="34"/>
      <c r="P27" s="34"/>
      <c r="Q27" s="34"/>
      <c r="R27" s="34"/>
      <c r="S27" s="34"/>
      <c r="T27" s="34"/>
      <c r="U27" s="33"/>
      <c r="V27" s="33"/>
      <c r="W27" s="33"/>
      <c r="X27" s="33"/>
      <c r="Y27" s="33"/>
      <c r="Z27" s="33"/>
      <c r="AA27" s="33"/>
      <c r="AB27" s="33"/>
      <c r="AC27" s="33"/>
      <c r="AD27" s="33"/>
      <c r="AE27" s="30"/>
      <c r="AG27" s="30"/>
    </row>
    <row r="28" spans="1:34" ht="7.5" customHeight="1">
      <c r="A28" s="30"/>
      <c r="B28" s="34"/>
      <c r="C28" s="221"/>
      <c r="D28" s="221"/>
      <c r="E28" s="177"/>
      <c r="F28" s="221"/>
      <c r="G28" s="221"/>
      <c r="H28" s="34"/>
      <c r="I28" s="34"/>
      <c r="J28" s="34"/>
      <c r="K28" s="34"/>
      <c r="L28" s="34"/>
      <c r="M28" s="34"/>
      <c r="N28" s="34"/>
      <c r="O28" s="34"/>
      <c r="P28" s="34"/>
      <c r="Q28" s="34"/>
      <c r="R28" s="34"/>
      <c r="S28" s="34"/>
      <c r="T28" s="34"/>
      <c r="U28" s="33"/>
      <c r="V28" s="33"/>
      <c r="W28" s="33"/>
      <c r="X28" s="33"/>
      <c r="Y28" s="33"/>
      <c r="Z28" s="33"/>
      <c r="AA28" s="33"/>
      <c r="AB28" s="33"/>
      <c r="AC28" s="33"/>
      <c r="AD28" s="33"/>
      <c r="AE28" s="30"/>
      <c r="AG28" s="30"/>
    </row>
    <row r="29" spans="1:34" ht="11.25" customHeight="1">
      <c r="A29" s="30"/>
      <c r="B29" s="34"/>
      <c r="C29" s="63" t="s">
        <v>1316</v>
      </c>
      <c r="D29" s="184" t="s">
        <v>1357</v>
      </c>
      <c r="E29" s="57"/>
      <c r="F29" s="36"/>
      <c r="G29" s="36"/>
      <c r="H29" s="34"/>
      <c r="I29" s="34"/>
      <c r="J29" s="34"/>
      <c r="K29" s="34"/>
      <c r="L29" s="34"/>
      <c r="M29" s="34"/>
      <c r="N29" s="34"/>
      <c r="O29" s="34"/>
      <c r="P29" s="34"/>
      <c r="Q29" s="34"/>
      <c r="R29" s="34"/>
      <c r="S29" s="34"/>
      <c r="T29" s="34"/>
      <c r="U29" s="33"/>
      <c r="V29" s="33"/>
      <c r="W29" s="33"/>
      <c r="X29" s="33"/>
      <c r="Y29" s="33"/>
      <c r="Z29" s="33"/>
      <c r="AA29" s="33"/>
      <c r="AB29" s="33"/>
      <c r="AC29" s="33"/>
      <c r="AD29" s="33"/>
      <c r="AE29" s="30"/>
      <c r="AG29" s="30"/>
    </row>
    <row r="30" spans="1:34" ht="11.25" customHeight="1">
      <c r="A30" s="30"/>
      <c r="B30" s="34"/>
      <c r="C30" s="64" t="s">
        <v>1318</v>
      </c>
      <c r="D30" s="184" t="s">
        <v>1357</v>
      </c>
      <c r="E30" s="180" t="s">
        <v>1319</v>
      </c>
      <c r="F30" s="36"/>
      <c r="G30" s="221"/>
      <c r="H30" s="34"/>
      <c r="I30" s="34"/>
      <c r="J30" s="34"/>
      <c r="K30" s="34"/>
      <c r="L30" s="34"/>
      <c r="M30" s="34"/>
      <c r="N30" s="34"/>
      <c r="O30" s="34"/>
      <c r="P30" s="34"/>
      <c r="Q30" s="34"/>
      <c r="R30" s="34"/>
      <c r="S30" s="34"/>
      <c r="T30" s="34"/>
      <c r="U30" s="33"/>
      <c r="V30" s="33"/>
      <c r="W30" s="33"/>
      <c r="X30" s="33"/>
      <c r="Y30" s="33"/>
      <c r="Z30" s="33"/>
      <c r="AA30" s="33"/>
      <c r="AB30" s="33"/>
      <c r="AC30" s="33"/>
      <c r="AD30" s="33"/>
      <c r="AE30" s="30"/>
      <c r="AG30" s="30"/>
    </row>
    <row r="31" spans="1:34" ht="11.25" customHeight="1">
      <c r="A31" s="30"/>
      <c r="B31" s="34"/>
      <c r="C31" s="61" t="s">
        <v>1359</v>
      </c>
      <c r="D31" s="160" t="s">
        <v>1319</v>
      </c>
      <c r="E31" s="198" t="str">
        <f>'s3.Transport'!E162</f>
        <v>Bitte Land wählen</v>
      </c>
      <c r="F31" s="36"/>
      <c r="G31" s="221"/>
      <c r="H31" s="34"/>
      <c r="I31" s="34"/>
      <c r="J31" s="34"/>
      <c r="K31" s="34"/>
      <c r="L31" s="34"/>
      <c r="M31" s="34"/>
      <c r="N31" s="34"/>
      <c r="O31" s="34"/>
      <c r="P31" s="34"/>
      <c r="Q31" s="34"/>
      <c r="R31" s="34"/>
      <c r="S31" s="34"/>
      <c r="T31" s="34"/>
      <c r="U31" s="33"/>
      <c r="V31" s="33"/>
      <c r="W31" s="33"/>
      <c r="X31" s="33"/>
      <c r="Y31" s="33"/>
      <c r="Z31" s="33"/>
      <c r="AA31" s="33"/>
      <c r="AB31" s="33"/>
      <c r="AC31" s="33"/>
      <c r="AD31" s="33"/>
      <c r="AE31" s="30"/>
      <c r="AG31" s="30"/>
    </row>
    <row r="32" spans="1:34" ht="11.25" customHeight="1">
      <c r="A32" s="30"/>
      <c r="B32" s="34"/>
      <c r="C32" s="192" t="s">
        <v>1435</v>
      </c>
      <c r="D32" s="161">
        <v>0.98</v>
      </c>
      <c r="E32" s="200">
        <f>'s3.Transport'!L78</f>
        <v>0.98095836697955963</v>
      </c>
      <c r="F32" s="36"/>
      <c r="G32" s="221"/>
      <c r="H32" s="34"/>
      <c r="I32" s="34"/>
      <c r="J32" s="34"/>
      <c r="K32" s="34"/>
      <c r="L32" s="34"/>
      <c r="M32" s="34"/>
      <c r="N32" s="34"/>
      <c r="O32" s="34"/>
      <c r="P32" s="34"/>
      <c r="Q32" s="34"/>
      <c r="R32" s="34"/>
      <c r="S32" s="34"/>
      <c r="T32" s="34"/>
      <c r="U32" s="33"/>
      <c r="V32" s="33"/>
      <c r="W32" s="33"/>
      <c r="X32" s="33"/>
      <c r="Y32" s="33"/>
      <c r="Z32" s="33"/>
      <c r="AA32" s="33"/>
      <c r="AB32" s="33"/>
      <c r="AC32" s="33"/>
      <c r="AD32" s="33"/>
      <c r="AE32" s="30"/>
      <c r="AG32" s="30"/>
    </row>
    <row r="33" spans="1:33" ht="11.25" customHeight="1">
      <c r="A33" s="30"/>
      <c r="B33" s="34"/>
      <c r="C33" s="64" t="s">
        <v>932</v>
      </c>
      <c r="D33" s="160" t="s">
        <v>1319</v>
      </c>
      <c r="E33" s="201" t="str">
        <f>'s3.Transport'!F67</f>
        <v>Bitte Land wählen</v>
      </c>
      <c r="F33" s="298" t="str">
        <f>IFERROR(IF(AND(AC12=$Z$19,D33&gt;0,ISNUMBER(D33)),"wird nicht berücksichtigt","")," ")</f>
        <v xml:space="preserve"> </v>
      </c>
      <c r="G33" s="298"/>
      <c r="H33" s="34"/>
      <c r="I33" s="34"/>
      <c r="J33" s="34"/>
      <c r="K33" s="34"/>
      <c r="L33" s="34"/>
      <c r="M33" s="34"/>
      <c r="N33" s="34"/>
      <c r="O33" s="34"/>
      <c r="P33" s="34"/>
      <c r="Q33" s="34"/>
      <c r="R33" s="34"/>
      <c r="S33" s="34"/>
      <c r="T33" s="34"/>
      <c r="U33" s="33"/>
      <c r="V33" s="33"/>
      <c r="W33" s="33"/>
      <c r="X33" s="33"/>
      <c r="Y33" s="33"/>
      <c r="Z33" s="33"/>
      <c r="AA33" s="33"/>
      <c r="AB33" s="33"/>
      <c r="AC33" s="33"/>
      <c r="AD33" s="33"/>
      <c r="AE33" s="30"/>
      <c r="AG33" s="30"/>
    </row>
    <row r="34" spans="1:33" ht="11.25" customHeight="1">
      <c r="A34" s="30"/>
      <c r="B34" s="34"/>
      <c r="C34" s="193" t="s">
        <v>1435</v>
      </c>
      <c r="D34" s="161">
        <v>0.98</v>
      </c>
      <c r="E34" s="200">
        <f>'s3.Transport'!L78</f>
        <v>0.98095836697955963</v>
      </c>
      <c r="F34" s="298"/>
      <c r="G34" s="298"/>
      <c r="H34" s="34"/>
      <c r="I34" s="34"/>
      <c r="J34" s="34"/>
      <c r="K34" s="34"/>
      <c r="L34" s="34"/>
      <c r="M34" s="34"/>
      <c r="N34" s="34"/>
      <c r="O34" s="34"/>
      <c r="P34" s="34"/>
      <c r="Q34" s="34"/>
      <c r="R34" s="34"/>
      <c r="S34" s="34"/>
      <c r="T34" s="34"/>
      <c r="U34" s="33"/>
      <c r="V34" s="33"/>
      <c r="W34" s="33"/>
      <c r="X34" s="33"/>
      <c r="Y34" s="33"/>
      <c r="Z34" s="33"/>
      <c r="AA34" s="33"/>
      <c r="AB34" s="33"/>
      <c r="AC34" s="33"/>
      <c r="AD34" s="33"/>
      <c r="AE34" s="30"/>
      <c r="AG34" s="30"/>
    </row>
    <row r="35" spans="1:33" ht="11.25" hidden="1" customHeight="1" outlineLevel="1">
      <c r="A35" s="30"/>
      <c r="B35" s="34"/>
      <c r="C35" s="193" t="s">
        <v>1247</v>
      </c>
      <c r="D35" s="161" t="s">
        <v>1248</v>
      </c>
      <c r="E35" s="36"/>
      <c r="F35" s="36"/>
      <c r="G35" s="36"/>
      <c r="H35" s="34"/>
      <c r="I35" s="34"/>
      <c r="J35" s="34"/>
      <c r="K35" s="34"/>
      <c r="L35" s="34"/>
      <c r="M35" s="34"/>
      <c r="N35" s="34"/>
      <c r="O35" s="34"/>
      <c r="P35" s="34"/>
      <c r="Q35" s="34"/>
      <c r="R35" s="34"/>
      <c r="S35" s="34"/>
      <c r="T35" s="34"/>
      <c r="U35" s="33">
        <v>99</v>
      </c>
      <c r="V35" s="33" t="s">
        <v>1357</v>
      </c>
      <c r="W35" s="33">
        <f>INDEX($U$35:$U$40,MATCH(C39,$V$35:$V$40,0))</f>
        <v>99</v>
      </c>
      <c r="X35" s="33"/>
      <c r="Y35" s="33"/>
      <c r="Z35" s="33"/>
      <c r="AA35" s="33"/>
      <c r="AB35" s="33"/>
      <c r="AC35" s="33"/>
      <c r="AD35" s="33"/>
      <c r="AE35" s="30"/>
      <c r="AG35" s="30"/>
    </row>
    <row r="36" spans="1:33" ht="11.25" customHeight="1" collapsed="1">
      <c r="A36" s="30"/>
      <c r="B36" s="34"/>
      <c r="C36" s="298" t="str">
        <f>IF(D34&gt;1,"Der Anteil LkW darf maximal 100% betragen","")</f>
        <v/>
      </c>
      <c r="D36" s="298"/>
      <c r="E36" s="298"/>
      <c r="F36" s="298"/>
      <c r="G36" s="298"/>
      <c r="H36" s="34"/>
      <c r="I36" s="34"/>
      <c r="J36" s="34"/>
      <c r="K36" s="34"/>
      <c r="L36" s="34"/>
      <c r="M36" s="34"/>
      <c r="N36" s="34"/>
      <c r="O36" s="34"/>
      <c r="P36" s="34"/>
      <c r="Q36" s="34"/>
      <c r="R36" s="34"/>
      <c r="S36" s="34"/>
      <c r="T36" s="34"/>
      <c r="U36" s="33">
        <v>1</v>
      </c>
      <c r="V36" s="33" t="s">
        <v>76</v>
      </c>
      <c r="W36" s="33"/>
      <c r="X36" s="33"/>
      <c r="Y36" s="33"/>
      <c r="Z36" s="33"/>
      <c r="AA36" s="33"/>
      <c r="AB36" s="33"/>
      <c r="AC36" s="33"/>
      <c r="AD36" s="33"/>
      <c r="AE36" s="30"/>
      <c r="AG36" s="30"/>
    </row>
    <row r="37" spans="1:33" ht="11.25" customHeight="1">
      <c r="A37" s="30"/>
      <c r="B37" s="37"/>
      <c r="C37" s="38"/>
      <c r="D37" s="37"/>
      <c r="E37" s="37"/>
      <c r="F37" s="37"/>
      <c r="G37" s="37"/>
      <c r="H37" s="37"/>
      <c r="I37" s="37"/>
      <c r="J37" s="37"/>
      <c r="K37" s="37"/>
      <c r="L37" s="37"/>
      <c r="M37" s="37"/>
      <c r="N37" s="37"/>
      <c r="O37" s="37"/>
      <c r="P37" s="37"/>
      <c r="Q37" s="37"/>
      <c r="R37" s="37"/>
      <c r="S37" s="37"/>
      <c r="T37" s="39"/>
      <c r="U37" s="33">
        <v>2</v>
      </c>
      <c r="V37" s="33" t="s">
        <v>72</v>
      </c>
      <c r="W37" s="33"/>
      <c r="X37" s="33"/>
      <c r="Y37" s="33"/>
      <c r="Z37" s="33"/>
      <c r="AA37" s="33"/>
      <c r="AB37" s="33"/>
      <c r="AC37" s="33"/>
      <c r="AD37" s="33"/>
      <c r="AE37" s="30"/>
      <c r="AG37" s="30"/>
    </row>
    <row r="38" spans="1:33" ht="11.25" customHeight="1">
      <c r="A38" s="30"/>
      <c r="B38" s="37"/>
      <c r="C38" s="47" t="s">
        <v>58</v>
      </c>
      <c r="D38" s="37"/>
      <c r="E38" s="37"/>
      <c r="F38" s="37"/>
      <c r="G38" s="37"/>
      <c r="H38" s="37"/>
      <c r="I38" s="37"/>
      <c r="J38" s="37"/>
      <c r="K38" s="37"/>
      <c r="L38" s="37"/>
      <c r="M38" s="37"/>
      <c r="N38" s="37"/>
      <c r="O38" s="37"/>
      <c r="P38" s="37"/>
      <c r="Q38" s="37"/>
      <c r="R38" s="37"/>
      <c r="S38" s="37"/>
      <c r="T38" s="39"/>
      <c r="U38" s="33">
        <v>3</v>
      </c>
      <c r="V38" s="33" t="s">
        <v>73</v>
      </c>
      <c r="W38" s="33"/>
      <c r="X38" s="33"/>
      <c r="Y38" s="33"/>
      <c r="Z38" s="33"/>
      <c r="AA38" s="33"/>
      <c r="AB38" s="33"/>
      <c r="AC38" s="33"/>
      <c r="AD38" s="33"/>
      <c r="AE38" s="30"/>
      <c r="AG38" s="30"/>
    </row>
    <row r="39" spans="1:33" ht="11.25" customHeight="1">
      <c r="A39" s="30"/>
      <c r="B39" s="37"/>
      <c r="C39" s="293" t="s">
        <v>1357</v>
      </c>
      <c r="D39" s="311"/>
      <c r="E39" s="294"/>
      <c r="F39" s="37"/>
      <c r="G39" s="37"/>
      <c r="H39" s="37"/>
      <c r="I39" s="37"/>
      <c r="J39" s="37"/>
      <c r="K39" s="37"/>
      <c r="L39" s="37"/>
      <c r="M39" s="37"/>
      <c r="N39" s="37"/>
      <c r="O39" s="37"/>
      <c r="P39" s="37"/>
      <c r="Q39" s="37"/>
      <c r="R39" s="37"/>
      <c r="S39" s="37"/>
      <c r="T39" s="39"/>
      <c r="U39" s="33">
        <v>4</v>
      </c>
      <c r="V39" s="33" t="s">
        <v>74</v>
      </c>
      <c r="W39" s="33"/>
      <c r="X39" s="33"/>
      <c r="Y39" s="33"/>
      <c r="Z39" s="33"/>
      <c r="AA39" s="33"/>
      <c r="AB39" s="33"/>
      <c r="AC39" s="33"/>
      <c r="AD39" s="33"/>
      <c r="AE39" s="30"/>
      <c r="AG39" s="30"/>
    </row>
    <row r="40" spans="1:33" ht="12.75" customHeight="1">
      <c r="A40" s="30"/>
      <c r="B40" s="37"/>
      <c r="C40" s="38"/>
      <c r="D40" s="37"/>
      <c r="E40" s="37"/>
      <c r="F40" s="37"/>
      <c r="G40" s="37"/>
      <c r="H40" s="37"/>
      <c r="I40" s="37"/>
      <c r="J40" s="37"/>
      <c r="K40" s="37"/>
      <c r="L40" s="37"/>
      <c r="M40" s="37"/>
      <c r="N40" s="37"/>
      <c r="O40" s="37"/>
      <c r="P40" s="37"/>
      <c r="Q40" s="37"/>
      <c r="R40" s="37"/>
      <c r="S40" s="37"/>
      <c r="T40" s="39"/>
      <c r="U40" s="33">
        <v>5</v>
      </c>
      <c r="V40" s="33" t="s">
        <v>75</v>
      </c>
      <c r="W40" s="33"/>
      <c r="X40" s="33"/>
      <c r="Y40" s="33"/>
      <c r="Z40" s="33"/>
      <c r="AA40" s="33"/>
      <c r="AB40" s="33"/>
      <c r="AC40" s="33"/>
      <c r="AD40" s="33"/>
      <c r="AE40" s="30"/>
      <c r="AG40" s="30"/>
    </row>
    <row r="41" spans="1:33" ht="12.75" customHeight="1">
      <c r="A41" s="30"/>
      <c r="B41" s="37"/>
      <c r="C41" s="38" t="s">
        <v>59</v>
      </c>
      <c r="D41" s="143">
        <f>IF($W$35=1,'s3.LCIA'!$B$19,IF($W$35=2,'s3.LCIA'!$B$15,IF($W$35=3,'s3.LCIA'!$B$17,IF($W$35=4,'s3.LCIA'!$B$16,IF($W$35=5,'s3.LCIA'!$B$18,0)))))</f>
        <v>0</v>
      </c>
      <c r="E41" s="41" t="str">
        <f>IF($W$35=2,"kWh Öl-eq/m³",IF($W$35=3,"kWh Öl-eq/m³",IF($W$35=4,"kWh Öl-eq/m³",IF($W$35=5,"kg CO2-eq/m³",IF($W$35=1,"UBP/m³",IF($W$35=99,"-",0))))))</f>
        <v>-</v>
      </c>
      <c r="F41" s="41"/>
      <c r="G41" s="37"/>
      <c r="H41" s="37"/>
      <c r="I41" s="37"/>
      <c r="J41" s="37"/>
      <c r="K41" s="37"/>
      <c r="L41" s="37"/>
      <c r="M41" s="37"/>
      <c r="N41" s="37"/>
      <c r="O41" s="37"/>
      <c r="P41" s="37"/>
      <c r="Q41" s="37"/>
      <c r="R41" s="37"/>
      <c r="S41" s="41"/>
      <c r="T41" s="39"/>
      <c r="U41" s="33"/>
      <c r="V41" s="33"/>
      <c r="W41" s="33"/>
      <c r="X41" s="33"/>
      <c r="Y41" s="33"/>
      <c r="Z41" s="33"/>
      <c r="AA41" s="33"/>
      <c r="AB41" s="33"/>
      <c r="AC41" s="33"/>
      <c r="AD41" s="33"/>
      <c r="AE41" s="30"/>
      <c r="AG41" s="30"/>
    </row>
    <row r="42" spans="1:33" ht="12.75" customHeight="1">
      <c r="A42" s="30"/>
      <c r="B42" s="37"/>
      <c r="C42" s="38" t="s">
        <v>1312</v>
      </c>
      <c r="D42" s="143">
        <f>IF($W$35=1,'s3.LCIA'!$B$25,IF($W$35=2,'s3.LCIA'!$B$21,IF($W$35=3,'s3.LCIA'!$B$23,IF($W$35=4,'s3.LCIA'!$B$22,IF($W$35=5,'s3.LCIA'!$B$24,0)))))</f>
        <v>0</v>
      </c>
      <c r="E42" s="41" t="str">
        <f>IF($W$35=2,"kWh Öl-eq/m³",IF($W$35=3,"kWh Öl-eq/m³",IF($W$35=4,"kWh Öl-eq/m³",IF($W$35=5,"kg CO2-eq/m³",IF($W$35=1,"UBP/m³",IF($W$35=99,"-",0))))))</f>
        <v>-</v>
      </c>
      <c r="F42" s="234" t="str">
        <f>IF(OR(E26=0,D31=0, D31="Default",D33=0, D33="Default",AH26&gt;0),"Zur Berechnung des Transportes wurde mindestens eine Default-Distanz angewendet"," ")</f>
        <v>Zur Berechnung des Transportes wurde mindestens eine Default-Distanz angewendet</v>
      </c>
      <c r="G42" s="37"/>
      <c r="H42" s="37"/>
      <c r="I42" s="37"/>
      <c r="J42" s="37"/>
      <c r="K42" s="37"/>
      <c r="L42" s="37"/>
      <c r="M42" s="37"/>
      <c r="N42" s="37"/>
      <c r="O42" s="37"/>
      <c r="P42" s="37"/>
      <c r="Q42" s="37"/>
      <c r="R42" s="37"/>
      <c r="S42" s="41"/>
      <c r="T42" s="39"/>
      <c r="U42" s="33"/>
      <c r="V42" s="33"/>
      <c r="W42" s="33"/>
      <c r="X42" s="33"/>
      <c r="Y42" s="33"/>
      <c r="Z42" s="33"/>
      <c r="AA42" s="33"/>
      <c r="AB42" s="33"/>
      <c r="AC42" s="33"/>
      <c r="AD42" s="33"/>
      <c r="AE42" s="30"/>
      <c r="AG42" s="30"/>
    </row>
    <row r="43" spans="1:33" ht="12.75" customHeight="1">
      <c r="A43" s="30"/>
      <c r="B43" s="37"/>
      <c r="C43" s="38" t="s">
        <v>53</v>
      </c>
      <c r="D43" s="142">
        <f>IF($W$35=1,SUM('s3.LCIA'!$AH$19:$AQ$19),IF($W$35=2,SUM('s3.LCIA'!$AH$15:$AQ$15),IF($W$35=3,SUM('s3.LCIA'!$AH$17:$AQ$17),IF($W$35=4,SUM('s3.LCIA'!$AH$16:$AQ$16),IF($W$35=5,SUM('s3.LCIA'!$AH$18:$AQ$18),0)))))</f>
        <v>0</v>
      </c>
      <c r="E43" s="41" t="str">
        <f>IF($W$35=2,"kWh Öl-eq/m³",IF($W$35=3,"kWh Öl-eq/m³",IF($W$35=4,"kWh Öl-eq/m³",IF($W$35=5,"kg CO2-eq/m³",IF($W$35=1,"UBP/m³",IF($W$35=99,"-",0))))))</f>
        <v>-</v>
      </c>
      <c r="F43" s="41"/>
      <c r="G43" s="37"/>
      <c r="H43" s="37"/>
      <c r="I43" s="37"/>
      <c r="J43" s="37"/>
      <c r="K43" s="37"/>
      <c r="L43" s="37"/>
      <c r="M43" s="37"/>
      <c r="N43" s="37"/>
      <c r="O43" s="37"/>
      <c r="P43" s="37"/>
      <c r="Q43" s="37"/>
      <c r="R43" s="37"/>
      <c r="S43" s="41"/>
      <c r="T43" s="39"/>
      <c r="U43" s="33"/>
      <c r="V43" s="33"/>
      <c r="W43" s="33"/>
      <c r="X43" s="33"/>
      <c r="Y43" s="33"/>
      <c r="Z43" s="33"/>
      <c r="AA43" s="33"/>
      <c r="AB43" s="33"/>
      <c r="AC43" s="33"/>
      <c r="AD43" s="33"/>
      <c r="AE43" s="30"/>
      <c r="AG43" s="30"/>
    </row>
    <row r="44" spans="1:33" ht="11.25" customHeight="1">
      <c r="A44" s="30"/>
      <c r="B44" s="37"/>
      <c r="C44" s="38" t="s">
        <v>41</v>
      </c>
      <c r="D44" s="143">
        <f>SUM(D41:D43)</f>
        <v>0</v>
      </c>
      <c r="E44" s="41" t="str">
        <f>IF($W$35=2,"kWh Öl-eq/m³",IF($W$35=3,"kWh Öl-eq/m³",IF($W$35=4,"kWh Öl-eq/m³",IF($W$35=5,"kg CO2-eq/m³",IF($W$35=1,"UBP/m³",IF($W$35=99,"-",0))))))</f>
        <v>-</v>
      </c>
      <c r="F44" s="41"/>
      <c r="G44" s="37"/>
      <c r="H44" s="37"/>
      <c r="I44" s="37"/>
      <c r="J44" s="37"/>
      <c r="K44" s="37"/>
      <c r="L44" s="37"/>
      <c r="M44" s="37"/>
      <c r="N44" s="37"/>
      <c r="O44" s="37"/>
      <c r="P44" s="37"/>
      <c r="Q44" s="37"/>
      <c r="R44" s="37"/>
      <c r="S44" s="41"/>
      <c r="T44" s="39"/>
      <c r="U44" s="33"/>
      <c r="V44" s="33"/>
      <c r="W44" s="33"/>
      <c r="X44" s="33"/>
      <c r="Y44" s="33"/>
      <c r="Z44" s="33"/>
      <c r="AA44" s="33"/>
      <c r="AB44" s="33"/>
      <c r="AC44" s="33"/>
      <c r="AD44" s="33"/>
      <c r="AE44" s="30"/>
      <c r="AG44" s="30"/>
    </row>
    <row r="45" spans="1:33" ht="10.5" customHeight="1">
      <c r="A45" s="30"/>
      <c r="B45" s="37"/>
      <c r="C45" s="37"/>
      <c r="D45" s="37"/>
      <c r="E45" s="37"/>
      <c r="F45" s="37"/>
      <c r="G45" s="37"/>
      <c r="H45" s="37"/>
      <c r="I45" s="37"/>
      <c r="J45" s="37"/>
      <c r="K45" s="37"/>
      <c r="L45" s="37"/>
      <c r="M45" s="37"/>
      <c r="N45" s="37"/>
      <c r="O45" s="37"/>
      <c r="P45" s="37"/>
      <c r="Q45" s="37"/>
      <c r="R45" s="37"/>
      <c r="S45" s="37"/>
      <c r="T45" s="39"/>
      <c r="U45" s="33"/>
      <c r="V45" s="33"/>
      <c r="W45" s="33"/>
      <c r="X45" s="33"/>
      <c r="Y45" s="33"/>
      <c r="Z45" s="33"/>
      <c r="AA45" s="33"/>
      <c r="AB45" s="33"/>
      <c r="AC45" s="33"/>
      <c r="AD45" s="33"/>
      <c r="AE45" s="30"/>
      <c r="AG45" s="30"/>
    </row>
    <row r="46" spans="1:33" ht="14.25" customHeight="1">
      <c r="A46" s="30"/>
      <c r="B46" s="295" t="s">
        <v>1443</v>
      </c>
      <c r="C46" s="295"/>
      <c r="D46" s="295"/>
      <c r="E46" s="295"/>
      <c r="F46" s="295"/>
      <c r="G46" s="295"/>
      <c r="H46" s="295"/>
      <c r="I46" s="295"/>
      <c r="J46" s="295"/>
      <c r="K46" s="295"/>
      <c r="L46" s="295"/>
      <c r="M46" s="295"/>
      <c r="N46" s="295"/>
      <c r="O46" s="295"/>
      <c r="P46" s="295"/>
      <c r="Q46" s="295"/>
      <c r="R46" s="295"/>
      <c r="S46" s="295"/>
      <c r="T46" s="295"/>
      <c r="AE46" s="30"/>
      <c r="AG46" s="30"/>
    </row>
    <row r="47" spans="1:33" ht="105" customHeight="1">
      <c r="A47" s="30"/>
      <c r="B47" s="295"/>
      <c r="C47" s="295"/>
      <c r="D47" s="295"/>
      <c r="E47" s="295"/>
      <c r="F47" s="295"/>
      <c r="G47" s="295"/>
      <c r="H47" s="295"/>
      <c r="I47" s="295"/>
      <c r="J47" s="295"/>
      <c r="K47" s="295"/>
      <c r="L47" s="295"/>
      <c r="M47" s="295"/>
      <c r="N47" s="295"/>
      <c r="O47" s="295"/>
      <c r="P47" s="295"/>
      <c r="Q47" s="295"/>
      <c r="R47" s="295"/>
      <c r="S47" s="295"/>
      <c r="T47" s="295"/>
      <c r="AE47" s="30"/>
      <c r="AG47" s="30"/>
    </row>
    <row r="48" spans="1:33" ht="6.75" customHeight="1">
      <c r="A48" s="30"/>
      <c r="B48" s="222"/>
      <c r="C48" s="222"/>
      <c r="D48" s="222"/>
      <c r="E48" s="222"/>
      <c r="F48" s="222"/>
      <c r="G48" s="222"/>
      <c r="H48" s="222"/>
      <c r="I48" s="222"/>
      <c r="J48" s="222"/>
      <c r="K48" s="222"/>
      <c r="L48" s="222"/>
      <c r="M48" s="222"/>
      <c r="N48" s="222"/>
      <c r="O48" s="215"/>
      <c r="P48" s="215"/>
      <c r="Q48" s="215"/>
      <c r="R48" s="215"/>
      <c r="S48" s="215"/>
      <c r="T48" s="215"/>
      <c r="AE48" s="30"/>
      <c r="AG48" s="30"/>
    </row>
    <row r="49" spans="1:33" ht="12.75">
      <c r="A49" s="30"/>
      <c r="B49" s="297" t="s">
        <v>1286</v>
      </c>
      <c r="C49" s="297"/>
      <c r="D49" s="50"/>
      <c r="E49" s="50"/>
      <c r="F49" s="43"/>
      <c r="G49" s="43"/>
      <c r="H49" s="43"/>
      <c r="I49" s="43"/>
      <c r="J49" s="49"/>
      <c r="K49" s="49"/>
      <c r="L49" s="49"/>
      <c r="M49" s="49"/>
      <c r="N49" s="58"/>
      <c r="O49" s="205"/>
      <c r="P49" s="296" t="s">
        <v>1306</v>
      </c>
      <c r="Q49" s="296"/>
      <c r="R49" s="296"/>
      <c r="S49" s="43"/>
      <c r="T49" s="205"/>
      <c r="AE49" s="30"/>
      <c r="AG49" s="30"/>
    </row>
    <row r="50" spans="1:33" ht="12.75">
      <c r="A50" s="30"/>
      <c r="B50" s="297" t="s">
        <v>1287</v>
      </c>
      <c r="C50" s="297"/>
      <c r="D50" s="50"/>
      <c r="E50" s="174"/>
      <c r="F50" s="174"/>
      <c r="G50" s="174"/>
      <c r="H50" s="174"/>
      <c r="I50" s="174"/>
      <c r="J50" s="30"/>
      <c r="K50" s="30"/>
      <c r="L50" s="30"/>
      <c r="M50" s="30"/>
      <c r="N50" s="42"/>
      <c r="O50" s="205"/>
      <c r="P50" s="291" t="s">
        <v>1307</v>
      </c>
      <c r="Q50" s="291"/>
      <c r="R50" s="291"/>
      <c r="S50" s="174"/>
      <c r="T50" s="205"/>
      <c r="AE50" s="30"/>
      <c r="AG50" s="30"/>
    </row>
    <row r="51" spans="1:33" ht="12.75">
      <c r="A51" s="30"/>
      <c r="B51" s="297" t="s">
        <v>1448</v>
      </c>
      <c r="C51" s="297"/>
      <c r="D51" s="43"/>
      <c r="E51" s="43"/>
      <c r="F51" s="43"/>
      <c r="G51" s="43"/>
      <c r="H51" s="43"/>
      <c r="I51" s="43"/>
      <c r="J51" s="30"/>
      <c r="K51" s="30"/>
      <c r="L51" s="30"/>
      <c r="M51" s="30"/>
      <c r="N51" s="42"/>
      <c r="O51" s="206"/>
      <c r="P51" s="291" t="s">
        <v>1308</v>
      </c>
      <c r="Q51" s="291"/>
      <c r="R51" s="291"/>
      <c r="S51" s="43"/>
      <c r="T51" s="205"/>
      <c r="AE51" s="30"/>
      <c r="AG51" s="30"/>
    </row>
    <row r="52" spans="1:33" ht="12.75">
      <c r="A52" s="30"/>
      <c r="B52" s="297" t="s">
        <v>2</v>
      </c>
      <c r="C52" s="297"/>
      <c r="D52" s="30"/>
      <c r="E52" s="30"/>
      <c r="F52" s="44"/>
      <c r="G52" s="44"/>
      <c r="H52" s="42"/>
      <c r="I52" s="42"/>
      <c r="J52" s="30"/>
      <c r="K52" s="30"/>
      <c r="L52" s="30"/>
      <c r="M52" s="30"/>
      <c r="N52" s="42"/>
      <c r="O52" s="206"/>
      <c r="P52" s="291" t="s">
        <v>1309</v>
      </c>
      <c r="Q52" s="291"/>
      <c r="R52" s="291"/>
      <c r="S52" s="44"/>
      <c r="T52" s="205"/>
      <c r="AE52" s="30"/>
      <c r="AG52" s="30"/>
    </row>
    <row r="53" spans="1:33" ht="12.75">
      <c r="A53" s="30"/>
      <c r="B53" s="30"/>
      <c r="C53" s="30"/>
      <c r="D53" s="30"/>
      <c r="E53" s="30"/>
      <c r="F53" s="30"/>
      <c r="G53" s="30"/>
      <c r="H53" s="42"/>
      <c r="I53" s="42"/>
      <c r="J53" s="30"/>
      <c r="K53" s="30"/>
      <c r="L53" s="30"/>
      <c r="M53" s="45"/>
      <c r="N53" s="42"/>
      <c r="O53" s="206"/>
      <c r="P53" s="292" t="s">
        <v>1310</v>
      </c>
      <c r="Q53" s="292"/>
      <c r="R53" s="292"/>
      <c r="S53" s="30"/>
      <c r="T53" s="205"/>
      <c r="AE53" s="30"/>
      <c r="AG53" s="30"/>
    </row>
    <row r="54" spans="1:33" ht="12.75">
      <c r="A54" s="30"/>
      <c r="B54" s="30"/>
      <c r="C54" s="30"/>
      <c r="D54" s="30"/>
      <c r="E54" s="30"/>
      <c r="F54" s="30"/>
      <c r="G54" s="30"/>
      <c r="H54" s="30"/>
      <c r="I54" s="30"/>
      <c r="J54" s="30"/>
      <c r="K54" s="30"/>
      <c r="L54" s="30"/>
      <c r="M54" s="30"/>
      <c r="N54" s="30"/>
      <c r="O54" s="206"/>
      <c r="P54" s="176" t="s">
        <v>1311</v>
      </c>
      <c r="Q54" s="176"/>
      <c r="R54" s="176"/>
      <c r="S54" s="30"/>
      <c r="T54" s="205"/>
      <c r="AE54" s="30"/>
      <c r="AG54" s="30"/>
    </row>
    <row r="55" spans="1:33" ht="12.75">
      <c r="A55" s="30"/>
      <c r="B55" s="30"/>
      <c r="C55" s="30"/>
      <c r="D55" s="30"/>
      <c r="E55" s="30"/>
      <c r="F55" s="30"/>
      <c r="G55" s="30"/>
      <c r="H55" s="30"/>
      <c r="I55" s="30"/>
      <c r="J55" s="30"/>
      <c r="K55" s="30"/>
      <c r="L55" s="30"/>
      <c r="M55" s="30"/>
      <c r="N55" s="30"/>
      <c r="O55" s="206"/>
      <c r="P55" s="176"/>
      <c r="Q55" s="176"/>
      <c r="R55" s="176"/>
      <c r="S55" s="30"/>
      <c r="T55" s="205"/>
      <c r="U55" s="30"/>
      <c r="V55" s="30"/>
      <c r="W55" s="30"/>
      <c r="X55" s="30"/>
      <c r="Y55" s="30"/>
      <c r="Z55" s="30"/>
      <c r="AA55" s="30"/>
      <c r="AB55" s="30"/>
      <c r="AC55" s="30"/>
      <c r="AD55" s="30"/>
      <c r="AE55" s="30"/>
      <c r="AG55" s="30"/>
    </row>
    <row r="56" spans="1:33" ht="6.75" customHeight="1">
      <c r="A56" s="30"/>
      <c r="B56" s="30"/>
      <c r="C56" s="30"/>
      <c r="D56" s="30"/>
      <c r="E56" s="30"/>
      <c r="F56" s="30"/>
      <c r="G56" s="30"/>
      <c r="H56" s="30"/>
      <c r="I56" s="30"/>
      <c r="J56" s="30"/>
      <c r="K56" s="30"/>
      <c r="L56" s="30"/>
      <c r="M56" s="30"/>
      <c r="N56" s="30"/>
      <c r="O56" s="205"/>
      <c r="P56" s="205"/>
      <c r="Q56" s="205"/>
      <c r="R56" s="205"/>
      <c r="S56" s="35"/>
      <c r="T56" s="205"/>
      <c r="U56" s="30"/>
      <c r="V56" s="30"/>
      <c r="W56" s="30"/>
      <c r="X56" s="30"/>
      <c r="Y56" s="30"/>
      <c r="Z56" s="30"/>
      <c r="AA56" s="30"/>
      <c r="AB56" s="30"/>
      <c r="AC56" s="30"/>
      <c r="AD56" s="30"/>
      <c r="AE56" s="30"/>
      <c r="AG56" s="30"/>
    </row>
    <row r="57" spans="1:33">
      <c r="A57" s="30"/>
      <c r="B57" s="30"/>
      <c r="C57" s="30"/>
      <c r="D57" s="30"/>
      <c r="E57" s="30"/>
      <c r="F57" s="30"/>
      <c r="G57" s="30"/>
      <c r="H57" s="30"/>
      <c r="I57" s="30"/>
      <c r="J57" s="30"/>
      <c r="K57" s="30"/>
      <c r="L57" s="30"/>
      <c r="M57" s="30"/>
      <c r="N57" s="30"/>
      <c r="O57" s="30"/>
      <c r="P57" s="30"/>
      <c r="Q57" s="30"/>
      <c r="R57" s="30"/>
      <c r="S57" s="30"/>
      <c r="T57" s="30"/>
      <c r="AG57" s="30"/>
    </row>
    <row r="58" spans="1:33">
      <c r="A58" s="30"/>
      <c r="B58" s="30"/>
      <c r="C58" s="30"/>
      <c r="D58" s="30"/>
      <c r="E58" s="30"/>
      <c r="F58" s="30"/>
      <c r="G58" s="30"/>
      <c r="H58" s="30"/>
      <c r="I58" s="30"/>
      <c r="J58" s="30"/>
      <c r="K58" s="30"/>
      <c r="L58" s="30"/>
      <c r="M58" s="30"/>
      <c r="N58" s="30"/>
      <c r="O58" s="30"/>
      <c r="P58" s="30"/>
      <c r="Q58" s="30"/>
      <c r="R58" s="30"/>
      <c r="S58" s="30"/>
      <c r="T58" s="30"/>
      <c r="AG58" s="30"/>
    </row>
    <row r="59" spans="1:33">
      <c r="A59" s="30"/>
    </row>
  </sheetData>
  <sheetProtection algorithmName="SHA-512" hashValue="zl3lcgVc5OSgAXCm2gK21OU2cuZVY0oPn2gCQ16NAiZU+yGr53+Qj/nejYv1HTXyERlV2hG39fx2A7trT+X3jQ==" saltValue="d23zVsyg9TNENg6hPoyHxw==" spinCount="100000" sheet="1" objects="1" scenarios="1" selectLockedCells="1"/>
  <mergeCells count="17">
    <mergeCell ref="F33:G34"/>
    <mergeCell ref="C36:G36"/>
    <mergeCell ref="C10:D10"/>
    <mergeCell ref="D12:F12"/>
    <mergeCell ref="C15:F15"/>
    <mergeCell ref="C27:F27"/>
    <mergeCell ref="P51:R51"/>
    <mergeCell ref="P52:R52"/>
    <mergeCell ref="P53:R53"/>
    <mergeCell ref="C39:E39"/>
    <mergeCell ref="B46:T47"/>
    <mergeCell ref="P49:R49"/>
    <mergeCell ref="P50:R50"/>
    <mergeCell ref="B49:C49"/>
    <mergeCell ref="B50:C50"/>
    <mergeCell ref="B51:C51"/>
    <mergeCell ref="B52:C52"/>
  </mergeCells>
  <dataValidations count="4">
    <dataValidation type="list" allowBlank="1" showInputMessage="1" showErrorMessage="1" sqref="D29:D30" xr:uid="{00000000-0002-0000-0400-000000000000}">
      <formula1>$AA$11:$AA$20</formula1>
    </dataValidation>
    <dataValidation type="list" allowBlank="1" showInputMessage="1" showErrorMessage="1" sqref="D35" xr:uid="{00000000-0002-0000-0400-000001000000}">
      <formula1>$AA$25:$AA$26</formula1>
    </dataValidation>
    <dataValidation type="list" allowBlank="1" showInputMessage="1" showErrorMessage="1" sqref="D12:F12" xr:uid="{00000000-0002-0000-0400-000002000000}">
      <formula1>$V$9:$V$11</formula1>
    </dataValidation>
    <dataValidation type="list" allowBlank="1" showInputMessage="1" showErrorMessage="1" sqref="C39:E39" xr:uid="{00000000-0002-0000-0400-000004000000}">
      <formula1>$V$35:$V$40</formula1>
    </dataValidation>
  </dataValidations>
  <hyperlinks>
    <hyperlink ref="B52" r:id="rId1" xr:uid="{173E5818-657E-428B-85C7-372EBA8A98B3}"/>
    <hyperlink ref="B49:C49" r:id="rId2" display="&quot;Hintergrundbericht Holzrechner&quot; herunterladen" xr:uid="{E8B00901-B498-4A78-B25D-D02A04AC9B58}"/>
    <hyperlink ref="B50:C50" r:id="rId3" display="Broschüre &quot;Ökobilanzen Holz- und Holzgebäude&quot; herunterladen" xr:uid="{2D40671F-1102-4ED2-B5E2-3D7E26298565}"/>
    <hyperlink ref="B51:C51" r:id="rId4" display="&quot;Manual Holzrechner&quot; herunterladen" xr:uid="{A3B7A020-B21F-497D-ADF3-BC8DF8C9CC0D}"/>
  </hyperlinks>
  <pageMargins left="0.59055118110236227" right="0.59055118110236227" top="0.59055118110236227" bottom="0.59055118110236227" header="0.51181102362204722" footer="0.51181102362204722"/>
  <pageSetup paperSize="9" scale="33" orientation="landscape" r:id="rId5"/>
  <headerFooter alignWithMargins="0"/>
  <colBreaks count="1" manualBreakCount="1">
    <brk id="28" max="1048575" man="1"/>
  </colBreaks>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58"/>
  <sheetViews>
    <sheetView topLeftCell="A4" zoomScaleNormal="100" workbookViewId="0">
      <selection activeCell="D12" sqref="D12:F12"/>
    </sheetView>
  </sheetViews>
  <sheetFormatPr baseColWidth="10" defaultColWidth="11.42578125" defaultRowHeight="9" outlineLevelRow="1" outlineLevelCol="1"/>
  <cols>
    <col min="1" max="1" width="1.28515625" style="31" customWidth="1"/>
    <col min="2" max="2" width="1.140625" style="31" customWidth="1"/>
    <col min="3" max="3" width="35.85546875" style="31" customWidth="1"/>
    <col min="4" max="4" width="12.140625" style="31" customWidth="1"/>
    <col min="5" max="5" width="13.5703125" style="31" customWidth="1"/>
    <col min="6" max="6" width="10.28515625" style="31" customWidth="1"/>
    <col min="7" max="7" width="9" style="31" customWidth="1"/>
    <col min="8" max="8" width="2.28515625" style="46" customWidth="1"/>
    <col min="9" max="9" width="1.7109375" style="46" customWidth="1"/>
    <col min="10" max="10" width="9" style="31" customWidth="1"/>
    <col min="11" max="11" width="7.7109375" style="31" customWidth="1"/>
    <col min="12" max="12" width="6.28515625" style="31" customWidth="1"/>
    <col min="13" max="13" width="8.7109375" style="31" customWidth="1"/>
    <col min="14" max="15" width="1.7109375" style="46" customWidth="1"/>
    <col min="16" max="16" width="9.28515625" style="31" customWidth="1"/>
    <col min="17" max="17" width="13.42578125" style="31" customWidth="1"/>
    <col min="18" max="18" width="10.28515625" style="31" customWidth="1"/>
    <col min="19" max="19" width="7.5703125" style="31" customWidth="1"/>
    <col min="20" max="20" width="1.7109375" style="46" customWidth="1"/>
    <col min="21" max="21" width="5.28515625" style="32" hidden="1" customWidth="1" outlineLevel="1"/>
    <col min="22" max="22" width="11.42578125" style="32" hidden="1" customWidth="1" outlineLevel="1"/>
    <col min="23" max="23" width="10.42578125" style="32" hidden="1" customWidth="1" outlineLevel="1"/>
    <col min="24" max="28" width="11.42578125" style="32" hidden="1" customWidth="1" outlineLevel="1"/>
    <col min="29" max="32" width="11.42578125" style="31" hidden="1" customWidth="1" outlineLevel="1"/>
    <col min="33" max="33" width="1.28515625" style="31" hidden="1" customWidth="1" outlineLevel="1"/>
    <col min="34" max="34" width="0" style="31" hidden="1" customWidth="1" outlineLevel="1" collapsed="1"/>
    <col min="35" max="36" width="0" style="31" hidden="1" customWidth="1" outlineLevel="1"/>
    <col min="37" max="37" width="11.42578125" style="31" collapsed="1"/>
    <col min="38" max="16384" width="11.42578125" style="31"/>
  </cols>
  <sheetData>
    <row r="1" spans="1:34" ht="5.25" hidden="1" customHeight="1">
      <c r="A1" s="30"/>
      <c r="B1" s="30"/>
      <c r="C1" s="30"/>
      <c r="D1" s="30"/>
      <c r="E1" s="30"/>
      <c r="F1" s="30"/>
      <c r="G1" s="30"/>
      <c r="H1" s="30"/>
      <c r="I1" s="30"/>
      <c r="J1" s="30"/>
      <c r="K1" s="30"/>
      <c r="L1" s="30"/>
      <c r="M1" s="30"/>
      <c r="N1" s="42"/>
      <c r="O1" s="30"/>
      <c r="P1" s="30"/>
      <c r="Q1" s="30"/>
      <c r="R1" s="30"/>
      <c r="S1" s="30"/>
      <c r="T1" s="42"/>
      <c r="AE1" s="30"/>
      <c r="AG1" s="30"/>
    </row>
    <row r="2" spans="1:34" hidden="1">
      <c r="A2" s="30"/>
      <c r="B2" s="30"/>
      <c r="C2" s="30"/>
      <c r="D2" s="30"/>
      <c r="E2" s="30"/>
      <c r="F2" s="30"/>
      <c r="G2" s="30"/>
      <c r="H2" s="30"/>
      <c r="I2" s="30"/>
      <c r="J2" s="30"/>
      <c r="K2" s="30"/>
      <c r="L2" s="30"/>
      <c r="M2" s="30"/>
      <c r="N2" s="42"/>
      <c r="O2" s="30"/>
      <c r="P2" s="30"/>
      <c r="Q2" s="30"/>
      <c r="R2" s="30"/>
      <c r="S2" s="30"/>
      <c r="T2" s="42"/>
      <c r="AE2" s="30"/>
      <c r="AG2" s="30"/>
    </row>
    <row r="3" spans="1:34" ht="15" hidden="1" customHeight="1">
      <c r="A3" s="30"/>
      <c r="B3" s="30"/>
      <c r="C3" s="30"/>
      <c r="D3" s="30"/>
      <c r="E3" s="30"/>
      <c r="F3" s="30"/>
      <c r="G3" s="30"/>
      <c r="H3" s="30"/>
      <c r="I3" s="30"/>
      <c r="J3" s="30"/>
      <c r="K3" s="30"/>
      <c r="L3" s="30"/>
      <c r="M3" s="30"/>
      <c r="N3" s="42"/>
      <c r="O3" s="30"/>
      <c r="P3" s="30"/>
      <c r="Q3" s="30"/>
      <c r="R3" s="30"/>
      <c r="S3" s="30"/>
      <c r="T3" s="42"/>
      <c r="AE3" s="30"/>
      <c r="AG3" s="30"/>
    </row>
    <row r="4" spans="1:34" ht="15" customHeight="1">
      <c r="A4" s="30"/>
      <c r="B4" s="30"/>
      <c r="C4" s="30"/>
      <c r="D4" s="30"/>
      <c r="E4" s="30"/>
      <c r="F4" s="30"/>
      <c r="G4" s="30"/>
      <c r="H4" s="30"/>
      <c r="I4" s="30"/>
      <c r="J4" s="30"/>
      <c r="K4" s="30"/>
      <c r="L4" s="30"/>
      <c r="M4" s="30"/>
      <c r="N4" s="42"/>
      <c r="O4" s="30"/>
      <c r="P4" s="30"/>
      <c r="Q4" s="30"/>
      <c r="R4" s="30"/>
      <c r="S4" s="30"/>
      <c r="T4" s="42"/>
      <c r="AE4" s="30"/>
      <c r="AG4" s="30"/>
    </row>
    <row r="5" spans="1:34" ht="15" customHeight="1">
      <c r="A5" s="30"/>
      <c r="B5" s="30"/>
      <c r="C5" s="30"/>
      <c r="D5" s="30"/>
      <c r="E5" s="30"/>
      <c r="F5" s="30"/>
      <c r="G5" s="30"/>
      <c r="H5" s="30"/>
      <c r="I5" s="30"/>
      <c r="J5" s="30"/>
      <c r="K5" s="30"/>
      <c r="L5" s="30"/>
      <c r="M5" s="30"/>
      <c r="N5" s="42"/>
      <c r="O5" s="30"/>
      <c r="P5" s="30"/>
      <c r="Q5" s="30"/>
      <c r="R5" s="30"/>
      <c r="S5" s="30"/>
      <c r="T5" s="42"/>
      <c r="AE5" s="30"/>
      <c r="AG5" s="30"/>
    </row>
    <row r="6" spans="1:34" ht="15" customHeight="1">
      <c r="A6" s="30"/>
      <c r="B6" s="30"/>
      <c r="C6" s="30"/>
      <c r="D6" s="30"/>
      <c r="E6" s="30"/>
      <c r="F6" s="30"/>
      <c r="G6" s="30"/>
      <c r="H6" s="30"/>
      <c r="I6" s="30"/>
      <c r="J6" s="30"/>
      <c r="K6" s="30"/>
      <c r="L6" s="30"/>
      <c r="M6" s="30"/>
      <c r="N6" s="42"/>
      <c r="O6" s="30"/>
      <c r="P6" s="30"/>
      <c r="Q6" s="30"/>
      <c r="R6" s="30"/>
      <c r="S6" s="30"/>
      <c r="T6" s="42"/>
      <c r="AE6" s="30"/>
      <c r="AG6" s="30"/>
    </row>
    <row r="7" spans="1:34" ht="15" customHeight="1">
      <c r="A7" s="30"/>
      <c r="B7" s="30"/>
      <c r="C7" s="30"/>
      <c r="D7" s="30"/>
      <c r="E7" s="30"/>
      <c r="F7" s="30"/>
      <c r="G7" s="30"/>
      <c r="H7" s="30"/>
      <c r="I7" s="30"/>
      <c r="J7" s="30"/>
      <c r="K7" s="30"/>
      <c r="L7" s="30"/>
      <c r="M7" s="30"/>
      <c r="N7" s="42"/>
      <c r="O7" s="30"/>
      <c r="P7" s="30"/>
      <c r="Q7" s="30"/>
      <c r="R7" s="30"/>
      <c r="S7" s="30"/>
      <c r="T7" s="42"/>
      <c r="AE7" s="30"/>
      <c r="AG7" s="30"/>
    </row>
    <row r="8" spans="1:34" ht="15" customHeight="1">
      <c r="A8" s="30"/>
      <c r="B8" s="30"/>
      <c r="C8" s="30"/>
      <c r="D8" s="30"/>
      <c r="E8" s="30"/>
      <c r="F8" s="30"/>
      <c r="G8" s="30"/>
      <c r="H8" s="30"/>
      <c r="I8" s="30"/>
      <c r="J8" s="30"/>
      <c r="K8" s="30"/>
      <c r="L8" s="30"/>
      <c r="M8" s="30"/>
      <c r="N8" s="42"/>
      <c r="O8" s="30"/>
      <c r="P8" s="30"/>
      <c r="Q8" s="30"/>
      <c r="R8" s="30"/>
      <c r="S8" s="30"/>
      <c r="T8" s="42"/>
      <c r="U8" s="33"/>
      <c r="V8" s="33"/>
      <c r="W8" s="33"/>
      <c r="AE8" s="30"/>
      <c r="AG8" s="30"/>
    </row>
    <row r="9" spans="1:34" ht="33.75" customHeight="1">
      <c r="A9" s="30"/>
      <c r="B9" s="34"/>
      <c r="C9" s="48" t="s">
        <v>1381</v>
      </c>
      <c r="D9" s="34"/>
      <c r="E9" s="34"/>
      <c r="F9" s="34"/>
      <c r="G9" s="34"/>
      <c r="H9" s="34"/>
      <c r="I9" s="34"/>
      <c r="J9" s="34"/>
      <c r="K9" s="34"/>
      <c r="L9" s="34"/>
      <c r="M9" s="34"/>
      <c r="N9" s="34"/>
      <c r="O9" s="34"/>
      <c r="P9" s="34"/>
      <c r="Q9" s="34"/>
      <c r="R9" s="34"/>
      <c r="S9" s="34"/>
      <c r="T9" s="57"/>
      <c r="U9" s="33"/>
      <c r="V9" s="228" t="s">
        <v>1357</v>
      </c>
      <c r="W9" s="33">
        <f>INDEX(U9:U11,MATCH(D12,V9:V11,0))</f>
        <v>0</v>
      </c>
      <c r="X9" s="33"/>
      <c r="Y9" s="33"/>
      <c r="Z9" s="33"/>
      <c r="AA9" s="33"/>
      <c r="AB9" s="33"/>
      <c r="AC9" s="33"/>
      <c r="AD9" s="33"/>
      <c r="AE9" s="30"/>
      <c r="AG9" s="30"/>
    </row>
    <row r="10" spans="1:34" ht="6" customHeight="1">
      <c r="A10" s="30"/>
      <c r="B10" s="34"/>
      <c r="C10" s="302"/>
      <c r="D10" s="302"/>
      <c r="E10" s="254"/>
      <c r="F10" s="34"/>
      <c r="G10" s="34"/>
      <c r="H10" s="34"/>
      <c r="I10" s="34"/>
      <c r="J10" s="34"/>
      <c r="K10" s="34"/>
      <c r="L10" s="34"/>
      <c r="M10" s="34"/>
      <c r="N10" s="34"/>
      <c r="O10" s="34"/>
      <c r="P10" s="34"/>
      <c r="Q10" s="145"/>
      <c r="R10" s="34"/>
      <c r="S10" s="34"/>
      <c r="T10" s="57"/>
      <c r="U10" s="33">
        <v>6</v>
      </c>
      <c r="V10" s="40" t="s">
        <v>1371</v>
      </c>
      <c r="W10" s="33"/>
      <c r="X10" s="33"/>
      <c r="Y10" s="33"/>
      <c r="Z10" s="33"/>
      <c r="AA10" s="33"/>
      <c r="AB10" s="33"/>
      <c r="AC10" s="33"/>
      <c r="AD10" s="33"/>
      <c r="AE10" s="30"/>
      <c r="AG10" s="30"/>
    </row>
    <row r="11" spans="1:34" ht="17.25" customHeight="1">
      <c r="A11" s="30"/>
      <c r="B11" s="34"/>
      <c r="C11" s="35"/>
      <c r="D11" s="141"/>
      <c r="E11" s="141"/>
      <c r="F11" s="141"/>
      <c r="G11" s="141"/>
      <c r="H11" s="34"/>
      <c r="I11" s="34"/>
      <c r="J11" s="34"/>
      <c r="K11" s="34"/>
      <c r="L11" s="34"/>
      <c r="M11" s="34"/>
      <c r="N11" s="34"/>
      <c r="O11" s="34"/>
      <c r="P11" s="34"/>
      <c r="Q11" s="34"/>
      <c r="R11" s="34"/>
      <c r="S11" s="34"/>
      <c r="T11" s="34"/>
      <c r="U11" s="33"/>
      <c r="V11" s="40"/>
      <c r="W11" s="33"/>
      <c r="X11" s="33"/>
      <c r="Y11" s="33"/>
      <c r="Z11" s="33"/>
      <c r="AA11" s="33" t="s">
        <v>1357</v>
      </c>
      <c r="AB11" s="33"/>
      <c r="AC11" s="33"/>
      <c r="AD11" s="33"/>
      <c r="AE11" s="30"/>
      <c r="AG11" s="30"/>
    </row>
    <row r="12" spans="1:34" ht="12.75" customHeight="1">
      <c r="A12" s="30"/>
      <c r="B12" s="57"/>
      <c r="C12" s="139" t="s">
        <v>1313</v>
      </c>
      <c r="D12" s="306" t="s">
        <v>1357</v>
      </c>
      <c r="E12" s="304"/>
      <c r="F12" s="305"/>
      <c r="G12" s="141"/>
      <c r="H12" s="34"/>
      <c r="I12" s="34"/>
      <c r="J12" s="34"/>
      <c r="K12" s="34"/>
      <c r="L12" s="34"/>
      <c r="M12" s="34"/>
      <c r="N12" s="34"/>
      <c r="O12" s="34"/>
      <c r="P12" s="34"/>
      <c r="Q12" s="34"/>
      <c r="R12" s="34"/>
      <c r="S12" s="34"/>
      <c r="T12" s="34"/>
      <c r="U12" s="33"/>
      <c r="V12" s="33"/>
      <c r="W12" s="33"/>
      <c r="X12" s="33"/>
      <c r="Y12" s="33"/>
      <c r="Z12" s="33">
        <v>1</v>
      </c>
      <c r="AA12" s="33" t="s">
        <v>171</v>
      </c>
      <c r="AB12" s="33" t="e">
        <f>INDEX(Z12:Z20,MATCH(D29,AA12:AA20,0))</f>
        <v>#N/A</v>
      </c>
      <c r="AC12" s="33" t="e">
        <f>INDEX(Z12:Z20,MATCH(D30,AA12:AA20,0))</f>
        <v>#N/A</v>
      </c>
      <c r="AD12" s="33"/>
      <c r="AG12" s="30"/>
    </row>
    <row r="13" spans="1:34" ht="12.75" customHeight="1">
      <c r="A13" s="30"/>
      <c r="B13" s="34"/>
      <c r="C13" s="34"/>
      <c r="D13" s="34"/>
      <c r="E13" s="34"/>
      <c r="F13" s="59"/>
      <c r="G13" s="59"/>
      <c r="H13" s="34"/>
      <c r="I13" s="34"/>
      <c r="J13" s="34"/>
      <c r="K13" s="34"/>
      <c r="L13" s="34"/>
      <c r="M13" s="34"/>
      <c r="N13" s="34"/>
      <c r="O13" s="34"/>
      <c r="P13" s="34"/>
      <c r="Q13" s="34"/>
      <c r="R13" s="34"/>
      <c r="S13" s="34"/>
      <c r="T13" s="34"/>
      <c r="U13" s="33"/>
      <c r="V13" s="33"/>
      <c r="W13" s="33"/>
      <c r="X13" s="33"/>
      <c r="Y13" s="33"/>
      <c r="Z13" s="33">
        <v>2</v>
      </c>
      <c r="AA13" s="33" t="s">
        <v>177</v>
      </c>
      <c r="AB13" s="33" t="e">
        <f>IF(AB12=1,"DE",IF(AB12=2,"FI",IF(AB12=3,"FR",IF(AB12=4,"IT",IF(AB12=5,"NO",IF(AB12=6,"AT",IF(AB12=7,"SE",IF(AB12=8,"CH",IF(AB12=9,"HU",IF(AB12=10,"RER",))))))))))</f>
        <v>#N/A</v>
      </c>
      <c r="AC13" s="33" t="e">
        <f>IF(AC12=1,"DE",IF(AC12=2,"FI",IF(AC12=3,"FR",IF(AC12=4,"IT",IF(AC12=5,"NO",IF(AC12=6,"AT",IF(AC12=7,"SE",IF(AC12=8,"CH",IF(AC12=9,"HU",IF(AC12=10,"RER",))))))))))</f>
        <v>#N/A</v>
      </c>
      <c r="AD13" s="33"/>
      <c r="AG13" s="30"/>
    </row>
    <row r="14" spans="1:34" ht="12.75" customHeight="1">
      <c r="A14" s="30"/>
      <c r="B14" s="34"/>
      <c r="C14" s="57"/>
      <c r="D14" s="57"/>
      <c r="E14" s="57"/>
      <c r="F14" s="185"/>
      <c r="G14" s="185"/>
      <c r="H14" s="34"/>
      <c r="I14" s="34"/>
      <c r="J14" s="34"/>
      <c r="K14" s="34"/>
      <c r="L14" s="34"/>
      <c r="M14" s="34"/>
      <c r="N14" s="34"/>
      <c r="O14" s="34"/>
      <c r="P14" s="34"/>
      <c r="Q14" s="34"/>
      <c r="R14" s="34"/>
      <c r="S14" s="34"/>
      <c r="T14" s="34"/>
      <c r="U14" s="33"/>
      <c r="V14" s="33"/>
      <c r="W14" s="33"/>
      <c r="X14" s="33"/>
      <c r="Y14" s="33"/>
      <c r="Z14" s="33">
        <v>3</v>
      </c>
      <c r="AA14" s="33" t="s">
        <v>172</v>
      </c>
      <c r="AB14" s="33"/>
      <c r="AC14" s="33"/>
      <c r="AD14" s="33"/>
      <c r="AE14" s="30"/>
      <c r="AG14" s="30"/>
    </row>
    <row r="15" spans="1:34" ht="5.25" customHeight="1">
      <c r="A15" s="30"/>
      <c r="B15" s="35"/>
      <c r="C15" s="301"/>
      <c r="D15" s="301"/>
      <c r="E15" s="301"/>
      <c r="F15" s="301"/>
      <c r="G15" s="253"/>
      <c r="H15" s="34"/>
      <c r="I15" s="34"/>
      <c r="J15" s="34"/>
      <c r="K15" s="34"/>
      <c r="L15" s="34"/>
      <c r="M15" s="34"/>
      <c r="N15" s="34"/>
      <c r="O15" s="34"/>
      <c r="P15" s="34"/>
      <c r="Q15" s="34"/>
      <c r="R15" s="34"/>
      <c r="S15" s="34"/>
      <c r="T15" s="34"/>
      <c r="U15" s="33"/>
      <c r="V15" s="33"/>
      <c r="W15" s="33"/>
      <c r="X15" s="33"/>
      <c r="Y15" s="33"/>
      <c r="Z15" s="33">
        <v>4</v>
      </c>
      <c r="AA15" s="33" t="s">
        <v>178</v>
      </c>
      <c r="AB15" s="33"/>
      <c r="AC15" s="33"/>
      <c r="AD15" s="33"/>
      <c r="AE15" s="30"/>
      <c r="AG15" s="30"/>
    </row>
    <row r="16" spans="1:34" ht="57" customHeight="1">
      <c r="A16" s="30"/>
      <c r="B16" s="208"/>
      <c r="C16" s="202" t="s">
        <v>1320</v>
      </c>
      <c r="D16" s="203" t="s">
        <v>179</v>
      </c>
      <c r="E16" s="204" t="s">
        <v>1317</v>
      </c>
      <c r="F16" s="204" t="s">
        <v>1435</v>
      </c>
      <c r="G16" s="204" t="s">
        <v>1362</v>
      </c>
      <c r="H16" s="34"/>
      <c r="I16" s="34"/>
      <c r="J16" s="34"/>
      <c r="K16" s="34"/>
      <c r="L16" s="34"/>
      <c r="M16" s="34"/>
      <c r="N16" s="34"/>
      <c r="O16" s="34"/>
      <c r="P16" s="34"/>
      <c r="Q16" s="34"/>
      <c r="R16" s="34"/>
      <c r="S16" s="34"/>
      <c r="T16" s="34"/>
      <c r="U16" s="33"/>
      <c r="V16" s="33"/>
      <c r="W16" s="33"/>
      <c r="X16" s="33"/>
      <c r="Y16" s="33"/>
      <c r="Z16" s="33">
        <v>5</v>
      </c>
      <c r="AA16" s="33" t="s">
        <v>176</v>
      </c>
      <c r="AB16" s="33"/>
      <c r="AC16" s="33"/>
      <c r="AD16" s="33"/>
      <c r="AE16" s="30"/>
      <c r="AG16" s="30"/>
      <c r="AH16" s="31" t="s">
        <v>1378</v>
      </c>
    </row>
    <row r="17" spans="1:34" s="213" customFormat="1" ht="10.5" customHeight="1">
      <c r="A17" s="207"/>
      <c r="B17" s="34"/>
      <c r="C17" s="60" t="s">
        <v>171</v>
      </c>
      <c r="D17" s="52">
        <v>0</v>
      </c>
      <c r="E17" s="54" t="s">
        <v>1319</v>
      </c>
      <c r="F17" s="52">
        <v>1</v>
      </c>
      <c r="G17" s="198">
        <f>IFERROR('s4.Transport'!G19,"Bitte Land des Sägewerkes wählen")</f>
        <v>0</v>
      </c>
      <c r="H17" s="34"/>
      <c r="I17" s="34"/>
      <c r="J17" s="34"/>
      <c r="K17" s="34"/>
      <c r="L17" s="34"/>
      <c r="M17" s="34"/>
      <c r="N17" s="34"/>
      <c r="O17" s="34"/>
      <c r="P17" s="34"/>
      <c r="Q17" s="34"/>
      <c r="R17" s="34"/>
      <c r="S17" s="34"/>
      <c r="T17" s="34"/>
      <c r="U17" s="211"/>
      <c r="V17" s="211"/>
      <c r="W17" s="33"/>
      <c r="X17" s="33"/>
      <c r="Y17" s="33"/>
      <c r="Z17" s="33">
        <v>6</v>
      </c>
      <c r="AA17" s="33" t="s">
        <v>173</v>
      </c>
      <c r="AB17" s="33"/>
      <c r="AC17" s="33"/>
      <c r="AD17" s="33"/>
      <c r="AE17" s="207"/>
      <c r="AG17" s="207"/>
      <c r="AH17" s="31">
        <f>IF(AND(D17&gt;0,E17="Default"),1,0)</f>
        <v>0</v>
      </c>
    </row>
    <row r="18" spans="1:34" ht="10.5" customHeight="1">
      <c r="A18" s="30"/>
      <c r="B18" s="34"/>
      <c r="C18" s="61" t="s">
        <v>177</v>
      </c>
      <c r="D18" s="51">
        <v>0</v>
      </c>
      <c r="E18" s="55" t="s">
        <v>1319</v>
      </c>
      <c r="F18" s="53">
        <v>1</v>
      </c>
      <c r="G18" s="198">
        <f>IFERROR('s4.Transport'!G20,"Bitte Land des Sägewerkes wählen")</f>
        <v>0</v>
      </c>
      <c r="H18" s="34"/>
      <c r="I18" s="34"/>
      <c r="J18" s="34"/>
      <c r="K18" s="34"/>
      <c r="L18" s="34"/>
      <c r="M18" s="34"/>
      <c r="N18" s="34"/>
      <c r="O18" s="34"/>
      <c r="P18" s="34"/>
      <c r="Q18" s="34"/>
      <c r="R18" s="34"/>
      <c r="S18" s="34"/>
      <c r="T18" s="34"/>
      <c r="U18" s="33"/>
      <c r="V18" s="33"/>
      <c r="W18" s="33"/>
      <c r="X18" s="33"/>
      <c r="Y18" s="33"/>
      <c r="Z18" s="33">
        <v>7</v>
      </c>
      <c r="AA18" s="33" t="s">
        <v>175</v>
      </c>
      <c r="AB18" s="33"/>
      <c r="AC18" s="33"/>
      <c r="AD18" s="33"/>
      <c r="AE18" s="30"/>
      <c r="AG18" s="30"/>
      <c r="AH18" s="31">
        <f t="shared" ref="AH18:AH24" si="0">IF(AND(D18&gt;0,E18="Default"),1,0)</f>
        <v>0</v>
      </c>
    </row>
    <row r="19" spans="1:34" ht="10.5" customHeight="1">
      <c r="A19" s="30"/>
      <c r="B19" s="34"/>
      <c r="C19" s="61" t="s">
        <v>172</v>
      </c>
      <c r="D19" s="51">
        <v>0</v>
      </c>
      <c r="E19" s="55" t="s">
        <v>1319</v>
      </c>
      <c r="F19" s="53">
        <v>1</v>
      </c>
      <c r="G19" s="198">
        <f>IFERROR('s4.Transport'!G21,"Bitte Land des Sägewerkes wählen")</f>
        <v>0</v>
      </c>
      <c r="H19" s="34"/>
      <c r="I19" s="34"/>
      <c r="J19" s="34"/>
      <c r="K19" s="34"/>
      <c r="L19" s="34"/>
      <c r="M19" s="34"/>
      <c r="N19" s="34"/>
      <c r="O19" s="34"/>
      <c r="P19" s="34"/>
      <c r="Q19" s="34"/>
      <c r="R19" s="34"/>
      <c r="S19" s="34"/>
      <c r="T19" s="34"/>
      <c r="U19" s="33"/>
      <c r="V19" s="33"/>
      <c r="W19" s="33"/>
      <c r="X19" s="33"/>
      <c r="Y19" s="33"/>
      <c r="Z19" s="33">
        <v>8</v>
      </c>
      <c r="AA19" s="33" t="s">
        <v>170</v>
      </c>
      <c r="AB19" s="33"/>
      <c r="AC19" s="33"/>
      <c r="AD19" s="33"/>
      <c r="AE19" s="30"/>
      <c r="AG19" s="30"/>
      <c r="AH19" s="31">
        <f t="shared" si="0"/>
        <v>0</v>
      </c>
    </row>
    <row r="20" spans="1:34" ht="10.5" customHeight="1">
      <c r="A20" s="30"/>
      <c r="B20" s="34"/>
      <c r="C20" s="61" t="s">
        <v>178</v>
      </c>
      <c r="D20" s="51">
        <v>0</v>
      </c>
      <c r="E20" s="55" t="s">
        <v>1319</v>
      </c>
      <c r="F20" s="53">
        <v>1</v>
      </c>
      <c r="G20" s="198">
        <f>IFERROR('s4.Transport'!G22,"Bitte Land des Sägewerkes wählen")</f>
        <v>0</v>
      </c>
      <c r="H20" s="34"/>
      <c r="I20" s="34"/>
      <c r="J20" s="34"/>
      <c r="K20" s="34"/>
      <c r="L20" s="34"/>
      <c r="M20" s="34"/>
      <c r="N20" s="34"/>
      <c r="O20" s="34"/>
      <c r="P20" s="34"/>
      <c r="Q20" s="34"/>
      <c r="R20" s="34"/>
      <c r="S20" s="34"/>
      <c r="T20" s="34"/>
      <c r="U20" s="33"/>
      <c r="V20" s="33"/>
      <c r="W20" s="33"/>
      <c r="X20" s="33"/>
      <c r="Y20" s="33"/>
      <c r="Z20" s="33">
        <v>9</v>
      </c>
      <c r="AA20" s="33" t="s">
        <v>174</v>
      </c>
      <c r="AB20" s="33"/>
      <c r="AC20" s="33"/>
      <c r="AD20" s="33"/>
      <c r="AE20" s="30"/>
      <c r="AG20" s="30"/>
      <c r="AH20" s="31">
        <f t="shared" si="0"/>
        <v>0</v>
      </c>
    </row>
    <row r="21" spans="1:34" ht="10.5" customHeight="1">
      <c r="A21" s="30"/>
      <c r="B21" s="34"/>
      <c r="C21" s="61" t="s">
        <v>176</v>
      </c>
      <c r="D21" s="51">
        <v>0</v>
      </c>
      <c r="E21" s="55" t="s">
        <v>1319</v>
      </c>
      <c r="F21" s="53">
        <v>1</v>
      </c>
      <c r="G21" s="198">
        <f>IFERROR('s4.Transport'!G23,"Bitte Land des Sägewerkes wählen")</f>
        <v>0</v>
      </c>
      <c r="H21" s="34"/>
      <c r="I21" s="34"/>
      <c r="J21" s="34"/>
      <c r="K21" s="34"/>
      <c r="L21" s="34"/>
      <c r="M21" s="34"/>
      <c r="N21" s="34"/>
      <c r="O21" s="34"/>
      <c r="P21" s="34"/>
      <c r="Q21" s="34"/>
      <c r="R21" s="34"/>
      <c r="S21" s="34"/>
      <c r="T21" s="34"/>
      <c r="U21" s="33"/>
      <c r="V21" s="33"/>
      <c r="W21" s="33"/>
      <c r="X21" s="33"/>
      <c r="Y21" s="33"/>
      <c r="Z21" s="33"/>
      <c r="AA21" s="33"/>
      <c r="AB21" s="33"/>
      <c r="AC21" s="33"/>
      <c r="AD21" s="33"/>
      <c r="AE21" s="30"/>
      <c r="AG21" s="30"/>
      <c r="AH21" s="31">
        <f t="shared" si="0"/>
        <v>0</v>
      </c>
    </row>
    <row r="22" spans="1:34" ht="10.5" customHeight="1">
      <c r="A22" s="30"/>
      <c r="B22" s="34"/>
      <c r="C22" s="61" t="s">
        <v>173</v>
      </c>
      <c r="D22" s="51">
        <v>0</v>
      </c>
      <c r="E22" s="55" t="s">
        <v>1319</v>
      </c>
      <c r="F22" s="53">
        <v>1</v>
      </c>
      <c r="G22" s="198">
        <f>IFERROR('s4.Transport'!G24,"Bitte Land des Sägewerkes wählen")</f>
        <v>0</v>
      </c>
      <c r="H22" s="34"/>
      <c r="I22" s="34"/>
      <c r="J22" s="34"/>
      <c r="K22" s="34"/>
      <c r="L22" s="34"/>
      <c r="M22" s="34"/>
      <c r="N22" s="34"/>
      <c r="O22" s="34"/>
      <c r="P22" s="34"/>
      <c r="Q22" s="34"/>
      <c r="R22" s="34"/>
      <c r="S22" s="34"/>
      <c r="T22" s="34"/>
      <c r="U22" s="33"/>
      <c r="V22" s="33"/>
      <c r="W22" s="33"/>
      <c r="X22" s="33"/>
      <c r="Y22" s="33"/>
      <c r="Z22" s="33"/>
      <c r="AA22" s="33"/>
      <c r="AB22" s="33"/>
      <c r="AC22" s="33"/>
      <c r="AD22" s="33"/>
      <c r="AE22" s="30"/>
      <c r="AG22" s="30"/>
      <c r="AH22" s="31">
        <f t="shared" si="0"/>
        <v>0</v>
      </c>
    </row>
    <row r="23" spans="1:34" ht="10.5" customHeight="1">
      <c r="A23" s="30"/>
      <c r="B23" s="34"/>
      <c r="C23" s="61" t="s">
        <v>175</v>
      </c>
      <c r="D23" s="51">
        <v>0</v>
      </c>
      <c r="E23" s="55" t="s">
        <v>1319</v>
      </c>
      <c r="F23" s="53">
        <v>1</v>
      </c>
      <c r="G23" s="198">
        <f>IFERROR('s4.Transport'!G25,"Bitte Land des Sägewerkes wählen")</f>
        <v>0</v>
      </c>
      <c r="H23" s="34"/>
      <c r="I23" s="34"/>
      <c r="J23" s="34"/>
      <c r="K23" s="34"/>
      <c r="L23" s="34"/>
      <c r="M23" s="34"/>
      <c r="N23" s="34"/>
      <c r="O23" s="34"/>
      <c r="P23" s="34"/>
      <c r="Q23" s="34"/>
      <c r="R23" s="34"/>
      <c r="S23" s="34"/>
      <c r="T23" s="34"/>
      <c r="U23" s="33"/>
      <c r="V23" s="33"/>
      <c r="W23" s="33"/>
      <c r="X23" s="33"/>
      <c r="Y23" s="33"/>
      <c r="Z23" s="33"/>
      <c r="AA23" s="33"/>
      <c r="AB23" s="33"/>
      <c r="AC23" s="33"/>
      <c r="AD23" s="33"/>
      <c r="AE23" s="30"/>
      <c r="AG23" s="30"/>
      <c r="AH23" s="31">
        <f t="shared" si="0"/>
        <v>0</v>
      </c>
    </row>
    <row r="24" spans="1:34" ht="10.5" customHeight="1">
      <c r="A24" s="30"/>
      <c r="B24" s="34"/>
      <c r="C24" s="61" t="s">
        <v>170</v>
      </c>
      <c r="D24" s="51">
        <v>0</v>
      </c>
      <c r="E24" s="55" t="s">
        <v>1319</v>
      </c>
      <c r="F24" s="53">
        <v>1</v>
      </c>
      <c r="G24" s="198">
        <f>IFERROR('s4.Transport'!G26,"Bitte Land des Sägewerkes wählen")</f>
        <v>0</v>
      </c>
      <c r="H24" s="34"/>
      <c r="I24" s="34"/>
      <c r="J24" s="34"/>
      <c r="K24" s="34"/>
      <c r="L24" s="34"/>
      <c r="M24" s="34"/>
      <c r="N24" s="34"/>
      <c r="O24" s="34"/>
      <c r="P24" s="34"/>
      <c r="Q24" s="34"/>
      <c r="R24" s="34"/>
      <c r="S24" s="34"/>
      <c r="T24" s="34"/>
      <c r="U24" s="33"/>
      <c r="V24" s="33"/>
      <c r="W24" s="33"/>
      <c r="X24" s="33"/>
      <c r="Y24" s="33"/>
      <c r="Z24" s="33"/>
      <c r="AA24" s="33"/>
      <c r="AB24" s="33"/>
      <c r="AC24" s="33"/>
      <c r="AD24" s="33"/>
      <c r="AE24" s="30"/>
      <c r="AG24" s="30"/>
      <c r="AH24" s="31">
        <f t="shared" si="0"/>
        <v>0</v>
      </c>
    </row>
    <row r="25" spans="1:34" ht="10.5" customHeight="1">
      <c r="A25" s="30"/>
      <c r="B25" s="34"/>
      <c r="C25" s="61" t="s">
        <v>174</v>
      </c>
      <c r="D25" s="51">
        <v>0</v>
      </c>
      <c r="E25" s="55" t="s">
        <v>1319</v>
      </c>
      <c r="F25" s="53">
        <v>1</v>
      </c>
      <c r="G25" s="198">
        <f>IFERROR('s4.Transport'!G27,"Bitte Land des Sägewerkes wählen")</f>
        <v>0</v>
      </c>
      <c r="H25" s="34"/>
      <c r="I25" s="34"/>
      <c r="J25" s="34"/>
      <c r="K25" s="34"/>
      <c r="L25" s="34"/>
      <c r="M25" s="34"/>
      <c r="N25" s="34"/>
      <c r="O25" s="34"/>
      <c r="P25" s="34"/>
      <c r="Q25" s="34"/>
      <c r="R25" s="34"/>
      <c r="S25" s="34"/>
      <c r="T25" s="34"/>
      <c r="U25" s="33"/>
      <c r="V25" s="33"/>
      <c r="W25" s="33"/>
      <c r="X25" s="33"/>
      <c r="Y25" s="33"/>
      <c r="Z25" s="33">
        <v>1</v>
      </c>
      <c r="AA25" s="33" t="s">
        <v>975</v>
      </c>
      <c r="AB25" s="33">
        <f>INDEX($Z$25:$Z$26,MATCH(D35,$AA$25:$AA$26,0))</f>
        <v>2</v>
      </c>
      <c r="AC25" s="33"/>
      <c r="AD25" s="33"/>
      <c r="AE25" s="30"/>
      <c r="AG25" s="30"/>
      <c r="AH25" s="31">
        <f>IF(AND(D25&gt;0,E25="Default"),1,0)</f>
        <v>0</v>
      </c>
    </row>
    <row r="26" spans="1:34" ht="10.5" customHeight="1">
      <c r="A26" s="30"/>
      <c r="B26" s="34"/>
      <c r="C26" s="199" t="s">
        <v>41</v>
      </c>
      <c r="D26" s="200">
        <f>SUM(D17:D25)</f>
        <v>0</v>
      </c>
      <c r="E26" s="201">
        <f>SUMPRODUCT(D17:D25,E17:E25)</f>
        <v>0</v>
      </c>
      <c r="F26" s="232"/>
      <c r="G26" s="189"/>
      <c r="H26" s="34"/>
      <c r="I26" s="34"/>
      <c r="J26" s="34"/>
      <c r="K26" s="34"/>
      <c r="L26" s="34"/>
      <c r="M26" s="34"/>
      <c r="N26" s="34"/>
      <c r="O26" s="34"/>
      <c r="P26" s="34"/>
      <c r="Q26" s="34"/>
      <c r="R26" s="34"/>
      <c r="S26" s="34"/>
      <c r="T26" s="34"/>
      <c r="U26" s="33"/>
      <c r="V26" s="33"/>
      <c r="W26" s="33"/>
      <c r="X26" s="33"/>
      <c r="Y26" s="33"/>
      <c r="Z26" s="33">
        <v>2</v>
      </c>
      <c r="AA26" s="33" t="s">
        <v>1248</v>
      </c>
      <c r="AB26" s="33"/>
      <c r="AC26" s="33"/>
      <c r="AD26" s="33"/>
      <c r="AE26" s="30"/>
      <c r="AG26" s="30"/>
      <c r="AH26" s="31">
        <f>SUM(AH17:AH25)</f>
        <v>0</v>
      </c>
    </row>
    <row r="27" spans="1:34" ht="13.5" customHeight="1">
      <c r="A27" s="30"/>
      <c r="B27" s="34"/>
      <c r="C27" s="299" t="str">
        <f>IF(SUM(D17:D25)=1,"","Länderanteile müssen total 100% geben")</f>
        <v>Länderanteile müssen total 100% geben</v>
      </c>
      <c r="D27" s="299"/>
      <c r="E27" s="299"/>
      <c r="F27" s="298"/>
      <c r="G27" s="253"/>
      <c r="H27" s="34"/>
      <c r="I27" s="34"/>
      <c r="J27" s="34"/>
      <c r="K27" s="34"/>
      <c r="L27" s="34"/>
      <c r="M27" s="34"/>
      <c r="N27" s="34"/>
      <c r="O27" s="34"/>
      <c r="P27" s="34"/>
      <c r="Q27" s="34"/>
      <c r="R27" s="34"/>
      <c r="S27" s="34"/>
      <c r="T27" s="34"/>
      <c r="U27" s="33"/>
      <c r="V27" s="33"/>
      <c r="W27" s="33"/>
      <c r="X27" s="33"/>
      <c r="Y27" s="33"/>
      <c r="Z27" s="33"/>
      <c r="AA27" s="33"/>
      <c r="AB27" s="33"/>
      <c r="AC27" s="33"/>
      <c r="AD27" s="33"/>
      <c r="AE27" s="30"/>
      <c r="AG27" s="30"/>
    </row>
    <row r="28" spans="1:34" ht="7.5" customHeight="1">
      <c r="A28" s="30"/>
      <c r="B28" s="34"/>
      <c r="C28" s="253"/>
      <c r="D28" s="253"/>
      <c r="E28" s="177"/>
      <c r="F28" s="253"/>
      <c r="G28" s="253"/>
      <c r="H28" s="34"/>
      <c r="I28" s="34"/>
      <c r="J28" s="34"/>
      <c r="K28" s="34"/>
      <c r="L28" s="34"/>
      <c r="M28" s="34"/>
      <c r="N28" s="34"/>
      <c r="O28" s="34"/>
      <c r="P28" s="34"/>
      <c r="Q28" s="34"/>
      <c r="R28" s="34"/>
      <c r="S28" s="34"/>
      <c r="T28" s="34"/>
      <c r="U28" s="33"/>
      <c r="V28" s="33"/>
      <c r="W28" s="33"/>
      <c r="X28" s="33"/>
      <c r="Y28" s="33"/>
      <c r="Z28" s="33"/>
      <c r="AA28" s="33"/>
      <c r="AB28" s="33"/>
      <c r="AC28" s="33"/>
      <c r="AD28" s="33"/>
      <c r="AE28" s="30"/>
      <c r="AG28" s="30"/>
    </row>
    <row r="29" spans="1:34" ht="11.25" customHeight="1">
      <c r="A29" s="30"/>
      <c r="B29" s="34"/>
      <c r="C29" s="63" t="s">
        <v>1316</v>
      </c>
      <c r="D29" s="184" t="s">
        <v>1357</v>
      </c>
      <c r="E29" s="57"/>
      <c r="F29" s="36"/>
      <c r="G29" s="36"/>
      <c r="H29" s="34"/>
      <c r="I29" s="34"/>
      <c r="J29" s="34"/>
      <c r="K29" s="34"/>
      <c r="L29" s="34"/>
      <c r="M29" s="34"/>
      <c r="N29" s="34"/>
      <c r="O29" s="34"/>
      <c r="P29" s="34"/>
      <c r="Q29" s="34"/>
      <c r="R29" s="34"/>
      <c r="S29" s="34"/>
      <c r="T29" s="34"/>
      <c r="U29" s="33"/>
      <c r="V29" s="33"/>
      <c r="W29" s="33"/>
      <c r="X29" s="33"/>
      <c r="Y29" s="33"/>
      <c r="Z29" s="33"/>
      <c r="AA29" s="33"/>
      <c r="AB29" s="33"/>
      <c r="AC29" s="33"/>
      <c r="AD29" s="33"/>
      <c r="AE29" s="30"/>
      <c r="AG29" s="30"/>
    </row>
    <row r="30" spans="1:34" ht="11.25" customHeight="1">
      <c r="A30" s="30"/>
      <c r="B30" s="34"/>
      <c r="C30" s="64" t="s">
        <v>1372</v>
      </c>
      <c r="D30" s="184" t="s">
        <v>1357</v>
      </c>
      <c r="E30" s="180" t="s">
        <v>1319</v>
      </c>
      <c r="F30" s="36"/>
      <c r="G30" s="253"/>
      <c r="H30" s="34"/>
      <c r="I30" s="34"/>
      <c r="J30" s="34"/>
      <c r="K30" s="34"/>
      <c r="L30" s="34"/>
      <c r="M30" s="34"/>
      <c r="N30" s="34"/>
      <c r="O30" s="34"/>
      <c r="P30" s="34"/>
      <c r="Q30" s="34"/>
      <c r="R30" s="34"/>
      <c r="S30" s="34"/>
      <c r="T30" s="34"/>
      <c r="U30" s="33"/>
      <c r="V30" s="33"/>
      <c r="W30" s="33"/>
      <c r="X30" s="33"/>
      <c r="Y30" s="33"/>
      <c r="Z30" s="33"/>
      <c r="AA30" s="33"/>
      <c r="AB30" s="33"/>
      <c r="AC30" s="33"/>
      <c r="AD30" s="33"/>
      <c r="AE30" s="30"/>
      <c r="AG30" s="30"/>
    </row>
    <row r="31" spans="1:34" ht="11.25" customHeight="1">
      <c r="A31" s="30"/>
      <c r="B31" s="34"/>
      <c r="C31" s="61" t="s">
        <v>1373</v>
      </c>
      <c r="D31" s="160" t="s">
        <v>1319</v>
      </c>
      <c r="E31" s="198" t="str">
        <f>'s4.Transport'!E162</f>
        <v>Bitte Land wählen</v>
      </c>
      <c r="F31" s="36"/>
      <c r="G31" s="253"/>
      <c r="H31" s="34"/>
      <c r="I31" s="34"/>
      <c r="J31" s="34"/>
      <c r="K31" s="34"/>
      <c r="L31" s="34"/>
      <c r="M31" s="34"/>
      <c r="N31" s="34"/>
      <c r="O31" s="34"/>
      <c r="P31" s="34"/>
      <c r="Q31" s="34"/>
      <c r="R31" s="34"/>
      <c r="S31" s="34"/>
      <c r="T31" s="34"/>
      <c r="U31" s="33"/>
      <c r="V31" s="33"/>
      <c r="W31" s="33"/>
      <c r="X31" s="33"/>
      <c r="Y31" s="33"/>
      <c r="Z31" s="33"/>
      <c r="AA31" s="33"/>
      <c r="AB31" s="33"/>
      <c r="AC31" s="33"/>
      <c r="AD31" s="33"/>
      <c r="AE31" s="30"/>
      <c r="AG31" s="30"/>
    </row>
    <row r="32" spans="1:34" ht="11.25" customHeight="1">
      <c r="A32" s="30"/>
      <c r="B32" s="34"/>
      <c r="C32" s="192" t="s">
        <v>1435</v>
      </c>
      <c r="D32" s="161">
        <v>0.98</v>
      </c>
      <c r="E32" s="200">
        <f>'s4.Transport'!L78</f>
        <v>0.98095836697955963</v>
      </c>
      <c r="F32" s="36"/>
      <c r="G32" s="253"/>
      <c r="H32" s="34"/>
      <c r="I32" s="34"/>
      <c r="J32" s="34"/>
      <c r="K32" s="34"/>
      <c r="L32" s="34"/>
      <c r="M32" s="34"/>
      <c r="N32" s="34"/>
      <c r="O32" s="34"/>
      <c r="P32" s="34"/>
      <c r="Q32" s="34"/>
      <c r="R32" s="34"/>
      <c r="S32" s="34"/>
      <c r="T32" s="34"/>
      <c r="U32" s="33"/>
      <c r="V32" s="33"/>
      <c r="W32" s="33"/>
      <c r="X32" s="33"/>
      <c r="Y32" s="33"/>
      <c r="Z32" s="33"/>
      <c r="AA32" s="33"/>
      <c r="AB32" s="33"/>
      <c r="AC32" s="33"/>
      <c r="AD32" s="33"/>
      <c r="AE32" s="30"/>
      <c r="AG32" s="30"/>
    </row>
    <row r="33" spans="1:33" ht="11.25" customHeight="1">
      <c r="A33" s="30"/>
      <c r="B33" s="34"/>
      <c r="C33" s="64" t="s">
        <v>932</v>
      </c>
      <c r="D33" s="160" t="s">
        <v>1319</v>
      </c>
      <c r="E33" s="201" t="str">
        <f>'s4.Transport'!F67</f>
        <v>Bitte Land wählen</v>
      </c>
      <c r="F33" s="298" t="str">
        <f>IFERROR(IF(AND(AC12=$Z$19,D33&gt;0,ISNUMBER(D33)),"wird nicht berücksichtigt","")," ")</f>
        <v xml:space="preserve"> </v>
      </c>
      <c r="G33" s="298"/>
      <c r="H33" s="34"/>
      <c r="I33" s="34"/>
      <c r="J33" s="34"/>
      <c r="K33" s="34"/>
      <c r="L33" s="34"/>
      <c r="M33" s="34"/>
      <c r="N33" s="34"/>
      <c r="O33" s="34"/>
      <c r="P33" s="34"/>
      <c r="Q33" s="34"/>
      <c r="R33" s="34"/>
      <c r="S33" s="34"/>
      <c r="T33" s="34"/>
      <c r="U33" s="33"/>
      <c r="V33" s="33"/>
      <c r="W33" s="33"/>
      <c r="X33" s="33"/>
      <c r="Y33" s="33"/>
      <c r="Z33" s="33"/>
      <c r="AA33" s="33"/>
      <c r="AB33" s="33"/>
      <c r="AC33" s="33"/>
      <c r="AD33" s="33"/>
      <c r="AE33" s="30"/>
      <c r="AG33" s="30"/>
    </row>
    <row r="34" spans="1:33" ht="11.25" customHeight="1">
      <c r="A34" s="30"/>
      <c r="B34" s="34"/>
      <c r="C34" s="193" t="s">
        <v>1435</v>
      </c>
      <c r="D34" s="161">
        <v>0.98</v>
      </c>
      <c r="E34" s="200">
        <f>'s4.Transport'!L78</f>
        <v>0.98095836697955963</v>
      </c>
      <c r="F34" s="298"/>
      <c r="G34" s="298"/>
      <c r="H34" s="34"/>
      <c r="I34" s="34"/>
      <c r="J34" s="34"/>
      <c r="K34" s="34"/>
      <c r="L34" s="34"/>
      <c r="M34" s="34"/>
      <c r="N34" s="34"/>
      <c r="O34" s="34"/>
      <c r="P34" s="34"/>
      <c r="Q34" s="34"/>
      <c r="R34" s="34"/>
      <c r="S34" s="34"/>
      <c r="T34" s="34"/>
      <c r="U34" s="33"/>
      <c r="V34" s="33"/>
      <c r="W34" s="33"/>
      <c r="X34" s="33"/>
      <c r="Y34" s="33"/>
      <c r="Z34" s="33"/>
      <c r="AA34" s="33"/>
      <c r="AB34" s="33"/>
      <c r="AC34" s="33"/>
      <c r="AD34" s="33"/>
      <c r="AE34" s="30"/>
      <c r="AG34" s="30"/>
    </row>
    <row r="35" spans="1:33" ht="11.25" hidden="1" customHeight="1" outlineLevel="1">
      <c r="A35" s="30"/>
      <c r="B35" s="34"/>
      <c r="C35" s="193" t="s">
        <v>1247</v>
      </c>
      <c r="D35" s="161" t="s">
        <v>1248</v>
      </c>
      <c r="E35" s="36"/>
      <c r="F35" s="36"/>
      <c r="G35" s="36"/>
      <c r="H35" s="34"/>
      <c r="I35" s="34"/>
      <c r="J35" s="34"/>
      <c r="K35" s="34"/>
      <c r="L35" s="34"/>
      <c r="M35" s="34"/>
      <c r="N35" s="34"/>
      <c r="O35" s="34"/>
      <c r="P35" s="34"/>
      <c r="Q35" s="34"/>
      <c r="R35" s="34"/>
      <c r="S35" s="34"/>
      <c r="T35" s="34"/>
      <c r="U35" s="33">
        <v>99</v>
      </c>
      <c r="V35" s="33" t="s">
        <v>1357</v>
      </c>
      <c r="W35" s="33">
        <f>INDEX($U$35:$U$40,MATCH(C39,$V$35:$V$40,0))</f>
        <v>99</v>
      </c>
      <c r="X35" s="33"/>
      <c r="Y35" s="33"/>
      <c r="Z35" s="33"/>
      <c r="AA35" s="33"/>
      <c r="AB35" s="33"/>
      <c r="AC35" s="33"/>
      <c r="AD35" s="33"/>
      <c r="AE35" s="30"/>
      <c r="AG35" s="30"/>
    </row>
    <row r="36" spans="1:33" ht="11.25" customHeight="1" collapsed="1">
      <c r="A36" s="30"/>
      <c r="B36" s="34"/>
      <c r="C36" s="298" t="str">
        <f>IF(D34&gt;1,"Der Anteil LkW darf maximal 100% betragen","")</f>
        <v/>
      </c>
      <c r="D36" s="298"/>
      <c r="E36" s="298"/>
      <c r="F36" s="298"/>
      <c r="G36" s="298"/>
      <c r="H36" s="34"/>
      <c r="I36" s="34"/>
      <c r="J36" s="34"/>
      <c r="K36" s="34"/>
      <c r="L36" s="34"/>
      <c r="M36" s="34"/>
      <c r="N36" s="34"/>
      <c r="O36" s="34"/>
      <c r="P36" s="34"/>
      <c r="Q36" s="34"/>
      <c r="R36" s="34"/>
      <c r="S36" s="34"/>
      <c r="T36" s="34"/>
      <c r="U36" s="33">
        <v>1</v>
      </c>
      <c r="V36" s="33" t="s">
        <v>76</v>
      </c>
      <c r="W36" s="33"/>
      <c r="X36" s="33"/>
      <c r="Y36" s="33"/>
      <c r="Z36" s="33"/>
      <c r="AA36" s="33"/>
      <c r="AB36" s="33"/>
      <c r="AC36" s="33"/>
      <c r="AD36" s="33"/>
      <c r="AE36" s="30"/>
      <c r="AG36" s="30"/>
    </row>
    <row r="37" spans="1:33" ht="11.25" customHeight="1">
      <c r="A37" s="30"/>
      <c r="B37" s="37"/>
      <c r="C37" s="38"/>
      <c r="D37" s="37"/>
      <c r="E37" s="37"/>
      <c r="F37" s="37"/>
      <c r="G37" s="37"/>
      <c r="H37" s="37"/>
      <c r="I37" s="37"/>
      <c r="J37" s="37"/>
      <c r="K37" s="37"/>
      <c r="L37" s="37"/>
      <c r="M37" s="37"/>
      <c r="N37" s="37"/>
      <c r="O37" s="37"/>
      <c r="P37" s="37"/>
      <c r="Q37" s="37"/>
      <c r="R37" s="37"/>
      <c r="S37" s="37"/>
      <c r="T37" s="39"/>
      <c r="U37" s="33">
        <v>2</v>
      </c>
      <c r="V37" s="33" t="s">
        <v>72</v>
      </c>
      <c r="W37" s="33"/>
      <c r="X37" s="33"/>
      <c r="Y37" s="33"/>
      <c r="Z37" s="33"/>
      <c r="AA37" s="33"/>
      <c r="AB37" s="33"/>
      <c r="AC37" s="33"/>
      <c r="AD37" s="33"/>
      <c r="AE37" s="30"/>
      <c r="AG37" s="30"/>
    </row>
    <row r="38" spans="1:33" ht="11.25" customHeight="1">
      <c r="A38" s="30"/>
      <c r="B38" s="37"/>
      <c r="C38" s="47" t="s">
        <v>58</v>
      </c>
      <c r="D38" s="37"/>
      <c r="E38" s="37"/>
      <c r="F38" s="37"/>
      <c r="G38" s="37"/>
      <c r="H38" s="37"/>
      <c r="I38" s="37"/>
      <c r="J38" s="37"/>
      <c r="K38" s="37"/>
      <c r="L38" s="37"/>
      <c r="M38" s="37"/>
      <c r="N38" s="37"/>
      <c r="O38" s="37"/>
      <c r="P38" s="37"/>
      <c r="Q38" s="37"/>
      <c r="R38" s="37"/>
      <c r="S38" s="37"/>
      <c r="T38" s="39"/>
      <c r="U38" s="33">
        <v>3</v>
      </c>
      <c r="V38" s="33" t="s">
        <v>73</v>
      </c>
      <c r="W38" s="33"/>
      <c r="X38" s="33"/>
      <c r="Y38" s="33"/>
      <c r="Z38" s="33"/>
      <c r="AA38" s="33"/>
      <c r="AB38" s="33"/>
      <c r="AC38" s="33"/>
      <c r="AD38" s="33"/>
      <c r="AE38" s="30"/>
      <c r="AG38" s="30"/>
    </row>
    <row r="39" spans="1:33" ht="11.25" customHeight="1">
      <c r="A39" s="30"/>
      <c r="B39" s="37"/>
      <c r="C39" s="293" t="s">
        <v>1357</v>
      </c>
      <c r="D39" s="311"/>
      <c r="E39" s="294"/>
      <c r="F39" s="37"/>
      <c r="G39" s="37"/>
      <c r="H39" s="37"/>
      <c r="I39" s="37"/>
      <c r="J39" s="37"/>
      <c r="K39" s="37"/>
      <c r="L39" s="37"/>
      <c r="M39" s="37"/>
      <c r="N39" s="37"/>
      <c r="O39" s="37"/>
      <c r="P39" s="37"/>
      <c r="Q39" s="37"/>
      <c r="R39" s="37"/>
      <c r="S39" s="37"/>
      <c r="T39" s="39"/>
      <c r="U39" s="33">
        <v>4</v>
      </c>
      <c r="V39" s="33" t="s">
        <v>74</v>
      </c>
      <c r="W39" s="33"/>
      <c r="X39" s="33"/>
      <c r="Y39" s="33"/>
      <c r="Z39" s="33"/>
      <c r="AA39" s="33"/>
      <c r="AB39" s="33"/>
      <c r="AC39" s="33"/>
      <c r="AD39" s="33"/>
      <c r="AE39" s="30"/>
      <c r="AG39" s="30"/>
    </row>
    <row r="40" spans="1:33" ht="12.75" customHeight="1">
      <c r="A40" s="30"/>
      <c r="B40" s="37"/>
      <c r="C40" s="38"/>
      <c r="D40" s="37"/>
      <c r="E40" s="37"/>
      <c r="F40" s="37"/>
      <c r="G40" s="37"/>
      <c r="H40" s="37"/>
      <c r="I40" s="37"/>
      <c r="J40" s="37"/>
      <c r="K40" s="37"/>
      <c r="L40" s="37"/>
      <c r="M40" s="37"/>
      <c r="N40" s="37"/>
      <c r="O40" s="37"/>
      <c r="P40" s="37"/>
      <c r="Q40" s="37"/>
      <c r="R40" s="37"/>
      <c r="S40" s="37"/>
      <c r="T40" s="39"/>
      <c r="U40" s="33">
        <v>5</v>
      </c>
      <c r="V40" s="33" t="s">
        <v>75</v>
      </c>
      <c r="W40" s="33"/>
      <c r="X40" s="33"/>
      <c r="Y40" s="33"/>
      <c r="Z40" s="33"/>
      <c r="AA40" s="33"/>
      <c r="AB40" s="33"/>
      <c r="AC40" s="33"/>
      <c r="AD40" s="33"/>
      <c r="AE40" s="30"/>
      <c r="AG40" s="30"/>
    </row>
    <row r="41" spans="1:33" ht="12.75" customHeight="1">
      <c r="A41" s="30"/>
      <c r="B41" s="37"/>
      <c r="C41" s="38" t="s">
        <v>59</v>
      </c>
      <c r="D41" s="143">
        <f>IF($W$35=1,'s4.LCIA'!$B$19,IF($W$35=2,'s4.LCIA'!$B$15,IF($W$35=3,'s4.LCIA'!$B$17,IF($W$35=4,'s4.LCIA'!$B$16,IF($W$35=5,'s4.LCIA'!$B$18,0)))))</f>
        <v>0</v>
      </c>
      <c r="E41" s="41" t="str">
        <f>IF($W$35=2,"kWh Öl-eq/m³",IF($W$35=3,"kWh Öl-eq/m³",IF($W$35=4,"kWh Öl-eq/m³",IF($W$35=5,"kg CO2-eq/m³",IF($W$35=1,"UBP/m³",IF($W$35=99,"-",0))))))</f>
        <v>-</v>
      </c>
      <c r="F41" s="41"/>
      <c r="G41" s="37"/>
      <c r="H41" s="37"/>
      <c r="I41" s="37"/>
      <c r="J41" s="37"/>
      <c r="K41" s="37"/>
      <c r="L41" s="37"/>
      <c r="M41" s="37"/>
      <c r="N41" s="37"/>
      <c r="O41" s="37"/>
      <c r="P41" s="37"/>
      <c r="Q41" s="37"/>
      <c r="R41" s="37"/>
      <c r="S41" s="41"/>
      <c r="T41" s="39"/>
      <c r="U41" s="33"/>
      <c r="V41" s="33"/>
      <c r="W41" s="33"/>
      <c r="X41" s="33"/>
      <c r="Y41" s="33"/>
      <c r="Z41" s="33"/>
      <c r="AA41" s="33"/>
      <c r="AB41" s="33"/>
      <c r="AC41" s="33"/>
      <c r="AD41" s="33"/>
      <c r="AE41" s="30"/>
      <c r="AG41" s="30"/>
    </row>
    <row r="42" spans="1:33" ht="12.75" customHeight="1">
      <c r="A42" s="30"/>
      <c r="B42" s="37"/>
      <c r="C42" s="38" t="s">
        <v>1312</v>
      </c>
      <c r="D42" s="143">
        <f>IF($W$35=1,'s4.LCIA'!$B$25,IF($W$35=2,'s4.LCIA'!$B$21,IF($W$35=3,'s4.LCIA'!$B$23,IF($W$35=4,'s4.LCIA'!$B$22,IF($W$35=5,'s4.LCIA'!$B$24,0)))))</f>
        <v>0</v>
      </c>
      <c r="E42" s="41" t="str">
        <f>IF($W$35=2,"kWh Öl-eq/m³",IF($W$35=3,"kWh Öl-eq/m³",IF($W$35=4,"kWh Öl-eq/m³",IF($W$35=5,"kg CO2-eq/m³",IF($W$35=1,"UBP/m³",IF($W$35=99,"-",0))))))</f>
        <v>-</v>
      </c>
      <c r="F42" s="234" t="str">
        <f>IF(OR(E26=0,D31=0, D31="Default",D33=0, D33="Default",AH26&gt;0),"Zur Berechnung des Transportes wurde mindestens eine Default-Distanz angewendet"," ")</f>
        <v>Zur Berechnung des Transportes wurde mindestens eine Default-Distanz angewendet</v>
      </c>
      <c r="G42" s="37"/>
      <c r="H42" s="37"/>
      <c r="I42" s="37"/>
      <c r="J42" s="37"/>
      <c r="K42" s="37"/>
      <c r="L42" s="37"/>
      <c r="M42" s="37"/>
      <c r="N42" s="37"/>
      <c r="O42" s="37"/>
      <c r="P42" s="37"/>
      <c r="Q42" s="37"/>
      <c r="R42" s="37"/>
      <c r="S42" s="41"/>
      <c r="T42" s="39"/>
      <c r="U42" s="33"/>
      <c r="V42" s="33"/>
      <c r="W42" s="33"/>
      <c r="X42" s="33"/>
      <c r="Y42" s="33"/>
      <c r="Z42" s="33"/>
      <c r="AA42" s="33"/>
      <c r="AB42" s="33"/>
      <c r="AC42" s="33"/>
      <c r="AD42" s="33"/>
      <c r="AE42" s="30"/>
      <c r="AG42" s="30"/>
    </row>
    <row r="43" spans="1:33" ht="12.75" customHeight="1">
      <c r="A43" s="30"/>
      <c r="B43" s="37"/>
      <c r="C43" s="38" t="s">
        <v>53</v>
      </c>
      <c r="D43" s="142">
        <f>IF($W$35=1,SUM('s4.LCIA'!$AH$19:$AQ$19),IF($W$35=2,SUM('s4.LCIA'!$AH$15:$AQ$15),IF($W$35=3,SUM('s4.LCIA'!$AH$17:$AQ$17),IF($W$35=4,SUM('s4.LCIA'!$AH$16:$AQ$16),IF($W$35=5,SUM('s4.LCIA'!$AH$18:$AQ$18),0)))))</f>
        <v>0</v>
      </c>
      <c r="E43" s="41" t="str">
        <f>IF($W$35=2,"kWh Öl-eq/m³",IF($W$35=3,"kWh Öl-eq/m³",IF($W$35=4,"kWh Öl-eq/m³",IF($W$35=5,"kg CO2-eq/m³",IF($W$35=1,"UBP/m³",IF($W$35=99,"-",0))))))</f>
        <v>-</v>
      </c>
      <c r="F43" s="41"/>
      <c r="G43" s="37"/>
      <c r="H43" s="37"/>
      <c r="I43" s="37"/>
      <c r="J43" s="37"/>
      <c r="K43" s="37"/>
      <c r="L43" s="37"/>
      <c r="M43" s="37"/>
      <c r="N43" s="37"/>
      <c r="O43" s="37"/>
      <c r="P43" s="37"/>
      <c r="Q43" s="37"/>
      <c r="R43" s="37"/>
      <c r="S43" s="41"/>
      <c r="T43" s="39"/>
      <c r="U43" s="33"/>
      <c r="V43" s="33"/>
      <c r="W43" s="33"/>
      <c r="X43" s="33"/>
      <c r="Y43" s="33"/>
      <c r="Z43" s="33"/>
      <c r="AA43" s="33"/>
      <c r="AB43" s="33"/>
      <c r="AC43" s="33"/>
      <c r="AD43" s="33"/>
      <c r="AE43" s="30"/>
      <c r="AG43" s="30"/>
    </row>
    <row r="44" spans="1:33" ht="11.25" customHeight="1">
      <c r="A44" s="30"/>
      <c r="B44" s="37"/>
      <c r="C44" s="38" t="s">
        <v>41</v>
      </c>
      <c r="D44" s="143">
        <f>SUM(D41:D43)</f>
        <v>0</v>
      </c>
      <c r="E44" s="41" t="str">
        <f>IF($W$35=2,"kWh Öl-eq/m³",IF($W$35=3,"kWh Öl-eq/m³",IF($W$35=4,"kWh Öl-eq/m³",IF($W$35=5,"kg CO2-eq/m³",IF($W$35=1,"UBP/m³",IF($W$35=99,"-",0))))))</f>
        <v>-</v>
      </c>
      <c r="F44" s="41"/>
      <c r="G44" s="37"/>
      <c r="H44" s="37"/>
      <c r="I44" s="37"/>
      <c r="J44" s="37"/>
      <c r="K44" s="37"/>
      <c r="L44" s="37"/>
      <c r="M44" s="37"/>
      <c r="N44" s="37"/>
      <c r="O44" s="37"/>
      <c r="P44" s="37"/>
      <c r="Q44" s="37"/>
      <c r="R44" s="37"/>
      <c r="S44" s="41"/>
      <c r="T44" s="39"/>
      <c r="U44" s="33"/>
      <c r="V44" s="33"/>
      <c r="W44" s="33"/>
      <c r="X44" s="33"/>
      <c r="Y44" s="33"/>
      <c r="Z44" s="33"/>
      <c r="AA44" s="33"/>
      <c r="AB44" s="33"/>
      <c r="AC44" s="33"/>
      <c r="AD44" s="33"/>
      <c r="AE44" s="30"/>
      <c r="AG44" s="30"/>
    </row>
    <row r="45" spans="1:33" ht="10.5" customHeight="1">
      <c r="A45" s="30"/>
      <c r="B45" s="37"/>
      <c r="C45" s="37"/>
      <c r="D45" s="37"/>
      <c r="E45" s="37"/>
      <c r="F45" s="37"/>
      <c r="G45" s="37"/>
      <c r="H45" s="37"/>
      <c r="I45" s="37"/>
      <c r="J45" s="37"/>
      <c r="K45" s="37"/>
      <c r="L45" s="37"/>
      <c r="M45" s="37"/>
      <c r="N45" s="37"/>
      <c r="O45" s="37"/>
      <c r="P45" s="37"/>
      <c r="Q45" s="37"/>
      <c r="R45" s="37"/>
      <c r="S45" s="37"/>
      <c r="T45" s="39"/>
      <c r="U45" s="33"/>
      <c r="V45" s="33"/>
      <c r="W45" s="33"/>
      <c r="X45" s="33"/>
      <c r="Y45" s="33"/>
      <c r="Z45" s="33"/>
      <c r="AA45" s="33"/>
      <c r="AB45" s="33"/>
      <c r="AC45" s="33"/>
      <c r="AD45" s="33"/>
      <c r="AE45" s="30"/>
      <c r="AG45" s="30"/>
    </row>
    <row r="46" spans="1:33" ht="15.75" customHeight="1">
      <c r="A46" s="30"/>
      <c r="B46" s="295" t="s">
        <v>1444</v>
      </c>
      <c r="C46" s="295"/>
      <c r="D46" s="295"/>
      <c r="E46" s="295"/>
      <c r="F46" s="295"/>
      <c r="G46" s="295"/>
      <c r="H46" s="295"/>
      <c r="I46" s="295"/>
      <c r="J46" s="295"/>
      <c r="K46" s="295"/>
      <c r="L46" s="295"/>
      <c r="M46" s="295"/>
      <c r="N46" s="295"/>
      <c r="O46" s="295"/>
      <c r="P46" s="295"/>
      <c r="Q46" s="295"/>
      <c r="R46" s="295"/>
      <c r="S46" s="295"/>
      <c r="T46" s="295"/>
      <c r="AE46" s="30"/>
      <c r="AG46" s="30"/>
    </row>
    <row r="47" spans="1:33" ht="97.9" customHeight="1">
      <c r="A47" s="30"/>
      <c r="B47" s="295"/>
      <c r="C47" s="295"/>
      <c r="D47" s="295"/>
      <c r="E47" s="295"/>
      <c r="F47" s="295"/>
      <c r="G47" s="295"/>
      <c r="H47" s="295"/>
      <c r="I47" s="295"/>
      <c r="J47" s="295"/>
      <c r="K47" s="295"/>
      <c r="L47" s="295"/>
      <c r="M47" s="295"/>
      <c r="N47" s="295"/>
      <c r="O47" s="295"/>
      <c r="P47" s="295"/>
      <c r="Q47" s="295"/>
      <c r="R47" s="295"/>
      <c r="S47" s="295"/>
      <c r="T47" s="295"/>
      <c r="AE47" s="30"/>
      <c r="AG47" s="30"/>
    </row>
    <row r="48" spans="1:33" ht="6.75" customHeight="1">
      <c r="A48" s="30"/>
      <c r="B48" s="252"/>
      <c r="C48" s="252"/>
      <c r="D48" s="252"/>
      <c r="E48" s="252"/>
      <c r="F48" s="252"/>
      <c r="G48" s="252"/>
      <c r="H48" s="252"/>
      <c r="I48" s="252"/>
      <c r="J48" s="252"/>
      <c r="K48" s="252"/>
      <c r="L48" s="252"/>
      <c r="M48" s="252"/>
      <c r="N48" s="252"/>
      <c r="O48" s="215"/>
      <c r="P48" s="215"/>
      <c r="Q48" s="215"/>
      <c r="R48" s="215"/>
      <c r="S48" s="215"/>
      <c r="T48" s="215"/>
      <c r="AE48" s="30"/>
      <c r="AG48" s="30"/>
    </row>
    <row r="49" spans="1:33" ht="12.75">
      <c r="A49" s="30"/>
      <c r="B49" s="297" t="s">
        <v>1286</v>
      </c>
      <c r="C49" s="297"/>
      <c r="D49" s="50"/>
      <c r="E49" s="50"/>
      <c r="F49" s="43"/>
      <c r="G49" s="43"/>
      <c r="H49" s="43"/>
      <c r="I49" s="43"/>
      <c r="J49" s="49"/>
      <c r="K49" s="49"/>
      <c r="L49" s="49"/>
      <c r="M49" s="49"/>
      <c r="N49" s="58"/>
      <c r="O49" s="205"/>
      <c r="P49" s="296" t="s">
        <v>1306</v>
      </c>
      <c r="Q49" s="296"/>
      <c r="R49" s="296"/>
      <c r="S49" s="43"/>
      <c r="T49" s="205"/>
      <c r="AE49" s="30"/>
      <c r="AG49" s="30"/>
    </row>
    <row r="50" spans="1:33" ht="12.75">
      <c r="A50" s="30"/>
      <c r="B50" s="290" t="s">
        <v>1287</v>
      </c>
      <c r="C50" s="290"/>
      <c r="D50" s="290"/>
      <c r="E50" s="174"/>
      <c r="F50" s="174"/>
      <c r="G50" s="174"/>
      <c r="H50" s="174"/>
      <c r="I50" s="174"/>
      <c r="J50" s="30"/>
      <c r="K50" s="30"/>
      <c r="L50" s="30"/>
      <c r="M50" s="30"/>
      <c r="N50" s="42"/>
      <c r="O50" s="205"/>
      <c r="P50" s="291" t="s">
        <v>1307</v>
      </c>
      <c r="Q50" s="291"/>
      <c r="R50" s="291"/>
      <c r="S50" s="174"/>
      <c r="T50" s="205"/>
      <c r="AE50" s="30"/>
      <c r="AG50" s="30"/>
    </row>
    <row r="51" spans="1:33" ht="12.75">
      <c r="A51" s="30"/>
      <c r="B51" s="297" t="s">
        <v>1448</v>
      </c>
      <c r="C51" s="297"/>
      <c r="D51" s="43"/>
      <c r="E51" s="43"/>
      <c r="F51" s="43"/>
      <c r="G51" s="43"/>
      <c r="H51" s="43"/>
      <c r="I51" s="43"/>
      <c r="J51" s="30"/>
      <c r="K51" s="30"/>
      <c r="L51" s="30"/>
      <c r="M51" s="30"/>
      <c r="N51" s="42"/>
      <c r="O51" s="206"/>
      <c r="P51" s="291" t="s">
        <v>1308</v>
      </c>
      <c r="Q51" s="291"/>
      <c r="R51" s="291"/>
      <c r="S51" s="43"/>
      <c r="T51" s="205"/>
      <c r="AE51" s="30"/>
      <c r="AG51" s="30"/>
    </row>
    <row r="52" spans="1:33" ht="12.75">
      <c r="A52" s="30"/>
      <c r="B52" s="297" t="s">
        <v>2</v>
      </c>
      <c r="C52" s="297"/>
      <c r="D52" s="30"/>
      <c r="E52" s="30"/>
      <c r="F52" s="44"/>
      <c r="G52" s="44"/>
      <c r="H52" s="42"/>
      <c r="I52" s="42"/>
      <c r="J52" s="30"/>
      <c r="K52" s="30"/>
      <c r="L52" s="30"/>
      <c r="M52" s="30"/>
      <c r="N52" s="42"/>
      <c r="O52" s="206"/>
      <c r="P52" s="291" t="s">
        <v>1309</v>
      </c>
      <c r="Q52" s="291"/>
      <c r="R52" s="291"/>
      <c r="S52" s="44"/>
      <c r="T52" s="205"/>
      <c r="AE52" s="30"/>
      <c r="AG52" s="30"/>
    </row>
    <row r="53" spans="1:33" ht="12.75">
      <c r="A53" s="30"/>
      <c r="B53" s="30"/>
      <c r="C53" s="30"/>
      <c r="D53" s="30"/>
      <c r="E53" s="30"/>
      <c r="F53" s="30"/>
      <c r="G53" s="30"/>
      <c r="H53" s="42"/>
      <c r="I53" s="42"/>
      <c r="J53" s="30"/>
      <c r="K53" s="30"/>
      <c r="L53" s="30"/>
      <c r="M53" s="45"/>
      <c r="N53" s="42"/>
      <c r="O53" s="206"/>
      <c r="P53" s="292" t="s">
        <v>1310</v>
      </c>
      <c r="Q53" s="292"/>
      <c r="R53" s="292"/>
      <c r="S53" s="30"/>
      <c r="T53" s="205"/>
      <c r="AE53" s="30"/>
      <c r="AG53" s="30"/>
    </row>
    <row r="54" spans="1:33" ht="12.75">
      <c r="A54" s="30"/>
      <c r="B54" s="30"/>
      <c r="C54" s="30"/>
      <c r="D54" s="30"/>
      <c r="E54" s="30"/>
      <c r="F54" s="30"/>
      <c r="G54" s="30"/>
      <c r="H54" s="30"/>
      <c r="I54" s="30"/>
      <c r="J54" s="30"/>
      <c r="K54" s="30"/>
      <c r="L54" s="30"/>
      <c r="M54" s="30"/>
      <c r="N54" s="30"/>
      <c r="O54" s="206"/>
      <c r="P54" s="176" t="s">
        <v>1311</v>
      </c>
      <c r="Q54" s="176"/>
      <c r="R54" s="176"/>
      <c r="S54" s="30"/>
      <c r="T54" s="205"/>
      <c r="AE54" s="30"/>
      <c r="AG54" s="30"/>
    </row>
    <row r="55" spans="1:33" ht="12.75">
      <c r="A55" s="30"/>
      <c r="B55" s="30"/>
      <c r="C55" s="30"/>
      <c r="D55" s="30"/>
      <c r="E55" s="30"/>
      <c r="F55" s="30"/>
      <c r="G55" s="30"/>
      <c r="H55" s="30"/>
      <c r="I55" s="30"/>
      <c r="J55" s="30"/>
      <c r="K55" s="30"/>
      <c r="L55" s="30"/>
      <c r="M55" s="30"/>
      <c r="N55" s="30"/>
      <c r="O55" s="206"/>
      <c r="P55" s="176"/>
      <c r="Q55" s="176"/>
      <c r="R55" s="176"/>
      <c r="S55" s="30"/>
      <c r="T55" s="205"/>
      <c r="U55" s="30"/>
      <c r="V55" s="30"/>
      <c r="W55" s="30"/>
      <c r="X55" s="30"/>
      <c r="Y55" s="30"/>
      <c r="Z55" s="30"/>
      <c r="AA55" s="30"/>
      <c r="AB55" s="30"/>
      <c r="AC55" s="30"/>
      <c r="AD55" s="30"/>
      <c r="AE55" s="30"/>
      <c r="AG55" s="30"/>
    </row>
    <row r="56" spans="1:33" ht="6.75" customHeight="1">
      <c r="A56" s="30"/>
      <c r="B56" s="30"/>
      <c r="C56" s="30"/>
      <c r="D56" s="30"/>
      <c r="E56" s="30"/>
      <c r="F56" s="30"/>
      <c r="G56" s="30"/>
      <c r="H56" s="30"/>
      <c r="I56" s="30"/>
      <c r="J56" s="30"/>
      <c r="K56" s="30"/>
      <c r="L56" s="30"/>
      <c r="M56" s="30"/>
      <c r="N56" s="30"/>
      <c r="O56" s="205"/>
      <c r="P56" s="205"/>
      <c r="Q56" s="205"/>
      <c r="R56" s="205"/>
      <c r="S56" s="35"/>
      <c r="T56" s="205"/>
      <c r="U56" s="30"/>
      <c r="V56" s="30"/>
      <c r="W56" s="30"/>
      <c r="X56" s="30"/>
      <c r="Y56" s="30"/>
      <c r="Z56" s="30"/>
      <c r="AA56" s="30"/>
      <c r="AB56" s="30"/>
      <c r="AC56" s="30"/>
      <c r="AD56" s="30"/>
      <c r="AE56" s="30"/>
      <c r="AG56" s="30"/>
    </row>
    <row r="57" spans="1:33">
      <c r="A57" s="30"/>
      <c r="B57" s="30"/>
      <c r="C57" s="30"/>
      <c r="D57" s="30"/>
      <c r="E57" s="30"/>
      <c r="F57" s="30"/>
      <c r="G57" s="30"/>
      <c r="H57" s="30"/>
      <c r="I57" s="30"/>
      <c r="J57" s="30"/>
      <c r="K57" s="30"/>
      <c r="L57" s="30"/>
      <c r="M57" s="30"/>
      <c r="N57" s="30"/>
      <c r="O57" s="30"/>
      <c r="P57" s="30"/>
      <c r="Q57" s="30"/>
      <c r="R57" s="30"/>
      <c r="S57" s="30"/>
      <c r="T57" s="30"/>
      <c r="AG57" s="30"/>
    </row>
    <row r="58" spans="1:33">
      <c r="A58" s="30"/>
      <c r="B58" s="30"/>
      <c r="C58" s="30"/>
      <c r="D58" s="30"/>
      <c r="E58" s="30"/>
      <c r="F58" s="30"/>
      <c r="G58" s="30"/>
      <c r="H58" s="30"/>
      <c r="I58" s="30"/>
      <c r="J58" s="30"/>
      <c r="K58" s="30"/>
      <c r="L58" s="30"/>
      <c r="M58" s="30"/>
      <c r="N58" s="30"/>
      <c r="O58" s="30"/>
      <c r="P58" s="30"/>
      <c r="Q58" s="30"/>
      <c r="R58" s="30"/>
      <c r="S58" s="30"/>
      <c r="T58" s="30"/>
      <c r="AG58" s="30"/>
    </row>
  </sheetData>
  <sheetProtection algorithmName="SHA-512" hashValue="oJgzvEHt6rGjxV5Wld6vcS4fdAkGcyxeyp9aW9d5DkukQYHjpGMu+v86iosN8lu0jt18UYj+qcychBOT8EWrUg==" saltValue="6/UhEVfuHCq7Z1yRu6o73w==" spinCount="100000" sheet="1" objects="1" scenarios="1" selectLockedCells="1"/>
  <mergeCells count="16">
    <mergeCell ref="C36:G36"/>
    <mergeCell ref="C10:D10"/>
    <mergeCell ref="D12:F12"/>
    <mergeCell ref="C15:F15"/>
    <mergeCell ref="C27:F27"/>
    <mergeCell ref="F33:G34"/>
    <mergeCell ref="P53:R53"/>
    <mergeCell ref="C39:E39"/>
    <mergeCell ref="B46:T47"/>
    <mergeCell ref="P49:R49"/>
    <mergeCell ref="P50:R50"/>
    <mergeCell ref="P51:R51"/>
    <mergeCell ref="P52:R52"/>
    <mergeCell ref="B49:C49"/>
    <mergeCell ref="B51:C51"/>
    <mergeCell ref="B52:C52"/>
  </mergeCells>
  <dataValidations count="4">
    <dataValidation type="list" allowBlank="1" showInputMessage="1" showErrorMessage="1" sqref="C39:E39" xr:uid="{00000000-0002-0000-0500-000000000000}">
      <formula1>$V$35:$V$40</formula1>
    </dataValidation>
    <dataValidation type="list" allowBlank="1" showInputMessage="1" showErrorMessage="1" sqref="D29:D30" xr:uid="{00000000-0002-0000-0500-000001000000}">
      <formula1>$AA$11:$AA$20</formula1>
    </dataValidation>
    <dataValidation type="list" allowBlank="1" showInputMessage="1" showErrorMessage="1" sqref="D12:F12" xr:uid="{00000000-0002-0000-0500-000002000000}">
      <formula1>$V$9:$V$10</formula1>
    </dataValidation>
    <dataValidation type="list" allowBlank="1" showInputMessage="1" showErrorMessage="1" sqref="D35" xr:uid="{00000000-0002-0000-0500-000003000000}">
      <formula1>$AA$25:$AA$26</formula1>
    </dataValidation>
  </dataValidations>
  <hyperlinks>
    <hyperlink ref="B52" r:id="rId1" xr:uid="{1E951928-E596-4823-A42A-EE76AD6E3A2C}"/>
    <hyperlink ref="B49:C49" r:id="rId2" display="&quot;Hintergrundbericht Holzrechner&quot; herunterladen" xr:uid="{CF03623D-1F69-40BE-8002-B12CEA42FE42}"/>
    <hyperlink ref="B50:D50" r:id="rId3" display="Broschüre &quot;Ökobilanzen Holz- und Holzgebäude&quot; herunterladen" xr:uid="{45130C50-8DC5-4E1C-9367-F8FDD74AC50F}"/>
    <hyperlink ref="B51:C51" r:id="rId4" display="&quot;Manual Holzrechner&quot; herunterladen" xr:uid="{F1C5BABE-25B1-425E-8E87-2861DDCB74C2}"/>
  </hyperlinks>
  <pageMargins left="0.59055118110236227" right="0.59055118110236227" top="0.59055118110236227" bottom="0.59055118110236227" header="0.51181102362204722" footer="0.51181102362204722"/>
  <pageSetup paperSize="9" scale="33" orientation="landscape" r:id="rId5"/>
  <headerFooter alignWithMargins="0"/>
  <colBreaks count="1" manualBreakCount="1">
    <brk id="28" max="1048575" man="1"/>
  </colBreaks>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58"/>
  <sheetViews>
    <sheetView topLeftCell="A4" zoomScaleNormal="100" workbookViewId="0">
      <selection activeCell="D12" sqref="D12:F12"/>
    </sheetView>
  </sheetViews>
  <sheetFormatPr baseColWidth="10" defaultColWidth="11.42578125" defaultRowHeight="9" outlineLevelRow="1" outlineLevelCol="1"/>
  <cols>
    <col min="1" max="1" width="1.28515625" style="31" customWidth="1"/>
    <col min="2" max="2" width="1.140625" style="31" customWidth="1"/>
    <col min="3" max="3" width="38.85546875" style="31" customWidth="1"/>
    <col min="4" max="4" width="12.140625" style="31" customWidth="1"/>
    <col min="5" max="5" width="13.5703125" style="31" customWidth="1"/>
    <col min="6" max="6" width="10.28515625" style="31" customWidth="1"/>
    <col min="7" max="7" width="9" style="31" customWidth="1"/>
    <col min="8" max="8" width="2.28515625" style="46" customWidth="1"/>
    <col min="9" max="9" width="1.7109375" style="46" customWidth="1"/>
    <col min="10" max="10" width="9" style="31" customWidth="1"/>
    <col min="11" max="11" width="7.7109375" style="31" customWidth="1"/>
    <col min="12" max="12" width="6.28515625" style="31" customWidth="1"/>
    <col min="13" max="13" width="8.7109375" style="31" customWidth="1"/>
    <col min="14" max="15" width="1.7109375" style="46" customWidth="1"/>
    <col min="16" max="16" width="9.28515625" style="31" customWidth="1"/>
    <col min="17" max="17" width="13.42578125" style="31" customWidth="1"/>
    <col min="18" max="18" width="10.28515625" style="31" customWidth="1"/>
    <col min="19" max="19" width="7.5703125" style="31" customWidth="1"/>
    <col min="20" max="20" width="1.7109375" style="46" customWidth="1"/>
    <col min="21" max="21" width="5.28515625" style="32" hidden="1" customWidth="1" outlineLevel="1"/>
    <col min="22" max="22" width="11.42578125" style="32" hidden="1" customWidth="1" outlineLevel="1"/>
    <col min="23" max="23" width="10.42578125" style="32" hidden="1" customWidth="1" outlineLevel="1"/>
    <col min="24" max="28" width="11.42578125" style="32" hidden="1" customWidth="1" outlineLevel="1"/>
    <col min="29" max="32" width="11.42578125" style="31" hidden="1" customWidth="1" outlineLevel="1"/>
    <col min="33" max="33" width="1.28515625" style="31" hidden="1" customWidth="1" outlineLevel="1"/>
    <col min="34" max="34" width="0" style="31" hidden="1" customWidth="1" outlineLevel="1" collapsed="1"/>
    <col min="35" max="37" width="0" style="31" hidden="1" customWidth="1" outlineLevel="1"/>
    <col min="38" max="38" width="11.42578125" style="31" collapsed="1"/>
    <col min="39" max="16384" width="11.42578125" style="31"/>
  </cols>
  <sheetData>
    <row r="1" spans="1:34" ht="5.25" hidden="1" customHeight="1">
      <c r="A1" s="30"/>
      <c r="B1" s="30"/>
      <c r="C1" s="30"/>
      <c r="D1" s="30"/>
      <c r="E1" s="30"/>
      <c r="F1" s="30"/>
      <c r="G1" s="30"/>
      <c r="H1" s="30"/>
      <c r="I1" s="30"/>
      <c r="J1" s="30"/>
      <c r="K1" s="30"/>
      <c r="L1" s="30"/>
      <c r="M1" s="30"/>
      <c r="N1" s="42"/>
      <c r="O1" s="30"/>
      <c r="P1" s="30"/>
      <c r="Q1" s="30"/>
      <c r="R1" s="30"/>
      <c r="S1" s="30"/>
      <c r="T1" s="42"/>
      <c r="AE1" s="30"/>
      <c r="AG1" s="30"/>
    </row>
    <row r="2" spans="1:34" hidden="1">
      <c r="A2" s="30"/>
      <c r="B2" s="30"/>
      <c r="C2" s="30"/>
      <c r="D2" s="30"/>
      <c r="E2" s="30"/>
      <c r="F2" s="30"/>
      <c r="G2" s="30"/>
      <c r="H2" s="30"/>
      <c r="I2" s="30"/>
      <c r="J2" s="30"/>
      <c r="K2" s="30"/>
      <c r="L2" s="30"/>
      <c r="M2" s="30"/>
      <c r="N2" s="42"/>
      <c r="O2" s="30"/>
      <c r="P2" s="30"/>
      <c r="Q2" s="30"/>
      <c r="R2" s="30"/>
      <c r="S2" s="30"/>
      <c r="T2" s="42"/>
      <c r="AE2" s="30"/>
      <c r="AG2" s="30"/>
    </row>
    <row r="3" spans="1:34" ht="15" hidden="1" customHeight="1">
      <c r="A3" s="30"/>
      <c r="B3" s="30"/>
      <c r="C3" s="30"/>
      <c r="D3" s="30"/>
      <c r="E3" s="30"/>
      <c r="F3" s="30"/>
      <c r="G3" s="30"/>
      <c r="H3" s="30"/>
      <c r="I3" s="30"/>
      <c r="J3" s="30"/>
      <c r="K3" s="30"/>
      <c r="L3" s="30"/>
      <c r="M3" s="30"/>
      <c r="N3" s="42"/>
      <c r="O3" s="30"/>
      <c r="P3" s="30"/>
      <c r="Q3" s="30"/>
      <c r="R3" s="30"/>
      <c r="S3" s="30"/>
      <c r="T3" s="42"/>
      <c r="AE3" s="30"/>
      <c r="AG3" s="30"/>
    </row>
    <row r="4" spans="1:34" ht="15" customHeight="1">
      <c r="A4" s="30"/>
      <c r="B4" s="30"/>
      <c r="C4" s="30"/>
      <c r="D4" s="30"/>
      <c r="E4" s="30"/>
      <c r="F4" s="30"/>
      <c r="G4" s="30"/>
      <c r="H4" s="30"/>
      <c r="I4" s="30"/>
      <c r="J4" s="30"/>
      <c r="K4" s="30"/>
      <c r="L4" s="30"/>
      <c r="M4" s="30"/>
      <c r="N4" s="42"/>
      <c r="O4" s="30"/>
      <c r="P4" s="30"/>
      <c r="Q4" s="30"/>
      <c r="R4" s="30"/>
      <c r="S4" s="30"/>
      <c r="T4" s="42"/>
      <c r="AE4" s="30"/>
      <c r="AG4" s="30"/>
    </row>
    <row r="5" spans="1:34" ht="15" customHeight="1">
      <c r="A5" s="30"/>
      <c r="B5" s="30"/>
      <c r="C5" s="30"/>
      <c r="D5" s="30"/>
      <c r="E5" s="30"/>
      <c r="F5" s="30"/>
      <c r="G5" s="30"/>
      <c r="H5" s="30"/>
      <c r="I5" s="30"/>
      <c r="J5" s="30"/>
      <c r="K5" s="30"/>
      <c r="L5" s="30"/>
      <c r="M5" s="30"/>
      <c r="N5" s="42"/>
      <c r="O5" s="30"/>
      <c r="P5" s="30"/>
      <c r="Q5" s="30"/>
      <c r="R5" s="30"/>
      <c r="S5" s="30"/>
      <c r="T5" s="42"/>
      <c r="AE5" s="30"/>
      <c r="AG5" s="30"/>
    </row>
    <row r="6" spans="1:34" ht="15" customHeight="1">
      <c r="A6" s="30"/>
      <c r="B6" s="30"/>
      <c r="C6" s="30"/>
      <c r="D6" s="30"/>
      <c r="E6" s="30"/>
      <c r="F6" s="30"/>
      <c r="G6" s="30"/>
      <c r="H6" s="30"/>
      <c r="I6" s="30"/>
      <c r="J6" s="30"/>
      <c r="K6" s="30"/>
      <c r="L6" s="30"/>
      <c r="M6" s="30"/>
      <c r="N6" s="42"/>
      <c r="O6" s="30"/>
      <c r="P6" s="30"/>
      <c r="Q6" s="30"/>
      <c r="R6" s="30"/>
      <c r="S6" s="30"/>
      <c r="T6" s="42"/>
      <c r="AE6" s="30"/>
      <c r="AG6" s="30"/>
    </row>
    <row r="7" spans="1:34" ht="15" customHeight="1">
      <c r="A7" s="30"/>
      <c r="B7" s="30"/>
      <c r="C7" s="30"/>
      <c r="D7" s="30"/>
      <c r="E7" s="30"/>
      <c r="F7" s="30"/>
      <c r="G7" s="30"/>
      <c r="H7" s="30"/>
      <c r="I7" s="30"/>
      <c r="J7" s="30"/>
      <c r="K7" s="30"/>
      <c r="L7" s="30"/>
      <c r="M7" s="30"/>
      <c r="N7" s="42"/>
      <c r="O7" s="30"/>
      <c r="P7" s="30"/>
      <c r="Q7" s="30"/>
      <c r="R7" s="30"/>
      <c r="S7" s="30"/>
      <c r="T7" s="42"/>
      <c r="AE7" s="30"/>
      <c r="AG7" s="30"/>
    </row>
    <row r="8" spans="1:34" ht="15" customHeight="1">
      <c r="A8" s="30"/>
      <c r="B8" s="30"/>
      <c r="C8" s="30"/>
      <c r="D8" s="30"/>
      <c r="E8" s="30"/>
      <c r="F8" s="30"/>
      <c r="G8" s="30"/>
      <c r="H8" s="30"/>
      <c r="I8" s="30"/>
      <c r="J8" s="30"/>
      <c r="K8" s="30"/>
      <c r="L8" s="30"/>
      <c r="M8" s="30"/>
      <c r="N8" s="42"/>
      <c r="O8" s="30"/>
      <c r="P8" s="30"/>
      <c r="Q8" s="30"/>
      <c r="R8" s="30"/>
      <c r="S8" s="30"/>
      <c r="T8" s="42"/>
      <c r="U8" s="33"/>
      <c r="V8" s="33"/>
      <c r="W8" s="33"/>
      <c r="AE8" s="30"/>
      <c r="AG8" s="30"/>
    </row>
    <row r="9" spans="1:34" ht="33.75" customHeight="1">
      <c r="A9" s="30"/>
      <c r="B9" s="34"/>
      <c r="C9" s="48" t="s">
        <v>1382</v>
      </c>
      <c r="D9" s="34"/>
      <c r="E9" s="34"/>
      <c r="F9" s="34"/>
      <c r="G9" s="34"/>
      <c r="H9" s="34"/>
      <c r="I9" s="34"/>
      <c r="J9" s="34"/>
      <c r="K9" s="34"/>
      <c r="L9" s="34"/>
      <c r="M9" s="34"/>
      <c r="N9" s="34"/>
      <c r="O9" s="34"/>
      <c r="P9" s="34"/>
      <c r="Q9" s="34"/>
      <c r="R9" s="34"/>
      <c r="S9" s="34"/>
      <c r="T9" s="57"/>
      <c r="U9" s="33"/>
      <c r="V9" s="228" t="s">
        <v>1357</v>
      </c>
      <c r="W9" s="33">
        <f>INDEX(U9:U11,MATCH(D12,V9:V11,0))</f>
        <v>0</v>
      </c>
      <c r="X9" s="33"/>
      <c r="Y9" s="33"/>
      <c r="Z9" s="33"/>
      <c r="AA9" s="33"/>
      <c r="AB9" s="33"/>
      <c r="AC9" s="33"/>
      <c r="AD9" s="33"/>
      <c r="AE9" s="30"/>
      <c r="AG9" s="30"/>
    </row>
    <row r="10" spans="1:34" ht="6" customHeight="1">
      <c r="A10" s="30"/>
      <c r="B10" s="34"/>
      <c r="C10" s="302"/>
      <c r="D10" s="302"/>
      <c r="E10" s="249"/>
      <c r="F10" s="34"/>
      <c r="G10" s="34"/>
      <c r="H10" s="34"/>
      <c r="I10" s="34"/>
      <c r="J10" s="34"/>
      <c r="K10" s="34"/>
      <c r="L10" s="34"/>
      <c r="M10" s="34"/>
      <c r="N10" s="34"/>
      <c r="O10" s="34"/>
      <c r="P10" s="34"/>
      <c r="Q10" s="145"/>
      <c r="R10" s="34"/>
      <c r="S10" s="34"/>
      <c r="T10" s="57"/>
      <c r="U10" s="33">
        <v>4</v>
      </c>
      <c r="V10" s="40" t="s">
        <v>1366</v>
      </c>
      <c r="W10" s="33"/>
      <c r="X10" s="33"/>
      <c r="Y10" s="33"/>
      <c r="Z10" s="33"/>
      <c r="AA10" s="33"/>
      <c r="AB10" s="33"/>
      <c r="AC10" s="33"/>
      <c r="AD10" s="33"/>
      <c r="AE10" s="30"/>
      <c r="AG10" s="30"/>
    </row>
    <row r="11" spans="1:34" ht="17.25" customHeight="1">
      <c r="A11" s="30"/>
      <c r="B11" s="34"/>
      <c r="C11" s="35"/>
      <c r="D11" s="141"/>
      <c r="E11" s="141"/>
      <c r="F11" s="141"/>
      <c r="G11" s="141"/>
      <c r="H11" s="34"/>
      <c r="I11" s="34"/>
      <c r="J11" s="34"/>
      <c r="K11" s="34"/>
      <c r="L11" s="34"/>
      <c r="M11" s="34"/>
      <c r="N11" s="34"/>
      <c r="O11" s="34"/>
      <c r="P11" s="34"/>
      <c r="Q11" s="34"/>
      <c r="R11" s="34"/>
      <c r="S11" s="34"/>
      <c r="T11" s="34"/>
      <c r="U11" s="33">
        <v>3</v>
      </c>
      <c r="V11" s="40" t="s">
        <v>1367</v>
      </c>
      <c r="W11" s="33"/>
      <c r="X11" s="33"/>
      <c r="Y11" s="33"/>
      <c r="Z11" s="33"/>
      <c r="AA11" s="33" t="s">
        <v>1357</v>
      </c>
      <c r="AB11" s="33"/>
      <c r="AC11" s="33"/>
      <c r="AD11" s="33"/>
      <c r="AE11" s="30"/>
      <c r="AG11" s="30"/>
    </row>
    <row r="12" spans="1:34" ht="12.75" customHeight="1">
      <c r="A12" s="30"/>
      <c r="B12" s="57"/>
      <c r="C12" s="139" t="s">
        <v>1313</v>
      </c>
      <c r="D12" s="306" t="s">
        <v>1357</v>
      </c>
      <c r="E12" s="304"/>
      <c r="F12" s="305"/>
      <c r="G12" s="141"/>
      <c r="H12" s="34"/>
      <c r="I12" s="34"/>
      <c r="J12" s="34"/>
      <c r="K12" s="34"/>
      <c r="L12" s="34"/>
      <c r="M12" s="34"/>
      <c r="N12" s="34"/>
      <c r="O12" s="34"/>
      <c r="P12" s="34"/>
      <c r="Q12" s="34"/>
      <c r="R12" s="34"/>
      <c r="S12" s="34"/>
      <c r="T12" s="34"/>
      <c r="U12" s="33"/>
      <c r="V12" s="33"/>
      <c r="W12" s="33"/>
      <c r="X12" s="33"/>
      <c r="Y12" s="33"/>
      <c r="Z12" s="33">
        <v>1</v>
      </c>
      <c r="AA12" s="33" t="s">
        <v>171</v>
      </c>
      <c r="AB12" s="33" t="e">
        <f>INDEX(Z12:Z20,MATCH(D29,AA12:AA20,0))</f>
        <v>#N/A</v>
      </c>
      <c r="AC12" s="33" t="e">
        <f>INDEX(Z12:Z20,MATCH(D30,AA12:AA20,0))</f>
        <v>#N/A</v>
      </c>
      <c r="AD12" s="33"/>
      <c r="AG12" s="30"/>
    </row>
    <row r="13" spans="1:34" ht="12.75" customHeight="1">
      <c r="A13" s="30"/>
      <c r="B13" s="34"/>
      <c r="C13" s="34"/>
      <c r="D13" s="34"/>
      <c r="E13" s="34"/>
      <c r="F13" s="59"/>
      <c r="G13" s="59"/>
      <c r="H13" s="34"/>
      <c r="I13" s="34"/>
      <c r="J13" s="34"/>
      <c r="K13" s="34"/>
      <c r="L13" s="34"/>
      <c r="M13" s="34"/>
      <c r="N13" s="34"/>
      <c r="O13" s="34"/>
      <c r="P13" s="34"/>
      <c r="Q13" s="34"/>
      <c r="R13" s="34"/>
      <c r="S13" s="34"/>
      <c r="T13" s="34"/>
      <c r="U13" s="33"/>
      <c r="V13" s="33"/>
      <c r="W13" s="33"/>
      <c r="X13" s="33"/>
      <c r="Y13" s="33"/>
      <c r="Z13" s="33">
        <v>2</v>
      </c>
      <c r="AA13" s="33" t="s">
        <v>177</v>
      </c>
      <c r="AB13" s="33" t="e">
        <f>IF(AB12=1,"DE",IF(AB12=2,"FI",IF(AB12=3,"FR",IF(AB12=4,"IT",IF(AB12=5,"NO",IF(AB12=6,"AT",IF(AB12=7,"SE",IF(AB12=8,"CH",IF(AB12=9,"HU",IF(AB12=10,"RER",))))))))))</f>
        <v>#N/A</v>
      </c>
      <c r="AC13" s="33" t="e">
        <f>IF(AC12=1,"DE",IF(AC12=2,"FI",IF(AC12=3,"FR",IF(AC12=4,"IT",IF(AC12=5,"NO",IF(AC12=6,"AT",IF(AC12=7,"SE",IF(AC12=8,"CH",IF(AC12=9,"HU",IF(AC12=10,"RER",))))))))))</f>
        <v>#N/A</v>
      </c>
      <c r="AD13" s="33"/>
      <c r="AG13" s="30"/>
    </row>
    <row r="14" spans="1:34" ht="12.75" customHeight="1">
      <c r="A14" s="30"/>
      <c r="B14" s="34"/>
      <c r="C14" s="57"/>
      <c r="D14" s="57"/>
      <c r="E14" s="57"/>
      <c r="F14" s="185"/>
      <c r="G14" s="185"/>
      <c r="H14" s="34"/>
      <c r="I14" s="34"/>
      <c r="J14" s="34"/>
      <c r="K14" s="34"/>
      <c r="L14" s="34"/>
      <c r="M14" s="34"/>
      <c r="N14" s="34"/>
      <c r="O14" s="34"/>
      <c r="P14" s="34"/>
      <c r="Q14" s="34"/>
      <c r="R14" s="34"/>
      <c r="S14" s="34"/>
      <c r="T14" s="34"/>
      <c r="U14" s="33"/>
      <c r="V14" s="33"/>
      <c r="W14" s="33"/>
      <c r="X14" s="33"/>
      <c r="Y14" s="33"/>
      <c r="Z14" s="33">
        <v>3</v>
      </c>
      <c r="AA14" s="33" t="s">
        <v>172</v>
      </c>
      <c r="AB14" s="33"/>
      <c r="AC14" s="33"/>
      <c r="AD14" s="33"/>
      <c r="AE14" s="30"/>
      <c r="AG14" s="30"/>
    </row>
    <row r="15" spans="1:34" ht="5.25" customHeight="1">
      <c r="A15" s="30"/>
      <c r="B15" s="35"/>
      <c r="C15" s="301"/>
      <c r="D15" s="301"/>
      <c r="E15" s="301"/>
      <c r="F15" s="301"/>
      <c r="G15" s="248"/>
      <c r="H15" s="34"/>
      <c r="I15" s="34"/>
      <c r="J15" s="34"/>
      <c r="K15" s="34"/>
      <c r="L15" s="34"/>
      <c r="M15" s="34"/>
      <c r="N15" s="34"/>
      <c r="O15" s="34"/>
      <c r="P15" s="34"/>
      <c r="Q15" s="34"/>
      <c r="R15" s="34"/>
      <c r="S15" s="34"/>
      <c r="T15" s="34"/>
      <c r="U15" s="33"/>
      <c r="V15" s="33"/>
      <c r="W15" s="33"/>
      <c r="X15" s="33"/>
      <c r="Y15" s="33"/>
      <c r="Z15" s="33">
        <v>4</v>
      </c>
      <c r="AA15" s="33" t="s">
        <v>178</v>
      </c>
      <c r="AB15" s="33"/>
      <c r="AC15" s="33"/>
      <c r="AD15" s="33"/>
      <c r="AE15" s="30"/>
      <c r="AG15" s="30"/>
    </row>
    <row r="16" spans="1:34" ht="57" customHeight="1">
      <c r="A16" s="30"/>
      <c r="B16" s="208"/>
      <c r="C16" s="202" t="s">
        <v>1320</v>
      </c>
      <c r="D16" s="203" t="s">
        <v>179</v>
      </c>
      <c r="E16" s="204" t="s">
        <v>1317</v>
      </c>
      <c r="F16" s="204" t="s">
        <v>1435</v>
      </c>
      <c r="G16" s="204" t="s">
        <v>1362</v>
      </c>
      <c r="H16" s="34"/>
      <c r="I16" s="34"/>
      <c r="J16" s="34"/>
      <c r="K16" s="34"/>
      <c r="L16" s="34"/>
      <c r="M16" s="34"/>
      <c r="N16" s="34"/>
      <c r="O16" s="34"/>
      <c r="P16" s="34"/>
      <c r="Q16" s="34"/>
      <c r="R16" s="34"/>
      <c r="S16" s="34"/>
      <c r="T16" s="34"/>
      <c r="U16" s="33"/>
      <c r="V16" s="33"/>
      <c r="W16" s="33"/>
      <c r="X16" s="33"/>
      <c r="Y16" s="33"/>
      <c r="Z16" s="33">
        <v>5</v>
      </c>
      <c r="AA16" s="33" t="s">
        <v>176</v>
      </c>
      <c r="AB16" s="33"/>
      <c r="AC16" s="33"/>
      <c r="AD16" s="33"/>
      <c r="AE16" s="30"/>
      <c r="AG16" s="30"/>
      <c r="AH16" s="31" t="s">
        <v>1378</v>
      </c>
    </row>
    <row r="17" spans="1:34" s="213" customFormat="1" ht="10.5" customHeight="1">
      <c r="A17" s="207"/>
      <c r="B17" s="34"/>
      <c r="C17" s="60" t="s">
        <v>171</v>
      </c>
      <c r="D17" s="52">
        <v>0</v>
      </c>
      <c r="E17" s="54" t="s">
        <v>1319</v>
      </c>
      <c r="F17" s="52">
        <v>1</v>
      </c>
      <c r="G17" s="198">
        <f>IFERROR('s5.Transport'!G19,"Bitte Land des Sägewerkes wählen")</f>
        <v>0</v>
      </c>
      <c r="H17" s="34"/>
      <c r="I17" s="34"/>
      <c r="J17" s="34"/>
      <c r="K17" s="34"/>
      <c r="L17" s="34"/>
      <c r="M17" s="34"/>
      <c r="N17" s="34"/>
      <c r="O17" s="34"/>
      <c r="P17" s="34"/>
      <c r="Q17" s="34"/>
      <c r="R17" s="34"/>
      <c r="S17" s="34"/>
      <c r="T17" s="34"/>
      <c r="U17" s="211"/>
      <c r="V17" s="211"/>
      <c r="W17" s="33"/>
      <c r="X17" s="33"/>
      <c r="Y17" s="33"/>
      <c r="Z17" s="33">
        <v>6</v>
      </c>
      <c r="AA17" s="33" t="s">
        <v>173</v>
      </c>
      <c r="AB17" s="33"/>
      <c r="AC17" s="33"/>
      <c r="AD17" s="33"/>
      <c r="AE17" s="207"/>
      <c r="AG17" s="207"/>
      <c r="AH17" s="31">
        <f>IF(AND(D17&gt;0,E17="Default"),1,0)</f>
        <v>0</v>
      </c>
    </row>
    <row r="18" spans="1:34" ht="10.5" customHeight="1">
      <c r="A18" s="30"/>
      <c r="B18" s="34"/>
      <c r="C18" s="61" t="s">
        <v>177</v>
      </c>
      <c r="D18" s="51">
        <v>0</v>
      </c>
      <c r="E18" s="55" t="s">
        <v>1319</v>
      </c>
      <c r="F18" s="53">
        <v>1</v>
      </c>
      <c r="G18" s="198">
        <f>IFERROR('s5.Transport'!G20,"Bitte Land des Sägewerkes wählen")</f>
        <v>0</v>
      </c>
      <c r="H18" s="34"/>
      <c r="I18" s="34"/>
      <c r="J18" s="34"/>
      <c r="K18" s="34"/>
      <c r="L18" s="34"/>
      <c r="M18" s="34"/>
      <c r="N18" s="34"/>
      <c r="O18" s="34"/>
      <c r="P18" s="34"/>
      <c r="Q18" s="34"/>
      <c r="R18" s="34"/>
      <c r="S18" s="34"/>
      <c r="T18" s="34"/>
      <c r="U18" s="33"/>
      <c r="V18" s="33"/>
      <c r="W18" s="33"/>
      <c r="X18" s="33"/>
      <c r="Y18" s="33"/>
      <c r="Z18" s="33">
        <v>7</v>
      </c>
      <c r="AA18" s="33" t="s">
        <v>175</v>
      </c>
      <c r="AB18" s="33"/>
      <c r="AC18" s="33"/>
      <c r="AD18" s="33"/>
      <c r="AE18" s="30"/>
      <c r="AG18" s="30"/>
      <c r="AH18" s="31">
        <f t="shared" ref="AH18:AH25" si="0">IF(AND(D18&gt;0,E18="Default"),1,0)</f>
        <v>0</v>
      </c>
    </row>
    <row r="19" spans="1:34" ht="10.5" customHeight="1">
      <c r="A19" s="30"/>
      <c r="B19" s="34"/>
      <c r="C19" s="61" t="s">
        <v>172</v>
      </c>
      <c r="D19" s="51">
        <v>0</v>
      </c>
      <c r="E19" s="55" t="s">
        <v>1319</v>
      </c>
      <c r="F19" s="53">
        <v>1</v>
      </c>
      <c r="G19" s="198">
        <f>IFERROR('s5.Transport'!G21,"Bitte Land des Sägewerkes wählen")</f>
        <v>0</v>
      </c>
      <c r="H19" s="34"/>
      <c r="I19" s="34"/>
      <c r="J19" s="34"/>
      <c r="K19" s="34"/>
      <c r="L19" s="34"/>
      <c r="M19" s="34"/>
      <c r="N19" s="34"/>
      <c r="O19" s="34"/>
      <c r="P19" s="34"/>
      <c r="Q19" s="34"/>
      <c r="R19" s="34"/>
      <c r="S19" s="34"/>
      <c r="T19" s="34"/>
      <c r="U19" s="33"/>
      <c r="V19" s="33"/>
      <c r="W19" s="33"/>
      <c r="X19" s="33"/>
      <c r="Y19" s="33"/>
      <c r="Z19" s="33">
        <v>8</v>
      </c>
      <c r="AA19" s="33" t="s">
        <v>170</v>
      </c>
      <c r="AB19" s="33"/>
      <c r="AC19" s="33"/>
      <c r="AD19" s="33"/>
      <c r="AE19" s="30"/>
      <c r="AG19" s="30"/>
      <c r="AH19" s="31">
        <f t="shared" si="0"/>
        <v>0</v>
      </c>
    </row>
    <row r="20" spans="1:34" ht="10.5" customHeight="1">
      <c r="A20" s="30"/>
      <c r="B20" s="34"/>
      <c r="C20" s="61" t="s">
        <v>178</v>
      </c>
      <c r="D20" s="51">
        <v>0</v>
      </c>
      <c r="E20" s="55" t="s">
        <v>1319</v>
      </c>
      <c r="F20" s="53">
        <v>1</v>
      </c>
      <c r="G20" s="198">
        <f>IFERROR('s5.Transport'!G22,"Bitte Land des Sägewerkes wählen")</f>
        <v>0</v>
      </c>
      <c r="H20" s="34"/>
      <c r="I20" s="34"/>
      <c r="J20" s="34"/>
      <c r="K20" s="34"/>
      <c r="L20" s="34"/>
      <c r="M20" s="34"/>
      <c r="N20" s="34"/>
      <c r="O20" s="34"/>
      <c r="P20" s="34"/>
      <c r="Q20" s="34"/>
      <c r="R20" s="34"/>
      <c r="S20" s="34"/>
      <c r="T20" s="34"/>
      <c r="U20" s="33"/>
      <c r="V20" s="33"/>
      <c r="W20" s="33"/>
      <c r="X20" s="33"/>
      <c r="Y20" s="33"/>
      <c r="Z20" s="33">
        <v>9</v>
      </c>
      <c r="AA20" s="33" t="s">
        <v>174</v>
      </c>
      <c r="AB20" s="33"/>
      <c r="AC20" s="33"/>
      <c r="AD20" s="33"/>
      <c r="AE20" s="30"/>
      <c r="AG20" s="30"/>
      <c r="AH20" s="31">
        <f t="shared" si="0"/>
        <v>0</v>
      </c>
    </row>
    <row r="21" spans="1:34" ht="10.5" customHeight="1">
      <c r="A21" s="30"/>
      <c r="B21" s="34"/>
      <c r="C21" s="61" t="s">
        <v>176</v>
      </c>
      <c r="D21" s="51">
        <v>0</v>
      </c>
      <c r="E21" s="55" t="s">
        <v>1319</v>
      </c>
      <c r="F21" s="53">
        <v>1</v>
      </c>
      <c r="G21" s="198">
        <f>IFERROR('s5.Transport'!G23,"Bitte Land des Sägewerkes wählen")</f>
        <v>0</v>
      </c>
      <c r="H21" s="34"/>
      <c r="I21" s="34"/>
      <c r="J21" s="34"/>
      <c r="K21" s="34"/>
      <c r="L21" s="34"/>
      <c r="M21" s="34"/>
      <c r="N21" s="34"/>
      <c r="O21" s="34"/>
      <c r="P21" s="34"/>
      <c r="Q21" s="34"/>
      <c r="R21" s="34"/>
      <c r="S21" s="34"/>
      <c r="T21" s="34"/>
      <c r="U21" s="33"/>
      <c r="V21" s="33"/>
      <c r="W21" s="33"/>
      <c r="X21" s="33"/>
      <c r="Y21" s="33"/>
      <c r="Z21" s="33"/>
      <c r="AA21" s="33"/>
      <c r="AB21" s="33"/>
      <c r="AC21" s="33"/>
      <c r="AD21" s="33"/>
      <c r="AE21" s="30"/>
      <c r="AG21" s="30"/>
      <c r="AH21" s="31">
        <f t="shared" si="0"/>
        <v>0</v>
      </c>
    </row>
    <row r="22" spans="1:34" ht="10.5" customHeight="1">
      <c r="A22" s="30"/>
      <c r="B22" s="34"/>
      <c r="C22" s="61" t="s">
        <v>173</v>
      </c>
      <c r="D22" s="51">
        <v>0</v>
      </c>
      <c r="E22" s="55" t="s">
        <v>1319</v>
      </c>
      <c r="F22" s="53">
        <v>1</v>
      </c>
      <c r="G22" s="198">
        <f>IFERROR('s5.Transport'!G24,"Bitte Land des Sägewerkes wählen")</f>
        <v>0</v>
      </c>
      <c r="H22" s="34"/>
      <c r="I22" s="34"/>
      <c r="J22" s="34"/>
      <c r="K22" s="34"/>
      <c r="L22" s="34"/>
      <c r="M22" s="34"/>
      <c r="N22" s="34"/>
      <c r="O22" s="34"/>
      <c r="P22" s="34"/>
      <c r="Q22" s="34"/>
      <c r="R22" s="34"/>
      <c r="S22" s="34"/>
      <c r="T22" s="34"/>
      <c r="U22" s="33"/>
      <c r="V22" s="33"/>
      <c r="W22" s="33"/>
      <c r="X22" s="33"/>
      <c r="Y22" s="33"/>
      <c r="Z22" s="33"/>
      <c r="AA22" s="33"/>
      <c r="AB22" s="33"/>
      <c r="AC22" s="33"/>
      <c r="AD22" s="33"/>
      <c r="AE22" s="30"/>
      <c r="AG22" s="30"/>
      <c r="AH22" s="31">
        <f t="shared" si="0"/>
        <v>0</v>
      </c>
    </row>
    <row r="23" spans="1:34" ht="10.5" customHeight="1">
      <c r="A23" s="30"/>
      <c r="B23" s="34"/>
      <c r="C23" s="61" t="s">
        <v>175</v>
      </c>
      <c r="D23" s="51">
        <v>0</v>
      </c>
      <c r="E23" s="55" t="s">
        <v>1319</v>
      </c>
      <c r="F23" s="53">
        <v>1</v>
      </c>
      <c r="G23" s="198">
        <f>IFERROR('s5.Transport'!G25,"Bitte Land des Sägewerkes wählen")</f>
        <v>0</v>
      </c>
      <c r="H23" s="34"/>
      <c r="I23" s="34"/>
      <c r="J23" s="34"/>
      <c r="K23" s="34"/>
      <c r="L23" s="34"/>
      <c r="M23" s="34"/>
      <c r="N23" s="34"/>
      <c r="O23" s="34"/>
      <c r="P23" s="34"/>
      <c r="Q23" s="34"/>
      <c r="R23" s="34"/>
      <c r="S23" s="34"/>
      <c r="T23" s="34"/>
      <c r="U23" s="33"/>
      <c r="V23" s="33"/>
      <c r="W23" s="33"/>
      <c r="X23" s="33"/>
      <c r="Y23" s="33"/>
      <c r="Z23" s="33"/>
      <c r="AA23" s="33"/>
      <c r="AB23" s="33"/>
      <c r="AC23" s="33"/>
      <c r="AD23" s="33"/>
      <c r="AE23" s="30"/>
      <c r="AG23" s="30"/>
      <c r="AH23" s="31">
        <f t="shared" si="0"/>
        <v>0</v>
      </c>
    </row>
    <row r="24" spans="1:34" ht="10.5" customHeight="1">
      <c r="A24" s="30"/>
      <c r="B24" s="34"/>
      <c r="C24" s="61" t="s">
        <v>170</v>
      </c>
      <c r="D24" s="51">
        <v>0</v>
      </c>
      <c r="E24" s="55" t="s">
        <v>1319</v>
      </c>
      <c r="F24" s="53">
        <v>1</v>
      </c>
      <c r="G24" s="198">
        <f>IFERROR('s5.Transport'!G26,"Bitte Land des Sägewerkes wählen")</f>
        <v>0</v>
      </c>
      <c r="H24" s="34"/>
      <c r="I24" s="34"/>
      <c r="J24" s="34"/>
      <c r="K24" s="34"/>
      <c r="L24" s="34"/>
      <c r="M24" s="34"/>
      <c r="N24" s="34"/>
      <c r="O24" s="34"/>
      <c r="P24" s="34"/>
      <c r="Q24" s="34"/>
      <c r="R24" s="34"/>
      <c r="S24" s="34"/>
      <c r="T24" s="34"/>
      <c r="U24" s="33"/>
      <c r="V24" s="33"/>
      <c r="W24" s="33"/>
      <c r="X24" s="33"/>
      <c r="Y24" s="33"/>
      <c r="Z24" s="33"/>
      <c r="AA24" s="33"/>
      <c r="AB24" s="33"/>
      <c r="AC24" s="33"/>
      <c r="AD24" s="33"/>
      <c r="AE24" s="30"/>
      <c r="AG24" s="30"/>
      <c r="AH24" s="31">
        <f t="shared" si="0"/>
        <v>0</v>
      </c>
    </row>
    <row r="25" spans="1:34" ht="10.5" customHeight="1">
      <c r="A25" s="30"/>
      <c r="B25" s="34"/>
      <c r="C25" s="61" t="s">
        <v>174</v>
      </c>
      <c r="D25" s="51">
        <v>0</v>
      </c>
      <c r="E25" s="55" t="s">
        <v>1319</v>
      </c>
      <c r="F25" s="53">
        <v>1</v>
      </c>
      <c r="G25" s="198">
        <f>IFERROR('s5.Transport'!G27,"Bitte Land des Sägewerkes wählen")</f>
        <v>0</v>
      </c>
      <c r="H25" s="34"/>
      <c r="I25" s="34"/>
      <c r="J25" s="34"/>
      <c r="K25" s="34"/>
      <c r="L25" s="34"/>
      <c r="M25" s="34"/>
      <c r="N25" s="34"/>
      <c r="O25" s="34"/>
      <c r="P25" s="34"/>
      <c r="Q25" s="34"/>
      <c r="R25" s="34"/>
      <c r="S25" s="34"/>
      <c r="T25" s="34"/>
      <c r="U25" s="33"/>
      <c r="V25" s="33"/>
      <c r="W25" s="33"/>
      <c r="X25" s="33"/>
      <c r="Y25" s="33"/>
      <c r="Z25" s="33">
        <v>1</v>
      </c>
      <c r="AA25" s="33" t="s">
        <v>975</v>
      </c>
      <c r="AB25" s="33">
        <f>INDEX($Z$25:$Z$26,MATCH(D35,$AA$25:$AA$26,0))</f>
        <v>2</v>
      </c>
      <c r="AC25" s="33"/>
      <c r="AD25" s="33"/>
      <c r="AE25" s="30"/>
      <c r="AG25" s="30"/>
      <c r="AH25" s="31">
        <f t="shared" si="0"/>
        <v>0</v>
      </c>
    </row>
    <row r="26" spans="1:34" ht="10.5" customHeight="1">
      <c r="A26" s="30"/>
      <c r="B26" s="34"/>
      <c r="C26" s="199" t="s">
        <v>41</v>
      </c>
      <c r="D26" s="200">
        <f>SUM(D17:D25)</f>
        <v>0</v>
      </c>
      <c r="E26" s="201">
        <f>SUMPRODUCT(D17:D25,E17:E25)</f>
        <v>0</v>
      </c>
      <c r="F26" s="232"/>
      <c r="G26" s="189"/>
      <c r="H26" s="34"/>
      <c r="I26" s="34"/>
      <c r="J26" s="34"/>
      <c r="K26" s="34"/>
      <c r="L26" s="34"/>
      <c r="M26" s="34"/>
      <c r="N26" s="34"/>
      <c r="O26" s="34"/>
      <c r="P26" s="34"/>
      <c r="Q26" s="34"/>
      <c r="R26" s="34"/>
      <c r="S26" s="34"/>
      <c r="T26" s="34"/>
      <c r="U26" s="33"/>
      <c r="V26" s="33"/>
      <c r="W26" s="33"/>
      <c r="X26" s="33"/>
      <c r="Y26" s="33"/>
      <c r="Z26" s="33">
        <v>2</v>
      </c>
      <c r="AA26" s="33" t="s">
        <v>1248</v>
      </c>
      <c r="AB26" s="33"/>
      <c r="AC26" s="33"/>
      <c r="AD26" s="33"/>
      <c r="AE26" s="30"/>
      <c r="AG26" s="30"/>
      <c r="AH26" s="31">
        <f>SUM(AH17:AH25)</f>
        <v>0</v>
      </c>
    </row>
    <row r="27" spans="1:34" ht="13.5" customHeight="1">
      <c r="A27" s="30"/>
      <c r="B27" s="34"/>
      <c r="C27" s="299" t="str">
        <f>IF(SUM(D17:D25)=1,"","Länderanteile müssen total 100% geben")</f>
        <v>Länderanteile müssen total 100% geben</v>
      </c>
      <c r="D27" s="299"/>
      <c r="E27" s="299"/>
      <c r="F27" s="298"/>
      <c r="G27" s="248"/>
      <c r="H27" s="34"/>
      <c r="I27" s="34"/>
      <c r="J27" s="34"/>
      <c r="K27" s="34"/>
      <c r="L27" s="34"/>
      <c r="M27" s="34"/>
      <c r="N27" s="34"/>
      <c r="O27" s="34"/>
      <c r="P27" s="34"/>
      <c r="Q27" s="34"/>
      <c r="R27" s="34"/>
      <c r="S27" s="34"/>
      <c r="T27" s="34"/>
      <c r="U27" s="33"/>
      <c r="V27" s="33"/>
      <c r="W27" s="33"/>
      <c r="X27" s="33"/>
      <c r="Y27" s="33"/>
      <c r="Z27" s="33"/>
      <c r="AA27" s="33"/>
      <c r="AB27" s="33"/>
      <c r="AC27" s="33"/>
      <c r="AD27" s="33"/>
      <c r="AE27" s="30"/>
      <c r="AG27" s="30"/>
    </row>
    <row r="28" spans="1:34" ht="7.5" customHeight="1">
      <c r="A28" s="30"/>
      <c r="B28" s="34"/>
      <c r="C28" s="248"/>
      <c r="D28" s="248"/>
      <c r="E28" s="177"/>
      <c r="F28" s="248"/>
      <c r="G28" s="248"/>
      <c r="H28" s="34"/>
      <c r="I28" s="34"/>
      <c r="J28" s="34"/>
      <c r="K28" s="34"/>
      <c r="L28" s="34"/>
      <c r="M28" s="34"/>
      <c r="N28" s="34"/>
      <c r="O28" s="34"/>
      <c r="P28" s="34"/>
      <c r="Q28" s="34"/>
      <c r="R28" s="34"/>
      <c r="S28" s="34"/>
      <c r="T28" s="34"/>
      <c r="U28" s="33"/>
      <c r="V28" s="33"/>
      <c r="W28" s="33"/>
      <c r="X28" s="33"/>
      <c r="Y28" s="33"/>
      <c r="Z28" s="33"/>
      <c r="AA28" s="33"/>
      <c r="AB28" s="33"/>
      <c r="AC28" s="33"/>
      <c r="AD28" s="33"/>
      <c r="AE28" s="30"/>
      <c r="AG28" s="30"/>
    </row>
    <row r="29" spans="1:34" ht="11.25" customHeight="1">
      <c r="A29" s="30"/>
      <c r="B29" s="34"/>
      <c r="C29" s="63" t="s">
        <v>1316</v>
      </c>
      <c r="D29" s="184" t="s">
        <v>1357</v>
      </c>
      <c r="E29" s="57"/>
      <c r="F29" s="36"/>
      <c r="G29" s="36"/>
      <c r="H29" s="34"/>
      <c r="I29" s="34"/>
      <c r="J29" s="34"/>
      <c r="K29" s="34"/>
      <c r="L29" s="34"/>
      <c r="M29" s="34"/>
      <c r="N29" s="34"/>
      <c r="O29" s="34"/>
      <c r="P29" s="34"/>
      <c r="Q29" s="34"/>
      <c r="R29" s="34"/>
      <c r="S29" s="34"/>
      <c r="T29" s="34"/>
      <c r="U29" s="33"/>
      <c r="V29" s="33"/>
      <c r="W29" s="33"/>
      <c r="X29" s="33"/>
      <c r="Y29" s="33"/>
      <c r="Z29" s="33"/>
      <c r="AA29" s="33"/>
      <c r="AB29" s="33"/>
      <c r="AC29" s="33"/>
      <c r="AD29" s="33"/>
      <c r="AE29" s="30"/>
      <c r="AG29" s="30"/>
    </row>
    <row r="30" spans="1:34" ht="11.25" customHeight="1">
      <c r="A30" s="30"/>
      <c r="B30" s="34"/>
      <c r="C30" s="64" t="s">
        <v>1364</v>
      </c>
      <c r="D30" s="184" t="s">
        <v>1357</v>
      </c>
      <c r="E30" s="180" t="s">
        <v>1319</v>
      </c>
      <c r="F30" s="36"/>
      <c r="G30" s="248"/>
      <c r="H30" s="34"/>
      <c r="I30" s="34"/>
      <c r="J30" s="34"/>
      <c r="K30" s="34"/>
      <c r="L30" s="34"/>
      <c r="M30" s="34"/>
      <c r="N30" s="34"/>
      <c r="O30" s="34"/>
      <c r="P30" s="34"/>
      <c r="Q30" s="34"/>
      <c r="R30" s="34"/>
      <c r="S30" s="34"/>
      <c r="T30" s="34"/>
      <c r="U30" s="33"/>
      <c r="V30" s="33"/>
      <c r="W30" s="33"/>
      <c r="X30" s="33"/>
      <c r="Y30" s="33"/>
      <c r="Z30" s="33"/>
      <c r="AA30" s="33"/>
      <c r="AB30" s="33"/>
      <c r="AC30" s="33"/>
      <c r="AD30" s="33"/>
      <c r="AE30" s="30"/>
      <c r="AG30" s="30"/>
    </row>
    <row r="31" spans="1:34" ht="11.25" customHeight="1">
      <c r="A31" s="30"/>
      <c r="B31" s="34"/>
      <c r="C31" s="61" t="s">
        <v>1365</v>
      </c>
      <c r="D31" s="160" t="s">
        <v>1319</v>
      </c>
      <c r="E31" s="198" t="str">
        <f>'s5.Transport'!E162</f>
        <v>Bitte Land wählen</v>
      </c>
      <c r="F31" s="36"/>
      <c r="G31" s="248"/>
      <c r="H31" s="34"/>
      <c r="I31" s="34"/>
      <c r="J31" s="34"/>
      <c r="K31" s="34"/>
      <c r="L31" s="34"/>
      <c r="M31" s="34"/>
      <c r="N31" s="34"/>
      <c r="O31" s="34"/>
      <c r="P31" s="34"/>
      <c r="Q31" s="34"/>
      <c r="R31" s="34"/>
      <c r="S31" s="34"/>
      <c r="T31" s="34"/>
      <c r="U31" s="33"/>
      <c r="V31" s="33"/>
      <c r="W31" s="33"/>
      <c r="X31" s="33"/>
      <c r="Y31" s="33"/>
      <c r="Z31" s="33"/>
      <c r="AA31" s="33"/>
      <c r="AB31" s="33"/>
      <c r="AC31" s="33"/>
      <c r="AD31" s="33"/>
      <c r="AE31" s="30"/>
      <c r="AG31" s="30"/>
    </row>
    <row r="32" spans="1:34" ht="11.25" customHeight="1">
      <c r="A32" s="30"/>
      <c r="B32" s="34"/>
      <c r="C32" s="192" t="s">
        <v>1435</v>
      </c>
      <c r="D32" s="161">
        <v>0.98</v>
      </c>
      <c r="E32" s="200">
        <f>'s5.Transport'!L78</f>
        <v>0.98095836697955963</v>
      </c>
      <c r="F32" s="36"/>
      <c r="G32" s="248"/>
      <c r="H32" s="34"/>
      <c r="I32" s="34"/>
      <c r="J32" s="34"/>
      <c r="K32" s="34"/>
      <c r="L32" s="34"/>
      <c r="M32" s="34"/>
      <c r="N32" s="34"/>
      <c r="O32" s="34"/>
      <c r="P32" s="34"/>
      <c r="Q32" s="34"/>
      <c r="R32" s="34"/>
      <c r="S32" s="34"/>
      <c r="T32" s="34"/>
      <c r="U32" s="33"/>
      <c r="V32" s="33"/>
      <c r="W32" s="33"/>
      <c r="X32" s="33"/>
      <c r="Y32" s="33"/>
      <c r="Z32" s="33"/>
      <c r="AA32" s="33"/>
      <c r="AB32" s="33"/>
      <c r="AC32" s="33"/>
      <c r="AD32" s="33"/>
      <c r="AE32" s="30"/>
      <c r="AG32" s="30"/>
    </row>
    <row r="33" spans="1:33" ht="11.25" customHeight="1">
      <c r="A33" s="30"/>
      <c r="B33" s="34"/>
      <c r="C33" s="64" t="s">
        <v>932</v>
      </c>
      <c r="D33" s="160" t="s">
        <v>1319</v>
      </c>
      <c r="E33" s="201" t="str">
        <f>'s5.Transport'!F67</f>
        <v>Bitte Land wählen</v>
      </c>
      <c r="F33" s="298" t="str">
        <f>IFERROR(IF(AND(AC12=$Z$19,D33&gt;0,ISNUMBER(D33)),"wird nicht berücksichtigt","")," ")</f>
        <v xml:space="preserve"> </v>
      </c>
      <c r="G33" s="298"/>
      <c r="H33" s="34"/>
      <c r="I33" s="34"/>
      <c r="J33" s="34"/>
      <c r="K33" s="34"/>
      <c r="L33" s="34"/>
      <c r="M33" s="34"/>
      <c r="N33" s="34"/>
      <c r="O33" s="34"/>
      <c r="P33" s="34"/>
      <c r="Q33" s="34"/>
      <c r="R33" s="34"/>
      <c r="S33" s="34"/>
      <c r="T33" s="34"/>
      <c r="U33" s="33"/>
      <c r="V33" s="33"/>
      <c r="W33" s="33"/>
      <c r="X33" s="33"/>
      <c r="Y33" s="33"/>
      <c r="Z33" s="33"/>
      <c r="AA33" s="33"/>
      <c r="AB33" s="33"/>
      <c r="AC33" s="33"/>
      <c r="AD33" s="33"/>
      <c r="AE33" s="30"/>
      <c r="AG33" s="30"/>
    </row>
    <row r="34" spans="1:33" ht="11.25" customHeight="1">
      <c r="A34" s="30"/>
      <c r="B34" s="34"/>
      <c r="C34" s="193" t="s">
        <v>1435</v>
      </c>
      <c r="D34" s="161">
        <v>0.98</v>
      </c>
      <c r="E34" s="200">
        <f>'s5.Transport'!L78</f>
        <v>0.98095836697955963</v>
      </c>
      <c r="F34" s="298"/>
      <c r="G34" s="298"/>
      <c r="H34" s="34"/>
      <c r="I34" s="34"/>
      <c r="J34" s="34"/>
      <c r="K34" s="34"/>
      <c r="L34" s="34"/>
      <c r="M34" s="34"/>
      <c r="N34" s="34"/>
      <c r="O34" s="34"/>
      <c r="P34" s="34"/>
      <c r="Q34" s="34"/>
      <c r="R34" s="34"/>
      <c r="S34" s="34"/>
      <c r="T34" s="34"/>
      <c r="U34" s="33"/>
      <c r="V34" s="33"/>
      <c r="W34" s="33"/>
      <c r="X34" s="33"/>
      <c r="Y34" s="33"/>
      <c r="Z34" s="33"/>
      <c r="AA34" s="33"/>
      <c r="AB34" s="33"/>
      <c r="AC34" s="33"/>
      <c r="AD34" s="33"/>
      <c r="AE34" s="30"/>
      <c r="AG34" s="30"/>
    </row>
    <row r="35" spans="1:33" ht="11.25" hidden="1" customHeight="1" outlineLevel="1">
      <c r="A35" s="30"/>
      <c r="B35" s="34"/>
      <c r="C35" s="193" t="s">
        <v>1247</v>
      </c>
      <c r="D35" s="161" t="s">
        <v>1248</v>
      </c>
      <c r="E35" s="36"/>
      <c r="F35" s="36"/>
      <c r="G35" s="36"/>
      <c r="H35" s="34"/>
      <c r="I35" s="34"/>
      <c r="J35" s="34"/>
      <c r="K35" s="34"/>
      <c r="L35" s="34"/>
      <c r="M35" s="34"/>
      <c r="N35" s="34"/>
      <c r="O35" s="34"/>
      <c r="P35" s="34"/>
      <c r="Q35" s="34"/>
      <c r="R35" s="34"/>
      <c r="S35" s="34"/>
      <c r="T35" s="34"/>
      <c r="U35" s="33">
        <v>99</v>
      </c>
      <c r="V35" s="33" t="s">
        <v>1357</v>
      </c>
      <c r="W35" s="33">
        <f>INDEX($U$35:$U$40,MATCH(C39,$V$35:$V$40,0))</f>
        <v>99</v>
      </c>
      <c r="X35" s="33"/>
      <c r="Y35" s="33"/>
      <c r="Z35" s="33"/>
      <c r="AA35" s="33"/>
      <c r="AB35" s="33"/>
      <c r="AC35" s="33"/>
      <c r="AD35" s="33"/>
      <c r="AE35" s="30"/>
      <c r="AG35" s="30"/>
    </row>
    <row r="36" spans="1:33" ht="11.25" customHeight="1" collapsed="1">
      <c r="A36" s="30"/>
      <c r="B36" s="34"/>
      <c r="C36" s="298" t="str">
        <f>IF(D34&gt;1,"Der Anteil LkW darf maximal 100% betragen","")</f>
        <v/>
      </c>
      <c r="D36" s="298"/>
      <c r="E36" s="298"/>
      <c r="F36" s="298"/>
      <c r="G36" s="298"/>
      <c r="H36" s="34"/>
      <c r="I36" s="34"/>
      <c r="J36" s="34"/>
      <c r="K36" s="34"/>
      <c r="L36" s="34"/>
      <c r="M36" s="34"/>
      <c r="N36" s="34"/>
      <c r="O36" s="34"/>
      <c r="P36" s="34"/>
      <c r="Q36" s="34"/>
      <c r="R36" s="34"/>
      <c r="S36" s="34"/>
      <c r="T36" s="34"/>
      <c r="U36" s="33">
        <v>1</v>
      </c>
      <c r="V36" s="33" t="s">
        <v>76</v>
      </c>
      <c r="W36" s="33"/>
      <c r="X36" s="33"/>
      <c r="Y36" s="33"/>
      <c r="Z36" s="33"/>
      <c r="AA36" s="33"/>
      <c r="AB36" s="33"/>
      <c r="AC36" s="33"/>
      <c r="AD36" s="33"/>
      <c r="AE36" s="30"/>
      <c r="AG36" s="30"/>
    </row>
    <row r="37" spans="1:33" ht="11.25" customHeight="1">
      <c r="A37" s="30"/>
      <c r="B37" s="37"/>
      <c r="C37" s="38"/>
      <c r="D37" s="37"/>
      <c r="E37" s="37"/>
      <c r="F37" s="37"/>
      <c r="G37" s="37"/>
      <c r="H37" s="37"/>
      <c r="I37" s="37"/>
      <c r="J37" s="37"/>
      <c r="K37" s="37"/>
      <c r="L37" s="37"/>
      <c r="M37" s="37"/>
      <c r="N37" s="37"/>
      <c r="O37" s="37"/>
      <c r="P37" s="37"/>
      <c r="Q37" s="37"/>
      <c r="R37" s="37"/>
      <c r="S37" s="37"/>
      <c r="T37" s="39"/>
      <c r="U37" s="33">
        <v>2</v>
      </c>
      <c r="V37" s="33" t="s">
        <v>72</v>
      </c>
      <c r="W37" s="33"/>
      <c r="X37" s="33"/>
      <c r="Y37" s="33"/>
      <c r="Z37" s="33"/>
      <c r="AA37" s="33"/>
      <c r="AB37" s="33"/>
      <c r="AC37" s="33"/>
      <c r="AD37" s="33"/>
      <c r="AE37" s="30"/>
      <c r="AG37" s="30"/>
    </row>
    <row r="38" spans="1:33" ht="11.25" customHeight="1">
      <c r="A38" s="30"/>
      <c r="B38" s="37"/>
      <c r="C38" s="47" t="s">
        <v>58</v>
      </c>
      <c r="D38" s="37"/>
      <c r="E38" s="37"/>
      <c r="F38" s="37"/>
      <c r="G38" s="37"/>
      <c r="H38" s="37"/>
      <c r="I38" s="37"/>
      <c r="J38" s="37"/>
      <c r="K38" s="37"/>
      <c r="L38" s="37"/>
      <c r="M38" s="37"/>
      <c r="N38" s="37"/>
      <c r="O38" s="37"/>
      <c r="P38" s="37"/>
      <c r="Q38" s="37"/>
      <c r="R38" s="37"/>
      <c r="S38" s="37"/>
      <c r="T38" s="39"/>
      <c r="U38" s="33">
        <v>3</v>
      </c>
      <c r="V38" s="33" t="s">
        <v>73</v>
      </c>
      <c r="W38" s="33"/>
      <c r="X38" s="33"/>
      <c r="Y38" s="33"/>
      <c r="Z38" s="33"/>
      <c r="AA38" s="33"/>
      <c r="AB38" s="33"/>
      <c r="AC38" s="33"/>
      <c r="AD38" s="33"/>
      <c r="AE38" s="30"/>
      <c r="AG38" s="30"/>
    </row>
    <row r="39" spans="1:33" ht="11.25" customHeight="1">
      <c r="A39" s="30"/>
      <c r="B39" s="37"/>
      <c r="C39" s="293" t="s">
        <v>1357</v>
      </c>
      <c r="D39" s="311"/>
      <c r="E39" s="294"/>
      <c r="F39" s="37"/>
      <c r="G39" s="37"/>
      <c r="H39" s="37"/>
      <c r="I39" s="37"/>
      <c r="J39" s="37"/>
      <c r="K39" s="37"/>
      <c r="L39" s="37"/>
      <c r="M39" s="37"/>
      <c r="N39" s="37"/>
      <c r="O39" s="37"/>
      <c r="P39" s="37"/>
      <c r="Q39" s="37"/>
      <c r="R39" s="37"/>
      <c r="S39" s="37"/>
      <c r="T39" s="39"/>
      <c r="U39" s="33">
        <v>4</v>
      </c>
      <c r="V39" s="33" t="s">
        <v>74</v>
      </c>
      <c r="W39" s="33"/>
      <c r="X39" s="33"/>
      <c r="Y39" s="33"/>
      <c r="Z39" s="33"/>
      <c r="AA39" s="33"/>
      <c r="AB39" s="33"/>
      <c r="AC39" s="33"/>
      <c r="AD39" s="33"/>
      <c r="AE39" s="30"/>
      <c r="AG39" s="30"/>
    </row>
    <row r="40" spans="1:33" ht="12.75" customHeight="1">
      <c r="A40" s="30"/>
      <c r="B40" s="37"/>
      <c r="C40" s="38"/>
      <c r="D40" s="37"/>
      <c r="E40" s="37"/>
      <c r="F40" s="37"/>
      <c r="G40" s="37"/>
      <c r="H40" s="37"/>
      <c r="I40" s="37"/>
      <c r="J40" s="37"/>
      <c r="K40" s="37"/>
      <c r="L40" s="37"/>
      <c r="M40" s="37"/>
      <c r="N40" s="37"/>
      <c r="O40" s="37"/>
      <c r="P40" s="37"/>
      <c r="Q40" s="37"/>
      <c r="R40" s="37"/>
      <c r="S40" s="37"/>
      <c r="T40" s="39"/>
      <c r="U40" s="33">
        <v>5</v>
      </c>
      <c r="V40" s="33" t="s">
        <v>75</v>
      </c>
      <c r="W40" s="33"/>
      <c r="X40" s="33"/>
      <c r="Y40" s="33"/>
      <c r="Z40" s="33"/>
      <c r="AA40" s="33"/>
      <c r="AB40" s="33"/>
      <c r="AC40" s="33"/>
      <c r="AD40" s="33"/>
      <c r="AE40" s="30"/>
      <c r="AG40" s="30"/>
    </row>
    <row r="41" spans="1:33" ht="12.75" customHeight="1">
      <c r="A41" s="30"/>
      <c r="B41" s="37"/>
      <c r="C41" s="38" t="s">
        <v>59</v>
      </c>
      <c r="D41" s="143">
        <f>IF($W$35=1,'s5.LCIA'!$B$19,IF($W$35=2,'s5.LCIA'!$B$15,IF($W$35=3,'s5.LCIA'!$B$17,IF($W$35=4,'s5.LCIA'!$B$16,IF($W$35=5,'s5.LCIA'!$B$18,0)))))</f>
        <v>0</v>
      </c>
      <c r="E41" s="41" t="str">
        <f>IF($W$35=2,"kWh Öl-eq/m³",IF($W$35=3,"kWh Öl-eq/m³",IF($W$35=4,"kWh Öl-eq/m³",IF($W$35=5,"kg CO2-eq/m³",IF($W$35=1,"UBP/m³",IF($W$35=99,"-",0))))))</f>
        <v>-</v>
      </c>
      <c r="F41" s="41"/>
      <c r="G41" s="37"/>
      <c r="H41" s="37"/>
      <c r="I41" s="37"/>
      <c r="J41" s="37"/>
      <c r="K41" s="37"/>
      <c r="L41" s="37"/>
      <c r="M41" s="37"/>
      <c r="N41" s="37"/>
      <c r="O41" s="37"/>
      <c r="P41" s="37"/>
      <c r="Q41" s="37"/>
      <c r="R41" s="37"/>
      <c r="S41" s="41"/>
      <c r="T41" s="39"/>
      <c r="U41" s="33"/>
      <c r="V41" s="33"/>
      <c r="W41" s="33"/>
      <c r="X41" s="33"/>
      <c r="Y41" s="33"/>
      <c r="Z41" s="33"/>
      <c r="AA41" s="33"/>
      <c r="AB41" s="33"/>
      <c r="AC41" s="33"/>
      <c r="AD41" s="33"/>
      <c r="AE41" s="30"/>
      <c r="AG41" s="30"/>
    </row>
    <row r="42" spans="1:33" ht="12.75" customHeight="1">
      <c r="A42" s="30"/>
      <c r="B42" s="37"/>
      <c r="C42" s="38" t="s">
        <v>1312</v>
      </c>
      <c r="D42" s="143">
        <f>IF($W$35=1,'s5.LCIA'!$B$25,IF($W$35=2,'s5.LCIA'!$B$21,IF($W$35=3,'s5.LCIA'!$B$23,IF($W$35=4,'s5.LCIA'!$B$22,IF($W$35=5,'s5.LCIA'!$B$24,0)))))</f>
        <v>0</v>
      </c>
      <c r="E42" s="41" t="str">
        <f>IF($W$35=2,"kWh Öl-eq/m³",IF($W$35=3,"kWh Öl-eq/m³",IF($W$35=4,"kWh Öl-eq/m³",IF($W$35=5,"kg CO2-eq/m³",IF($W$35=1,"UBP/m³",IF($W$35=99,"-",0))))))</f>
        <v>-</v>
      </c>
      <c r="F42" s="234" t="str">
        <f>IF(OR(E26=0,D31=0, D31="Default",D33=0, D33="Default",AH26&gt;0),"Zur Berechnung des Transportes wurde mindestens eine Default-Distanz angewendet"," ")</f>
        <v>Zur Berechnung des Transportes wurde mindestens eine Default-Distanz angewendet</v>
      </c>
      <c r="G42" s="37"/>
      <c r="H42" s="37"/>
      <c r="I42" s="37"/>
      <c r="J42" s="37"/>
      <c r="K42" s="37"/>
      <c r="L42" s="37"/>
      <c r="M42" s="37"/>
      <c r="N42" s="37"/>
      <c r="O42" s="37"/>
      <c r="P42" s="37"/>
      <c r="Q42" s="37"/>
      <c r="R42" s="37"/>
      <c r="S42" s="41"/>
      <c r="T42" s="39"/>
      <c r="U42" s="33"/>
      <c r="V42" s="33"/>
      <c r="W42" s="33"/>
      <c r="X42" s="33"/>
      <c r="Y42" s="33"/>
      <c r="Z42" s="33"/>
      <c r="AA42" s="33"/>
      <c r="AB42" s="33"/>
      <c r="AC42" s="33"/>
      <c r="AD42" s="33"/>
      <c r="AE42" s="30"/>
      <c r="AG42" s="30"/>
    </row>
    <row r="43" spans="1:33" ht="12.75" customHeight="1">
      <c r="A43" s="30"/>
      <c r="B43" s="37"/>
      <c r="C43" s="38" t="s">
        <v>53</v>
      </c>
      <c r="D43" s="142">
        <f>IF($W$35=1,SUM('s5.LCIA'!$AH$19:$AQ$19),IF($W$35=2,SUM('s5.LCIA'!$AH$15:$AQ$15),IF($W$35=3,SUM('s5.LCIA'!$AH$17:$AQ$17),IF($W$35=4,SUM('s5.LCIA'!$AH$16:$AQ$16),IF($W$35=5,SUM('s5.LCIA'!$AH$18:$AQ$18),0)))))</f>
        <v>0</v>
      </c>
      <c r="E43" s="41" t="str">
        <f>IF($W$35=2,"kWh Öl-eq/m³",IF($W$35=3,"kWh Öl-eq/m³",IF($W$35=4,"kWh Öl-eq/m³",IF($W$35=5,"kg CO2-eq/m³",IF($W$35=1,"UBP/m³",IF($W$35=99,"-",0))))))</f>
        <v>-</v>
      </c>
      <c r="F43" s="41"/>
      <c r="G43" s="37"/>
      <c r="H43" s="37"/>
      <c r="I43" s="37"/>
      <c r="J43" s="37"/>
      <c r="K43" s="37"/>
      <c r="L43" s="37"/>
      <c r="M43" s="37"/>
      <c r="N43" s="37"/>
      <c r="O43" s="37"/>
      <c r="P43" s="37"/>
      <c r="Q43" s="37"/>
      <c r="R43" s="37"/>
      <c r="S43" s="41"/>
      <c r="T43" s="39"/>
      <c r="U43" s="33"/>
      <c r="V43" s="33"/>
      <c r="W43" s="33"/>
      <c r="X43" s="33"/>
      <c r="Y43" s="33"/>
      <c r="Z43" s="33"/>
      <c r="AA43" s="33"/>
      <c r="AB43" s="33"/>
      <c r="AC43" s="33"/>
      <c r="AD43" s="33"/>
      <c r="AE43" s="30"/>
      <c r="AG43" s="30"/>
    </row>
    <row r="44" spans="1:33" ht="11.25" customHeight="1">
      <c r="A44" s="30"/>
      <c r="B44" s="37"/>
      <c r="C44" s="38" t="s">
        <v>41</v>
      </c>
      <c r="D44" s="143">
        <f>SUM(D41:D43)</f>
        <v>0</v>
      </c>
      <c r="E44" s="41" t="str">
        <f>IF($W$35=2,"kWh Öl-eq/m³",IF($W$35=3,"kWh Öl-eq/m³",IF($W$35=4,"kWh Öl-eq/m³",IF($W$35=5,"kg CO2-eq/m³",IF($W$35=1,"UBP/m³",IF($W$35=99,"-",0))))))</f>
        <v>-</v>
      </c>
      <c r="F44" s="41"/>
      <c r="G44" s="37"/>
      <c r="H44" s="37"/>
      <c r="I44" s="37"/>
      <c r="J44" s="37"/>
      <c r="K44" s="37"/>
      <c r="L44" s="37"/>
      <c r="M44" s="37"/>
      <c r="N44" s="37"/>
      <c r="O44" s="37"/>
      <c r="P44" s="37"/>
      <c r="Q44" s="37"/>
      <c r="R44" s="37"/>
      <c r="S44" s="41"/>
      <c r="T44" s="39"/>
      <c r="U44" s="33"/>
      <c r="V44" s="33"/>
      <c r="W44" s="33"/>
      <c r="X44" s="33"/>
      <c r="Y44" s="33"/>
      <c r="Z44" s="33"/>
      <c r="AA44" s="33"/>
      <c r="AB44" s="33"/>
      <c r="AC44" s="33"/>
      <c r="AD44" s="33"/>
      <c r="AE44" s="30"/>
      <c r="AG44" s="30"/>
    </row>
    <row r="45" spans="1:33" ht="10.5" customHeight="1">
      <c r="A45" s="30"/>
      <c r="B45" s="37"/>
      <c r="C45" s="37"/>
      <c r="D45" s="37"/>
      <c r="E45" s="37"/>
      <c r="F45" s="37"/>
      <c r="G45" s="37"/>
      <c r="H45" s="37"/>
      <c r="I45" s="37"/>
      <c r="J45" s="37"/>
      <c r="K45" s="37"/>
      <c r="L45" s="37"/>
      <c r="M45" s="37"/>
      <c r="N45" s="37"/>
      <c r="O45" s="37"/>
      <c r="P45" s="37"/>
      <c r="Q45" s="37"/>
      <c r="R45" s="37"/>
      <c r="S45" s="37"/>
      <c r="T45" s="39"/>
      <c r="U45" s="33"/>
      <c r="V45" s="33"/>
      <c r="W45" s="33"/>
      <c r="X45" s="33"/>
      <c r="Y45" s="33"/>
      <c r="Z45" s="33"/>
      <c r="AA45" s="33"/>
      <c r="AB45" s="33"/>
      <c r="AC45" s="33"/>
      <c r="AD45" s="33"/>
      <c r="AE45" s="30"/>
      <c r="AG45" s="30"/>
    </row>
    <row r="46" spans="1:33" ht="14.25" customHeight="1">
      <c r="A46" s="30"/>
      <c r="B46" s="295" t="s">
        <v>1445</v>
      </c>
      <c r="C46" s="295"/>
      <c r="D46" s="295"/>
      <c r="E46" s="295"/>
      <c r="F46" s="295"/>
      <c r="G46" s="295"/>
      <c r="H46" s="295"/>
      <c r="I46" s="295"/>
      <c r="J46" s="295"/>
      <c r="K46" s="295"/>
      <c r="L46" s="295"/>
      <c r="M46" s="295"/>
      <c r="N46" s="295"/>
      <c r="O46" s="295"/>
      <c r="P46" s="295"/>
      <c r="Q46" s="295"/>
      <c r="R46" s="295"/>
      <c r="S46" s="295"/>
      <c r="T46" s="295"/>
      <c r="AE46" s="30"/>
      <c r="AG46" s="30"/>
    </row>
    <row r="47" spans="1:33" ht="106.9" customHeight="1">
      <c r="A47" s="30"/>
      <c r="B47" s="295"/>
      <c r="C47" s="295"/>
      <c r="D47" s="295"/>
      <c r="E47" s="295"/>
      <c r="F47" s="295"/>
      <c r="G47" s="295"/>
      <c r="H47" s="295"/>
      <c r="I47" s="295"/>
      <c r="J47" s="295"/>
      <c r="K47" s="295"/>
      <c r="L47" s="295"/>
      <c r="M47" s="295"/>
      <c r="N47" s="295"/>
      <c r="O47" s="295"/>
      <c r="P47" s="295"/>
      <c r="Q47" s="295"/>
      <c r="R47" s="295"/>
      <c r="S47" s="295"/>
      <c r="T47" s="295"/>
      <c r="AE47" s="30"/>
      <c r="AG47" s="30"/>
    </row>
    <row r="48" spans="1:33" ht="6.75" customHeight="1">
      <c r="A48" s="30"/>
      <c r="B48" s="250"/>
      <c r="C48" s="250"/>
      <c r="D48" s="250"/>
      <c r="E48" s="250"/>
      <c r="F48" s="250"/>
      <c r="G48" s="250"/>
      <c r="H48" s="250"/>
      <c r="I48" s="250"/>
      <c r="J48" s="250"/>
      <c r="K48" s="250"/>
      <c r="L48" s="250"/>
      <c r="M48" s="250"/>
      <c r="N48" s="250"/>
      <c r="O48" s="215"/>
      <c r="P48" s="215"/>
      <c r="Q48" s="215"/>
      <c r="R48" s="215"/>
      <c r="S48" s="215"/>
      <c r="T48" s="215"/>
      <c r="AE48" s="30"/>
      <c r="AG48" s="30"/>
    </row>
    <row r="49" spans="1:33" ht="12.75">
      <c r="A49" s="30"/>
      <c r="B49" s="297" t="s">
        <v>1286</v>
      </c>
      <c r="C49" s="297"/>
      <c r="D49" s="44"/>
      <c r="E49" s="50"/>
      <c r="F49" s="43"/>
      <c r="G49" s="43"/>
      <c r="H49" s="43"/>
      <c r="I49" s="43"/>
      <c r="J49" s="49"/>
      <c r="K49" s="49"/>
      <c r="L49" s="49"/>
      <c r="M49" s="49"/>
      <c r="N49" s="58"/>
      <c r="O49" s="205"/>
      <c r="P49" s="296" t="s">
        <v>1306</v>
      </c>
      <c r="Q49" s="296"/>
      <c r="R49" s="296"/>
      <c r="S49" s="43"/>
      <c r="T49" s="205"/>
      <c r="AE49" s="30"/>
      <c r="AG49" s="30"/>
    </row>
    <row r="50" spans="1:33" ht="12.75">
      <c r="A50" s="30"/>
      <c r="B50" s="297" t="s">
        <v>1287</v>
      </c>
      <c r="C50" s="297"/>
      <c r="D50" s="105"/>
      <c r="E50" s="174"/>
      <c r="F50" s="174"/>
      <c r="G50" s="174"/>
      <c r="H50" s="174"/>
      <c r="I50" s="174"/>
      <c r="J50" s="30"/>
      <c r="K50" s="30"/>
      <c r="L50" s="30"/>
      <c r="M50" s="30"/>
      <c r="N50" s="42"/>
      <c r="O50" s="205"/>
      <c r="P50" s="291" t="s">
        <v>1307</v>
      </c>
      <c r="Q50" s="291"/>
      <c r="R50" s="291"/>
      <c r="S50" s="174"/>
      <c r="T50" s="205"/>
      <c r="AE50" s="30"/>
      <c r="AG50" s="30"/>
    </row>
    <row r="51" spans="1:33" ht="12.75">
      <c r="A51" s="30"/>
      <c r="B51" s="297" t="s">
        <v>1448</v>
      </c>
      <c r="C51" s="297"/>
      <c r="D51" s="43"/>
      <c r="E51" s="43"/>
      <c r="F51" s="43"/>
      <c r="G51" s="43"/>
      <c r="H51" s="43"/>
      <c r="I51" s="43"/>
      <c r="J51" s="30"/>
      <c r="K51" s="30"/>
      <c r="L51" s="30"/>
      <c r="M51" s="30"/>
      <c r="N51" s="42"/>
      <c r="O51" s="206"/>
      <c r="P51" s="291" t="s">
        <v>1308</v>
      </c>
      <c r="Q51" s="291"/>
      <c r="R51" s="291"/>
      <c r="S51" s="43"/>
      <c r="T51" s="205"/>
      <c r="AE51" s="30"/>
      <c r="AG51" s="30"/>
    </row>
    <row r="52" spans="1:33" ht="12.75">
      <c r="A52" s="30"/>
      <c r="B52" s="297" t="s">
        <v>2</v>
      </c>
      <c r="C52" s="297"/>
      <c r="D52" s="30"/>
      <c r="E52" s="30"/>
      <c r="F52" s="44"/>
      <c r="G52" s="44"/>
      <c r="H52" s="42"/>
      <c r="I52" s="42"/>
      <c r="J52" s="30"/>
      <c r="K52" s="30"/>
      <c r="L52" s="30"/>
      <c r="M52" s="30"/>
      <c r="N52" s="42"/>
      <c r="O52" s="206"/>
      <c r="P52" s="291" t="s">
        <v>1309</v>
      </c>
      <c r="Q52" s="291"/>
      <c r="R52" s="291"/>
      <c r="S52" s="44"/>
      <c r="T52" s="205"/>
      <c r="AE52" s="30"/>
      <c r="AG52" s="30"/>
    </row>
    <row r="53" spans="1:33" ht="12.75">
      <c r="A53" s="30"/>
      <c r="B53" s="30"/>
      <c r="C53" s="30"/>
      <c r="D53" s="30"/>
      <c r="E53" s="30"/>
      <c r="F53" s="30"/>
      <c r="G53" s="30"/>
      <c r="H53" s="42"/>
      <c r="I53" s="42"/>
      <c r="J53" s="30"/>
      <c r="K53" s="30"/>
      <c r="L53" s="30"/>
      <c r="M53" s="45"/>
      <c r="N53" s="42"/>
      <c r="O53" s="206"/>
      <c r="P53" s="292" t="s">
        <v>1310</v>
      </c>
      <c r="Q53" s="292"/>
      <c r="R53" s="292"/>
      <c r="S53" s="30"/>
      <c r="T53" s="205"/>
      <c r="AE53" s="30"/>
      <c r="AG53" s="30"/>
    </row>
    <row r="54" spans="1:33" ht="12.75">
      <c r="A54" s="30"/>
      <c r="B54" s="30"/>
      <c r="C54" s="30"/>
      <c r="D54" s="30"/>
      <c r="E54" s="30"/>
      <c r="F54" s="30"/>
      <c r="G54" s="30"/>
      <c r="H54" s="30"/>
      <c r="I54" s="30"/>
      <c r="J54" s="30"/>
      <c r="K54" s="30"/>
      <c r="L54" s="30"/>
      <c r="M54" s="30"/>
      <c r="N54" s="30"/>
      <c r="O54" s="206"/>
      <c r="P54" s="176" t="s">
        <v>1311</v>
      </c>
      <c r="Q54" s="176"/>
      <c r="R54" s="176"/>
      <c r="S54" s="30"/>
      <c r="T54" s="205"/>
      <c r="AE54" s="30"/>
      <c r="AG54" s="30"/>
    </row>
    <row r="55" spans="1:33" ht="12.75">
      <c r="A55" s="30"/>
      <c r="B55" s="30"/>
      <c r="C55" s="30"/>
      <c r="D55" s="30"/>
      <c r="E55" s="30"/>
      <c r="F55" s="30"/>
      <c r="G55" s="30"/>
      <c r="H55" s="30"/>
      <c r="I55" s="30"/>
      <c r="J55" s="30"/>
      <c r="K55" s="30"/>
      <c r="L55" s="30"/>
      <c r="M55" s="30"/>
      <c r="N55" s="30"/>
      <c r="O55" s="206"/>
      <c r="P55" s="176"/>
      <c r="Q55" s="176"/>
      <c r="R55" s="176"/>
      <c r="S55" s="30"/>
      <c r="T55" s="205"/>
      <c r="U55" s="30"/>
      <c r="V55" s="30"/>
      <c r="W55" s="30"/>
      <c r="X55" s="30"/>
      <c r="Y55" s="30"/>
      <c r="Z55" s="30"/>
      <c r="AA55" s="30"/>
      <c r="AB55" s="30"/>
      <c r="AC55" s="30"/>
      <c r="AD55" s="30"/>
      <c r="AE55" s="30"/>
      <c r="AG55" s="30"/>
    </row>
    <row r="56" spans="1:33" ht="6.75" customHeight="1">
      <c r="A56" s="30"/>
      <c r="B56" s="30"/>
      <c r="C56" s="30"/>
      <c r="D56" s="30"/>
      <c r="E56" s="30"/>
      <c r="F56" s="30"/>
      <c r="G56" s="30"/>
      <c r="H56" s="30"/>
      <c r="I56" s="30"/>
      <c r="J56" s="30"/>
      <c r="K56" s="30"/>
      <c r="L56" s="30"/>
      <c r="M56" s="30"/>
      <c r="N56" s="30"/>
      <c r="O56" s="205"/>
      <c r="P56" s="205"/>
      <c r="Q56" s="205"/>
      <c r="R56" s="205"/>
      <c r="S56" s="35"/>
      <c r="T56" s="205"/>
      <c r="U56" s="30"/>
      <c r="V56" s="30"/>
      <c r="W56" s="30"/>
      <c r="X56" s="30"/>
      <c r="Y56" s="30"/>
      <c r="Z56" s="30"/>
      <c r="AA56" s="30"/>
      <c r="AB56" s="30"/>
      <c r="AC56" s="30"/>
      <c r="AD56" s="30"/>
      <c r="AE56" s="30"/>
      <c r="AG56" s="30"/>
    </row>
    <row r="57" spans="1:33">
      <c r="A57" s="30"/>
      <c r="B57" s="30"/>
      <c r="C57" s="30"/>
      <c r="D57" s="30"/>
      <c r="E57" s="30"/>
      <c r="F57" s="30"/>
      <c r="G57" s="30"/>
      <c r="H57" s="30"/>
      <c r="I57" s="30"/>
      <c r="J57" s="30"/>
      <c r="K57" s="30"/>
      <c r="L57" s="30"/>
      <c r="M57" s="30"/>
      <c r="N57" s="30"/>
      <c r="O57" s="30"/>
      <c r="P57" s="30"/>
      <c r="Q57" s="30"/>
      <c r="R57" s="30"/>
      <c r="S57" s="30"/>
      <c r="T57" s="30"/>
      <c r="AG57" s="30"/>
    </row>
    <row r="58" spans="1:33">
      <c r="A58" s="30"/>
      <c r="B58" s="30"/>
      <c r="C58" s="30"/>
      <c r="D58" s="30"/>
      <c r="E58" s="30"/>
      <c r="F58" s="30"/>
      <c r="G58" s="30"/>
      <c r="H58" s="30"/>
      <c r="I58" s="30"/>
      <c r="J58" s="30"/>
      <c r="K58" s="30"/>
      <c r="L58" s="30"/>
      <c r="M58" s="30"/>
      <c r="N58" s="30"/>
      <c r="O58" s="30"/>
      <c r="P58" s="30"/>
      <c r="Q58" s="30"/>
      <c r="R58" s="30"/>
      <c r="S58" s="30"/>
      <c r="T58" s="30"/>
      <c r="AG58" s="30"/>
    </row>
  </sheetData>
  <sheetProtection algorithmName="SHA-512" hashValue="ydEoZEO1z6zi/6ivX7fkM3T+1pDhlU1xiWR5GaAO8fzqafdWlW8Az+vtEn/zIjl5OJAIpIH/xweRA9qmzvjzBg==" saltValue="Usfrr94kMpBzS7H5egKCgw==" spinCount="100000" sheet="1" objects="1" scenarios="1" selectLockedCells="1"/>
  <mergeCells count="17">
    <mergeCell ref="P53:R53"/>
    <mergeCell ref="C39:E39"/>
    <mergeCell ref="B46:T47"/>
    <mergeCell ref="P49:R49"/>
    <mergeCell ref="P50:R50"/>
    <mergeCell ref="P51:R51"/>
    <mergeCell ref="P52:R52"/>
    <mergeCell ref="B49:C49"/>
    <mergeCell ref="B50:C50"/>
    <mergeCell ref="B51:C51"/>
    <mergeCell ref="B52:C52"/>
    <mergeCell ref="C36:G36"/>
    <mergeCell ref="C10:D10"/>
    <mergeCell ref="D12:F12"/>
    <mergeCell ref="C15:F15"/>
    <mergeCell ref="C27:F27"/>
    <mergeCell ref="F33:G34"/>
  </mergeCells>
  <dataValidations count="4">
    <dataValidation type="list" allowBlank="1" showInputMessage="1" showErrorMessage="1" sqref="C39:E39" xr:uid="{00000000-0002-0000-0600-000000000000}">
      <formula1>$V$35:$V$40</formula1>
    </dataValidation>
    <dataValidation type="list" allowBlank="1" showInputMessage="1" showErrorMessage="1" sqref="D29:D30" xr:uid="{00000000-0002-0000-0600-000001000000}">
      <formula1>$AA$11:$AA$20</formula1>
    </dataValidation>
    <dataValidation type="list" allowBlank="1" showInputMessage="1" showErrorMessage="1" sqref="D12:F12" xr:uid="{00000000-0002-0000-0600-000002000000}">
      <formula1>$V$9:$V$11</formula1>
    </dataValidation>
    <dataValidation type="list" allowBlank="1" showInputMessage="1" showErrorMessage="1" sqref="D35" xr:uid="{00000000-0002-0000-0600-000003000000}">
      <formula1>$AA$25:$AA$26</formula1>
    </dataValidation>
  </dataValidations>
  <hyperlinks>
    <hyperlink ref="B52" r:id="rId1" xr:uid="{6241EA55-32A1-486F-A920-6558DFEF7BDE}"/>
    <hyperlink ref="B49:C49" r:id="rId2" display="&quot;Hintergrundbericht Holzrechner&quot; herunterladen" xr:uid="{E7F7BC15-957D-4418-87FB-B26595284471}"/>
    <hyperlink ref="B50:C50" r:id="rId3" display="Broschüre &quot;Ökobilanzen Holz- und Holzgebäude&quot; herunterladen" xr:uid="{D320EBEA-359D-4A3F-91B8-ECE513FE7C43}"/>
    <hyperlink ref="B51:C51" r:id="rId4" display="&quot;Manual Holzrechner&quot; herunterladen" xr:uid="{633F6235-805C-44B4-B111-A57D5D38B923}"/>
  </hyperlinks>
  <pageMargins left="0.59055118110236227" right="0.59055118110236227" top="0.59055118110236227" bottom="0.59055118110236227" header="0.51181102362204722" footer="0.51181102362204722"/>
  <pageSetup paperSize="9" scale="33" orientation="landscape" r:id="rId5"/>
  <headerFooter alignWithMargins="0"/>
  <colBreaks count="1" manualBreakCount="1">
    <brk id="28" max="1048575" man="1"/>
  </colBreaks>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
    <pageSetUpPr fitToPage="1"/>
  </sheetPr>
  <dimension ref="A2:J73"/>
  <sheetViews>
    <sheetView zoomScaleNormal="100" workbookViewId="0">
      <selection activeCell="B14" sqref="B14"/>
    </sheetView>
  </sheetViews>
  <sheetFormatPr baseColWidth="10" defaultColWidth="11.42578125" defaultRowHeight="15"/>
  <cols>
    <col min="1" max="1" width="11.42578125" style="26"/>
    <col min="2" max="2" width="21.7109375" style="26" customWidth="1"/>
    <col min="3" max="3" width="22.28515625" style="26" customWidth="1"/>
    <col min="4" max="4" width="20.42578125" style="26" customWidth="1"/>
    <col min="5" max="5" width="13.42578125" style="26" customWidth="1"/>
    <col min="6" max="6" width="20.140625" style="26" customWidth="1"/>
    <col min="7" max="7" width="20.42578125" style="26" customWidth="1"/>
    <col min="8" max="8" width="43.85546875" style="26" customWidth="1"/>
    <col min="9" max="9" width="21.140625" style="26" customWidth="1"/>
    <col min="10" max="16384" width="11.42578125" style="26"/>
  </cols>
  <sheetData>
    <row r="2" spans="1:10">
      <c r="B2" s="27">
        <v>1</v>
      </c>
      <c r="C2" s="27" t="s">
        <v>180</v>
      </c>
      <c r="F2" s="27">
        <v>1</v>
      </c>
      <c r="G2" s="27"/>
    </row>
    <row r="3" spans="1:10">
      <c r="B3" s="27">
        <v>2</v>
      </c>
      <c r="C3" s="27" t="s">
        <v>158</v>
      </c>
      <c r="F3" s="27">
        <v>2</v>
      </c>
      <c r="G3" s="27" t="s">
        <v>187</v>
      </c>
    </row>
    <row r="4" spans="1:10">
      <c r="B4" s="27">
        <v>3</v>
      </c>
      <c r="C4" s="27" t="s">
        <v>1126</v>
      </c>
      <c r="F4" s="27">
        <v>3</v>
      </c>
      <c r="G4" s="27" t="s">
        <v>1124</v>
      </c>
      <c r="I4" s="27">
        <v>0</v>
      </c>
      <c r="J4" s="27"/>
    </row>
    <row r="5" spans="1:10">
      <c r="B5" s="27">
        <v>4</v>
      </c>
      <c r="C5" s="27" t="s">
        <v>1125</v>
      </c>
      <c r="F5" s="27">
        <v>4</v>
      </c>
      <c r="G5" s="27" t="s">
        <v>186</v>
      </c>
      <c r="I5" s="27">
        <v>1</v>
      </c>
      <c r="J5" s="27" t="s">
        <v>183</v>
      </c>
    </row>
    <row r="6" spans="1:10" ht="15.75" customHeight="1">
      <c r="B6" s="27">
        <v>5</v>
      </c>
      <c r="C6" s="27" t="s">
        <v>181</v>
      </c>
      <c r="F6" s="27">
        <v>5</v>
      </c>
      <c r="G6" s="27" t="s">
        <v>190</v>
      </c>
      <c r="I6" s="27">
        <v>2</v>
      </c>
      <c r="J6" s="27" t="s">
        <v>184</v>
      </c>
    </row>
    <row r="7" spans="1:10">
      <c r="B7" s="27">
        <v>6</v>
      </c>
      <c r="C7" s="27" t="s">
        <v>1370</v>
      </c>
      <c r="F7" s="27">
        <v>6</v>
      </c>
      <c r="G7" s="27" t="s">
        <v>189</v>
      </c>
    </row>
    <row r="8" spans="1:10">
      <c r="B8" s="27">
        <v>7</v>
      </c>
      <c r="C8" s="27" t="s">
        <v>182</v>
      </c>
      <c r="F8" s="27">
        <v>7</v>
      </c>
      <c r="G8" s="27" t="s">
        <v>188</v>
      </c>
    </row>
    <row r="9" spans="1:10">
      <c r="B9" s="27">
        <v>8</v>
      </c>
      <c r="C9" s="27" t="s">
        <v>934</v>
      </c>
      <c r="F9" s="65"/>
      <c r="G9" s="65"/>
    </row>
    <row r="10" spans="1:10">
      <c r="B10" s="27">
        <v>9</v>
      </c>
      <c r="C10" s="27" t="s">
        <v>902</v>
      </c>
      <c r="F10" s="65"/>
      <c r="G10" s="65"/>
    </row>
    <row r="11" spans="1:10">
      <c r="B11" s="27">
        <v>10</v>
      </c>
      <c r="C11" s="27" t="s">
        <v>934</v>
      </c>
      <c r="F11" s="65"/>
      <c r="G11" s="65"/>
    </row>
    <row r="14" spans="1:10">
      <c r="A14" s="26" t="s">
        <v>60</v>
      </c>
      <c r="B14" s="27" t="e">
        <f>Schnittholz!W25</f>
        <v>#N/A</v>
      </c>
      <c r="C14" s="28" t="e">
        <f>VLOOKUP($B$14,$B$2:$C$11,2,FALSE)</f>
        <v>#N/A</v>
      </c>
      <c r="D14" s="27" t="e">
        <f>Schnittholz!W11</f>
        <v>#N/A</v>
      </c>
      <c r="E14" s="28" t="e">
        <f>IF(OR($B$14=3,$B$14=4),"softwood",VLOOKUP($D$14,$I$4:$J$6,2,FALSE))</f>
        <v>#N/A</v>
      </c>
      <c r="F14" s="27" t="e">
        <f>Schnittholz!W17</f>
        <v>#N/A</v>
      </c>
      <c r="G14" s="28" t="e">
        <f>VLOOKUP($F$14,$F$2:$G$8,2,FALSE)</f>
        <v>#N/A</v>
      </c>
    </row>
    <row r="15" spans="1:10">
      <c r="A15" s="26" t="s">
        <v>61</v>
      </c>
      <c r="B15" s="27">
        <f>'Weichfaser- und Spanplatten'!X11</f>
        <v>0</v>
      </c>
      <c r="C15" s="28" t="e">
        <f>VLOOKUP($B$15,$B$2:$C$11,2,FALSE)</f>
        <v>#N/A</v>
      </c>
      <c r="D15" s="27">
        <f>'Weichfaser- und Spanplatten'!X12</f>
        <v>0</v>
      </c>
      <c r="E15" s="28">
        <f>IF(OR($B$15=3,$B$15=4),"softwood",VLOOKUP($D$15,$I$4:$J$6,2,FALSE))</f>
        <v>0</v>
      </c>
      <c r="F15" s="27">
        <f>'Weichfaser- und Spanplatten'!X17</f>
        <v>0</v>
      </c>
      <c r="G15" s="28" t="e">
        <f>VLOOKUP($F$15,$F$2:$G$8,2,FALSE)</f>
        <v>#N/A</v>
      </c>
    </row>
    <row r="16" spans="1:10">
      <c r="A16" s="26" t="s">
        <v>62</v>
      </c>
      <c r="B16" s="27">
        <f>Brettschichtholz!W9</f>
        <v>0</v>
      </c>
      <c r="C16" s="28" t="e">
        <f>VLOOKUP($B$16,$B$2:$C$11,2,FALSE)</f>
        <v>#N/A</v>
      </c>
      <c r="D16" s="27">
        <f>Brettschichtholz!Y12</f>
        <v>0</v>
      </c>
      <c r="E16" s="28">
        <f>IF(OR($B$16=3,$B$16=4),"softwood",VLOOKUP($D$16,$I$4:$J$6,2,FALSE))</f>
        <v>0</v>
      </c>
      <c r="F16" s="27">
        <f>Brettschichtholz!Y17</f>
        <v>0</v>
      </c>
      <c r="G16" s="28" t="e">
        <f>VLOOKUP($F$16,$F$2:$G$8,2,FALSE)</f>
        <v>#N/A</v>
      </c>
    </row>
    <row r="17" spans="1:7">
      <c r="A17" s="26" t="s">
        <v>1360</v>
      </c>
      <c r="B17" s="27">
        <f>Dreischichtplatten!W9</f>
        <v>0</v>
      </c>
      <c r="C17" s="28" t="e">
        <f>VLOOKUP($B$17,$B$2:$C$11,2,FALSE)</f>
        <v>#N/A</v>
      </c>
      <c r="D17" s="27"/>
      <c r="E17" s="28">
        <f>IF(OR($B$17=6),"softwood",VLOOKUP($D$17,$I$4:$J$6,2,FALSE))</f>
        <v>0</v>
      </c>
      <c r="F17" s="27"/>
      <c r="G17" s="28"/>
    </row>
    <row r="18" spans="1:7">
      <c r="A18" s="26" t="s">
        <v>1361</v>
      </c>
      <c r="B18" s="27">
        <f>Brettsperrholz!W9</f>
        <v>0</v>
      </c>
      <c r="C18" s="28" t="e">
        <f>VLOOKUP($B$18,$B$2:$C$11,2,FALSE)</f>
        <v>#N/A</v>
      </c>
      <c r="D18" s="27"/>
      <c r="E18" s="28">
        <f>IF(OR($B$18=3,$B$18=4),"softwood",VLOOKUP($D$18,$I$4:$J$6,2,FALSE))</f>
        <v>0</v>
      </c>
      <c r="F18" s="27"/>
      <c r="G18" s="28"/>
    </row>
    <row r="20" spans="1:7">
      <c r="C20" s="26" t="s">
        <v>60</v>
      </c>
    </row>
    <row r="21" spans="1:7">
      <c r="B21" s="60" t="s">
        <v>191</v>
      </c>
      <c r="C21" s="62">
        <f>Schnittholz!D17</f>
        <v>0</v>
      </c>
    </row>
    <row r="22" spans="1:7">
      <c r="B22" s="61" t="s">
        <v>192</v>
      </c>
      <c r="C22" s="62">
        <f>Schnittholz!D18</f>
        <v>0</v>
      </c>
    </row>
    <row r="23" spans="1:7">
      <c r="B23" s="61" t="s">
        <v>193</v>
      </c>
      <c r="C23" s="62">
        <f>Schnittholz!D19</f>
        <v>0</v>
      </c>
    </row>
    <row r="24" spans="1:7">
      <c r="B24" s="61" t="s">
        <v>194</v>
      </c>
      <c r="C24" s="62">
        <f>Schnittholz!D20</f>
        <v>0</v>
      </c>
    </row>
    <row r="25" spans="1:7">
      <c r="B25" s="61" t="s">
        <v>195</v>
      </c>
      <c r="C25" s="62">
        <f>Schnittholz!D21</f>
        <v>0</v>
      </c>
    </row>
    <row r="26" spans="1:7">
      <c r="B26" s="61" t="s">
        <v>196</v>
      </c>
      <c r="C26" s="62">
        <f>Schnittholz!D22</f>
        <v>0</v>
      </c>
    </row>
    <row r="27" spans="1:7">
      <c r="B27" s="61" t="s">
        <v>197</v>
      </c>
      <c r="C27" s="62">
        <f>Schnittholz!D23</f>
        <v>0</v>
      </c>
    </row>
    <row r="28" spans="1:7">
      <c r="B28" s="61" t="s">
        <v>185</v>
      </c>
      <c r="C28" s="62">
        <f>Schnittholz!D24</f>
        <v>0</v>
      </c>
    </row>
    <row r="29" spans="1:7">
      <c r="B29" s="61" t="s">
        <v>198</v>
      </c>
      <c r="C29" s="62">
        <f>Schnittholz!D25</f>
        <v>0</v>
      </c>
    </row>
    <row r="31" spans="1:7">
      <c r="C31" s="26" t="s">
        <v>61</v>
      </c>
    </row>
    <row r="32" spans="1:7">
      <c r="B32" s="60" t="s">
        <v>191</v>
      </c>
      <c r="C32" s="52"/>
    </row>
    <row r="33" spans="2:3">
      <c r="B33" s="61" t="s">
        <v>192</v>
      </c>
      <c r="C33" s="52"/>
    </row>
    <row r="34" spans="2:3">
      <c r="B34" s="61" t="s">
        <v>193</v>
      </c>
      <c r="C34" s="52"/>
    </row>
    <row r="35" spans="2:3">
      <c r="B35" s="61" t="s">
        <v>194</v>
      </c>
      <c r="C35" s="52"/>
    </row>
    <row r="36" spans="2:3">
      <c r="B36" s="61" t="s">
        <v>195</v>
      </c>
      <c r="C36" s="52"/>
    </row>
    <row r="37" spans="2:3">
      <c r="B37" s="61" t="s">
        <v>196</v>
      </c>
      <c r="C37" s="52"/>
    </row>
    <row r="38" spans="2:3">
      <c r="B38" s="61" t="s">
        <v>197</v>
      </c>
      <c r="C38" s="52"/>
    </row>
    <row r="39" spans="2:3">
      <c r="B39" s="61" t="s">
        <v>185</v>
      </c>
      <c r="C39" s="52"/>
    </row>
    <row r="40" spans="2:3">
      <c r="B40" s="61" t="s">
        <v>198</v>
      </c>
      <c r="C40" s="52"/>
    </row>
    <row r="42" spans="2:3">
      <c r="C42" s="26" t="s">
        <v>62</v>
      </c>
    </row>
    <row r="43" spans="2:3">
      <c r="B43" s="60" t="s">
        <v>191</v>
      </c>
      <c r="C43" s="52">
        <f>Brettschichtholz!D17</f>
        <v>0</v>
      </c>
    </row>
    <row r="44" spans="2:3">
      <c r="B44" s="61" t="s">
        <v>192</v>
      </c>
      <c r="C44" s="52">
        <f>Brettschichtholz!D18</f>
        <v>0</v>
      </c>
    </row>
    <row r="45" spans="2:3">
      <c r="B45" s="61" t="s">
        <v>193</v>
      </c>
      <c r="C45" s="52">
        <f>Brettschichtholz!D19</f>
        <v>0</v>
      </c>
    </row>
    <row r="46" spans="2:3">
      <c r="B46" s="61" t="s">
        <v>194</v>
      </c>
      <c r="C46" s="52">
        <f>Brettschichtholz!D20</f>
        <v>0</v>
      </c>
    </row>
    <row r="47" spans="2:3">
      <c r="B47" s="61" t="s">
        <v>195</v>
      </c>
      <c r="C47" s="52">
        <f>Brettschichtholz!D21</f>
        <v>0</v>
      </c>
    </row>
    <row r="48" spans="2:3">
      <c r="B48" s="61" t="s">
        <v>196</v>
      </c>
      <c r="C48" s="52">
        <f>Brettschichtholz!D22</f>
        <v>0</v>
      </c>
    </row>
    <row r="49" spans="2:3">
      <c r="B49" s="61" t="s">
        <v>197</v>
      </c>
      <c r="C49" s="52">
        <f>Brettschichtholz!D23</f>
        <v>0</v>
      </c>
    </row>
    <row r="50" spans="2:3">
      <c r="B50" s="61" t="s">
        <v>185</v>
      </c>
      <c r="C50" s="52">
        <f>Brettschichtholz!D24</f>
        <v>0</v>
      </c>
    </row>
    <row r="51" spans="2:3">
      <c r="B51" s="61" t="s">
        <v>198</v>
      </c>
      <c r="C51" s="52">
        <f>Brettschichtholz!D25</f>
        <v>0</v>
      </c>
    </row>
    <row r="53" spans="2:3">
      <c r="C53" s="26" t="s">
        <v>1360</v>
      </c>
    </row>
    <row r="54" spans="2:3">
      <c r="B54" s="60" t="s">
        <v>191</v>
      </c>
      <c r="C54" s="52">
        <f>Dreischichtplatten!D17</f>
        <v>0</v>
      </c>
    </row>
    <row r="55" spans="2:3">
      <c r="B55" s="61" t="s">
        <v>192</v>
      </c>
      <c r="C55" s="52">
        <f>Dreischichtplatten!D18</f>
        <v>0</v>
      </c>
    </row>
    <row r="56" spans="2:3">
      <c r="B56" s="61" t="s">
        <v>193</v>
      </c>
      <c r="C56" s="52">
        <f>Dreischichtplatten!D19</f>
        <v>0</v>
      </c>
    </row>
    <row r="57" spans="2:3">
      <c r="B57" s="61" t="s">
        <v>194</v>
      </c>
      <c r="C57" s="52">
        <f>Dreischichtplatten!D20</f>
        <v>0</v>
      </c>
    </row>
    <row r="58" spans="2:3">
      <c r="B58" s="61" t="s">
        <v>195</v>
      </c>
      <c r="C58" s="52">
        <f>Dreischichtplatten!D21</f>
        <v>0</v>
      </c>
    </row>
    <row r="59" spans="2:3">
      <c r="B59" s="61" t="s">
        <v>196</v>
      </c>
      <c r="C59" s="52">
        <f>Dreischichtplatten!D22</f>
        <v>0</v>
      </c>
    </row>
    <row r="60" spans="2:3">
      <c r="B60" s="61" t="s">
        <v>197</v>
      </c>
      <c r="C60" s="52">
        <f>Dreischichtplatten!D23</f>
        <v>0</v>
      </c>
    </row>
    <row r="61" spans="2:3">
      <c r="B61" s="61" t="s">
        <v>185</v>
      </c>
      <c r="C61" s="52">
        <f>Dreischichtplatten!D24</f>
        <v>0</v>
      </c>
    </row>
    <row r="62" spans="2:3">
      <c r="B62" s="61" t="s">
        <v>198</v>
      </c>
      <c r="C62" s="52">
        <f>Dreischichtplatten!D25</f>
        <v>0</v>
      </c>
    </row>
    <row r="64" spans="2:3">
      <c r="C64" s="26" t="s">
        <v>1361</v>
      </c>
    </row>
    <row r="65" spans="2:3">
      <c r="B65" s="60" t="s">
        <v>191</v>
      </c>
      <c r="C65" s="52">
        <f>Brettsperrholz!D17</f>
        <v>0</v>
      </c>
    </row>
    <row r="66" spans="2:3">
      <c r="B66" s="61" t="s">
        <v>192</v>
      </c>
      <c r="C66" s="52">
        <f>Brettsperrholz!D18</f>
        <v>0</v>
      </c>
    </row>
    <row r="67" spans="2:3">
      <c r="B67" s="61" t="s">
        <v>193</v>
      </c>
      <c r="C67" s="52">
        <f>Brettsperrholz!D19</f>
        <v>0</v>
      </c>
    </row>
    <row r="68" spans="2:3">
      <c r="B68" s="61" t="s">
        <v>194</v>
      </c>
      <c r="C68" s="52">
        <f>Brettsperrholz!D20</f>
        <v>0</v>
      </c>
    </row>
    <row r="69" spans="2:3">
      <c r="B69" s="61" t="s">
        <v>195</v>
      </c>
      <c r="C69" s="52">
        <f>Brettsperrholz!D21</f>
        <v>0</v>
      </c>
    </row>
    <row r="70" spans="2:3">
      <c r="B70" s="61" t="s">
        <v>196</v>
      </c>
      <c r="C70" s="52">
        <f>Brettsperrholz!D22</f>
        <v>0</v>
      </c>
    </row>
    <row r="71" spans="2:3">
      <c r="B71" s="61" t="s">
        <v>197</v>
      </c>
      <c r="C71" s="52">
        <f>Brettsperrholz!D23</f>
        <v>0</v>
      </c>
    </row>
    <row r="72" spans="2:3">
      <c r="B72" s="61" t="s">
        <v>185</v>
      </c>
      <c r="C72" s="52">
        <f>Brettsperrholz!D24</f>
        <v>0</v>
      </c>
    </row>
    <row r="73" spans="2:3">
      <c r="B73" s="61" t="s">
        <v>198</v>
      </c>
      <c r="C73" s="52">
        <f>Brettsperrholz!D25</f>
        <v>0</v>
      </c>
    </row>
  </sheetData>
  <pageMargins left="0.78740157499999996" right="0.78740157499999996" top="0.984251969" bottom="0.984251969" header="0.4921259845" footer="0.4921259845"/>
  <pageSetup paperSize="9" scale="42" orientation="landscape"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6"/>
  <dimension ref="A6:P135"/>
  <sheetViews>
    <sheetView zoomScale="70" zoomScaleNormal="70" workbookViewId="0">
      <selection activeCell="D67" sqref="D67"/>
    </sheetView>
  </sheetViews>
  <sheetFormatPr baseColWidth="10" defaultRowHeight="12.75"/>
  <cols>
    <col min="2" max="2" width="41.5703125" customWidth="1"/>
    <col min="5" max="5" width="16.85546875" customWidth="1"/>
  </cols>
  <sheetData>
    <row r="6" spans="2:6" ht="15">
      <c r="B6" s="10" t="s">
        <v>1127</v>
      </c>
      <c r="C6" s="11"/>
      <c r="D6" s="15" t="s">
        <v>179</v>
      </c>
      <c r="E6" s="15" t="s">
        <v>56</v>
      </c>
      <c r="F6" s="15" t="s">
        <v>57</v>
      </c>
    </row>
    <row r="7" spans="2:6" ht="15">
      <c r="B7" s="12" t="s">
        <v>171</v>
      </c>
      <c r="C7" s="13"/>
      <c r="D7" s="190">
        <f>Schnittholz!D17</f>
        <v>0</v>
      </c>
      <c r="E7" s="236">
        <f>IF(AND(ISNUMBER(Schnittholz!E17),Schnittholz!D17&gt;0),Schnittholz!E17*Schnittholz!F17,0)</f>
        <v>0</v>
      </c>
      <c r="F7" s="236">
        <f>IF(AND(ISNUMBER(Schnittholz!E17),Schnittholz!D17&gt;0),Schnittholz!E17*(1-Schnittholz!F17),0)</f>
        <v>0</v>
      </c>
    </row>
    <row r="8" spans="2:6" ht="15">
      <c r="B8" s="14" t="s">
        <v>177</v>
      </c>
      <c r="C8" s="13"/>
      <c r="D8" s="190">
        <f>Schnittholz!D18</f>
        <v>0</v>
      </c>
      <c r="E8" s="236">
        <f>IF(AND(ISNUMBER(Schnittholz!E18),Schnittholz!D18&gt;0),Schnittholz!E18*Schnittholz!F18,0)</f>
        <v>0</v>
      </c>
      <c r="F8" s="236">
        <f>IF(AND(ISNUMBER(Schnittholz!E18),Schnittholz!D18&gt;0),Schnittholz!E18*(1-Schnittholz!F18),0)</f>
        <v>0</v>
      </c>
    </row>
    <row r="9" spans="2:6" ht="15">
      <c r="B9" s="14" t="s">
        <v>172</v>
      </c>
      <c r="C9" s="13"/>
      <c r="D9" s="190">
        <f>Schnittholz!D19</f>
        <v>0</v>
      </c>
      <c r="E9" s="236">
        <f>IF(AND(ISNUMBER(Schnittholz!E19),Schnittholz!D19&gt;0),Schnittholz!E19*Schnittholz!F19,0)</f>
        <v>0</v>
      </c>
      <c r="F9" s="236">
        <f>IF(AND(ISNUMBER(Schnittholz!E19),Schnittholz!D19&gt;0),Schnittholz!E19*(1-Schnittholz!F19),0)</f>
        <v>0</v>
      </c>
    </row>
    <row r="10" spans="2:6" ht="15">
      <c r="B10" s="14" t="s">
        <v>178</v>
      </c>
      <c r="C10" s="13"/>
      <c r="D10" s="190">
        <f>Schnittholz!D20</f>
        <v>0</v>
      </c>
      <c r="E10" s="236">
        <f>IF(AND(ISNUMBER(Schnittholz!E20),Schnittholz!D20&gt;0),Schnittholz!E20*Schnittholz!F20,0)</f>
        <v>0</v>
      </c>
      <c r="F10" s="236">
        <f>IF(AND(ISNUMBER(Schnittholz!E20),Schnittholz!D20&gt;0),Schnittholz!E20*(1-Schnittholz!F20),0)</f>
        <v>0</v>
      </c>
    </row>
    <row r="11" spans="2:6" ht="15">
      <c r="B11" s="14" t="s">
        <v>176</v>
      </c>
      <c r="C11" s="13"/>
      <c r="D11" s="190">
        <f>Schnittholz!D21</f>
        <v>0</v>
      </c>
      <c r="E11" s="236">
        <f>IF(AND(ISNUMBER(Schnittholz!E21),Schnittholz!D21&gt;0),Schnittholz!E21*Schnittholz!F21,0)</f>
        <v>0</v>
      </c>
      <c r="F11" s="236">
        <f>IF(AND(ISNUMBER(Schnittholz!E21),Schnittholz!D21&gt;0),Schnittholz!E21*(1-Schnittholz!F21),0)</f>
        <v>0</v>
      </c>
    </row>
    <row r="12" spans="2:6" ht="15">
      <c r="B12" s="14" t="s">
        <v>173</v>
      </c>
      <c r="C12" s="13"/>
      <c r="D12" s="190">
        <f>Schnittholz!D22</f>
        <v>0</v>
      </c>
      <c r="E12" s="236">
        <f>IF(AND(ISNUMBER(Schnittholz!E22),Schnittholz!D22&gt;0),Schnittholz!E22*Schnittholz!F22,0)</f>
        <v>0</v>
      </c>
      <c r="F12" s="236">
        <f>IF(AND(ISNUMBER(Schnittholz!E22),Schnittholz!D22&gt;0),Schnittholz!E22*(1-Schnittholz!F22),0)</f>
        <v>0</v>
      </c>
    </row>
    <row r="13" spans="2:6" ht="15">
      <c r="B13" s="14" t="s">
        <v>175</v>
      </c>
      <c r="C13" s="13"/>
      <c r="D13" s="190">
        <f>Schnittholz!D23</f>
        <v>0</v>
      </c>
      <c r="E13" s="236">
        <f>IF(AND(ISNUMBER(Schnittholz!E23),Schnittholz!D23&gt;0),Schnittholz!E23*Schnittholz!F23,0)</f>
        <v>0</v>
      </c>
      <c r="F13" s="236">
        <f>IF(AND(ISNUMBER(Schnittholz!E23),Schnittholz!D23&gt;0),Schnittholz!E23*(1-Schnittholz!F23),0)</f>
        <v>0</v>
      </c>
    </row>
    <row r="14" spans="2:6" ht="15">
      <c r="B14" s="14" t="s">
        <v>170</v>
      </c>
      <c r="C14" s="13"/>
      <c r="D14" s="190">
        <f>Schnittholz!D24</f>
        <v>0</v>
      </c>
      <c r="E14" s="236">
        <f>IF(AND(ISNUMBER(Schnittholz!E24),Schnittholz!D24&gt;0),Schnittholz!E24*Schnittholz!F24,0)</f>
        <v>0</v>
      </c>
      <c r="F14" s="236">
        <f>IF(AND(ISNUMBER(Schnittholz!E24),Schnittholz!D24&gt;0),Schnittholz!E24*(1-Schnittholz!F24),0)</f>
        <v>0</v>
      </c>
    </row>
    <row r="15" spans="2:6" ht="15">
      <c r="B15" s="14" t="s">
        <v>174</v>
      </c>
      <c r="C15" s="13"/>
      <c r="D15" s="190">
        <f>Schnittholz!D25</f>
        <v>0</v>
      </c>
      <c r="E15" s="236">
        <f>IF(AND(ISNUMBER(Schnittholz!E25),Schnittholz!D25&gt;0),Schnittholz!E25*Schnittholz!F25,0)</f>
        <v>0</v>
      </c>
      <c r="F15" s="236">
        <f>IF(AND(ISNUMBER(Schnittholz!E25),Schnittholz!D25&gt;0),Schnittholz!E25*(1-Schnittholz!F25),0)</f>
        <v>0</v>
      </c>
    </row>
    <row r="16" spans="2:6">
      <c r="D16" s="194"/>
    </row>
    <row r="17" spans="2:11">
      <c r="D17" s="194"/>
    </row>
    <row r="18" spans="2:11" ht="15">
      <c r="B18" s="10" t="s">
        <v>1127</v>
      </c>
      <c r="C18" s="11"/>
      <c r="D18" s="195" t="s">
        <v>179</v>
      </c>
      <c r="E18" s="15" t="s">
        <v>56</v>
      </c>
      <c r="F18" s="15" t="s">
        <v>57</v>
      </c>
      <c r="G18" t="s">
        <v>1319</v>
      </c>
    </row>
    <row r="19" spans="2:11" ht="15">
      <c r="B19" s="12" t="s">
        <v>171</v>
      </c>
      <c r="C19" s="13"/>
      <c r="D19" s="190">
        <f>Schnittholz!D17</f>
        <v>0</v>
      </c>
      <c r="E19" s="238">
        <f>IF(AND(Schnittholz!$E17&gt;0,ISNUMBER(Schnittholz!$E17)),E7*D7,IF(AND(Schnittholz!$D17&gt;0,Schnittholz!F17=100%),INDEX(Transport!$A$32:$K$41,MATCH(Schnittholz!$AB$12,Transport!$A$32:$A$41,0),3)*D19,IF(AND(Schnittholz!D17&gt;0,Schnittholz!F17&lt;100%),INDEX(Transport!$A$98:$K$107,MATCH(Schnittholz!$AB$12,Transport!$A$98:$A$107,0),3)*Schnittholz!F17*D19,0)))</f>
        <v>0</v>
      </c>
      <c r="F19" s="238">
        <f>IF(F7&gt;0, F7*D19,G19*(100%-Schnittholz!F17)*D19)</f>
        <v>0</v>
      </c>
      <c r="G19" s="25">
        <f>IF(Schnittholz!$D17&gt;0,INDEX(Transport!$A$32:$K$41,MATCH(Schnittholz!$AB$12,Transport!$A$32:$A$41,0),3)+INDEX(Transport!$A$45:$K$54,MATCH(Schnittholz!$AB$12,Transport!$A$45:$A$54,0),3),0)</f>
        <v>0</v>
      </c>
      <c r="I19" s="29"/>
    </row>
    <row r="20" spans="2:11" ht="15">
      <c r="B20" s="14" t="s">
        <v>177</v>
      </c>
      <c r="C20" s="13"/>
      <c r="D20" s="190">
        <f>Schnittholz!D18</f>
        <v>0</v>
      </c>
      <c r="E20" s="238">
        <f>IF(AND(Schnittholz!$E18&gt;0,ISNUMBER(Schnittholz!$E18)),E8*D8,IF(AND(Schnittholz!$D18&gt;0,Schnittholz!F18=100%),INDEX(Transport!$A$32:$K$41,MATCH(Schnittholz!$AB$12,Transport!$A$32:$A$41,0),4)*D20,IF(AND(Schnittholz!D18&gt;0,Schnittholz!F18&lt;100%),INDEX(Transport!$A$98:$K$107,MATCH(Schnittholz!$AB$12,Transport!$A$98:$A$107,0),4)*Schnittholz!F18*D20,0)))</f>
        <v>0</v>
      </c>
      <c r="F20" s="238">
        <f>IF(F8&gt;0, F8*D20,G20*(100%-Schnittholz!F18)*D20)</f>
        <v>0</v>
      </c>
      <c r="G20" s="25">
        <f>IF(Schnittholz!$D18&gt;0,INDEX(Transport!$A$32:$K$41,MATCH(Schnittholz!$AB$12,Transport!$A$32:$A$41,0),4)+INDEX(Transport!$A$45:$K$54,MATCH(Schnittholz!$AB$12,Transport!$A$45:$A$54,0),4),0)</f>
        <v>0</v>
      </c>
    </row>
    <row r="21" spans="2:11" ht="15">
      <c r="B21" s="14" t="s">
        <v>172</v>
      </c>
      <c r="C21" s="13"/>
      <c r="D21" s="190">
        <f>Schnittholz!D19</f>
        <v>0</v>
      </c>
      <c r="E21" s="238">
        <f>IF(AND(Schnittholz!$E19&gt;0,ISNUMBER(Schnittholz!$E19)),E9*D9,IF(AND(Schnittholz!$D19&gt;0,Schnittholz!F19=100%),INDEX(Transport!$A$32:$K$41,MATCH(Schnittholz!$AB$12,Transport!$A$32:$A$41,0),5)*D21,IF(AND(Schnittholz!D19&gt;0,Schnittholz!F19&lt;100%),INDEX(Transport!$A$98:$K$107,MATCH(Schnittholz!$AB$12,Transport!$A$98:$A$107,0),5)*Schnittholz!F19*D21,0)))</f>
        <v>0</v>
      </c>
      <c r="F21" s="238">
        <f>IF(F9&gt;0, F9*D21,G21*(100%-Schnittholz!F19)*D21)</f>
        <v>0</v>
      </c>
      <c r="G21" s="25">
        <f>IF(Schnittholz!$D19&gt;0,INDEX(Transport!$A$32:$K$41,MATCH(Schnittholz!$AB$12,Transport!$A$32:$A$41,0),5)+INDEX(Transport!$A$45:$K$54,MATCH(Schnittholz!$AB$12,Transport!$A$45:$A$54,0),5),0)</f>
        <v>0</v>
      </c>
      <c r="I21" s="197"/>
    </row>
    <row r="22" spans="2:11" ht="15">
      <c r="B22" s="14" t="s">
        <v>178</v>
      </c>
      <c r="C22" s="13"/>
      <c r="D22" s="190">
        <f>Schnittholz!D20</f>
        <v>0</v>
      </c>
      <c r="E22" s="238">
        <f>IF(AND(Schnittholz!$E20&gt;0,ISNUMBER(Schnittholz!$E20)),E10*D10,IF(AND(Schnittholz!$D20&gt;0,Schnittholz!F20=100%),INDEX(Transport!$A$32:$K$41,MATCH(Schnittholz!$AB$12,Transport!$A$32:$A$41,0),6)*D22,IF(AND(Schnittholz!D20&gt;0,Schnittholz!F20&lt;100%),INDEX(Transport!$A$98:$K$107,MATCH(Schnittholz!$AB$12,Transport!$A$98:$A$107,0),6)*Schnittholz!F20*D22,0)))</f>
        <v>0</v>
      </c>
      <c r="F22" s="238">
        <f>IF(F10&gt;0, F10*D22,G22*(100%-Schnittholz!F20)*D22)</f>
        <v>0</v>
      </c>
      <c r="G22" s="25">
        <f>IF(Schnittholz!$D20&gt;0,INDEX(Transport!$A$32:$K$41,MATCH(Schnittholz!$AB$12,Transport!$A$32:$A$41,0),6)+INDEX(Transport!$A$45:$K$54,MATCH(Schnittholz!$AB$12,Transport!$A$45:$A$54,0),6),0)</f>
        <v>0</v>
      </c>
    </row>
    <row r="23" spans="2:11" ht="15">
      <c r="B23" s="14" t="s">
        <v>176</v>
      </c>
      <c r="C23" s="13"/>
      <c r="D23" s="190">
        <f>Schnittholz!D21</f>
        <v>0</v>
      </c>
      <c r="E23" s="238">
        <f>IF(AND(Schnittholz!$E21&gt;0,ISNUMBER(Schnittholz!$E21)),E11*D11,IF(AND(Schnittholz!$D21&gt;0,Schnittholz!F21=100%),INDEX(Transport!$A$32:$K$41,MATCH(Schnittholz!$AB$12,Transport!$A$32:$A$41,0),7)*D23,IF(AND(Schnittholz!D21&gt;0,Schnittholz!F21&lt;100%),INDEX(Transport!$A$98:$K$107,MATCH(Schnittholz!$AB$12,Transport!$A$98:$A$107,0),7)*Schnittholz!F21*D23,0)))</f>
        <v>0</v>
      </c>
      <c r="F23" s="238">
        <f>IF(F11&gt;0, F11*D23,G23*(100%-Schnittholz!F21)*D23)</f>
        <v>0</v>
      </c>
      <c r="G23" s="25">
        <f>IF(Schnittholz!$D21&gt;0,INDEX(Transport!$A$32:$K$41,MATCH(Schnittholz!$AB$12,Transport!$A$32:$A$41,0),7)+INDEX(Transport!$A$45:$K$54,MATCH(Schnittholz!$AB$12,Transport!$A$45:$A$54,0),7),0)</f>
        <v>0</v>
      </c>
    </row>
    <row r="24" spans="2:11" ht="15">
      <c r="B24" s="14" t="s">
        <v>173</v>
      </c>
      <c r="C24" s="13"/>
      <c r="D24" s="190">
        <f>Schnittholz!D22</f>
        <v>0</v>
      </c>
      <c r="E24" s="238">
        <f>IF(AND(Schnittholz!$E22&gt;0,ISNUMBER(Schnittholz!$E22)),E12*D12,IF(AND(Schnittholz!$D22&gt;0,Schnittholz!F22=100%),INDEX(Transport!$A$32:$K$41,MATCH(Schnittholz!$AB$12,Transport!$A$32:$A$41,0),8)*D24,IF(AND(Schnittholz!D22&gt;0,Schnittholz!F22&lt;100%),INDEX(Transport!$A$98:$K$107,MATCH(Schnittholz!$AB$12,Transport!$A$98:$A$107,0),8)*Schnittholz!F22*D24,0)))</f>
        <v>0</v>
      </c>
      <c r="F24" s="238">
        <f>IF(F12&gt;0, F12*D24,G24*(100%-Schnittholz!F22)*D24)</f>
        <v>0</v>
      </c>
      <c r="G24" s="25">
        <f>IF(Schnittholz!$D22&gt;0,INDEX(Transport!$A$32:$K$41,MATCH(Schnittholz!$AB$12,Transport!$A$32:$A$41,0),8)+INDEX(Transport!$A$45:$K$54,MATCH(Schnittholz!$AB$12,Transport!$A$45:$A$54,0),8),0)</f>
        <v>0</v>
      </c>
    </row>
    <row r="25" spans="2:11" ht="15">
      <c r="B25" s="14" t="s">
        <v>175</v>
      </c>
      <c r="C25" s="13"/>
      <c r="D25" s="190">
        <f>Schnittholz!D23</f>
        <v>0</v>
      </c>
      <c r="E25" s="238">
        <f>IF(AND(Schnittholz!$E23&gt;0,ISNUMBER(Schnittholz!$E23)),E13*D13,IF(AND(Schnittholz!$D23&gt;0,Schnittholz!F23=100%),INDEX(Transport!$A$32:$K$41,MATCH(Schnittholz!$AB$12,Transport!$A$32:$A$41,0),9)*D25,IF(AND(Schnittholz!D23&gt;0,Schnittholz!F23&lt;100%),INDEX(Transport!$A$98:$K$107,MATCH(Schnittholz!$AB$12,Transport!$A$98:$A$107,0),9)*Schnittholz!F23*D25,0)))</f>
        <v>0</v>
      </c>
      <c r="F25" s="238">
        <f>IF(F13&gt;0, F13*D25,G25*(100%-Schnittholz!F23)*D25)</f>
        <v>0</v>
      </c>
      <c r="G25" s="25">
        <f>IF(Schnittholz!$D23&gt;0,INDEX(Transport!$A$32:$K$41,MATCH(Schnittholz!$AB$12,Transport!$A$32:$A$41,0),9)+INDEX(Transport!$A$45:$K$54,MATCH(Schnittholz!$AB$12,Transport!$A$45:$A$54,0),9),0)</f>
        <v>0</v>
      </c>
    </row>
    <row r="26" spans="2:11" ht="15">
      <c r="B26" s="14" t="s">
        <v>170</v>
      </c>
      <c r="C26" s="13"/>
      <c r="D26" s="190">
        <f>Schnittholz!D24</f>
        <v>0</v>
      </c>
      <c r="E26" s="238">
        <f>IF(AND(Schnittholz!$E24&gt;0,ISNUMBER(Schnittholz!$E24)),E14*D14,IF(AND(Schnittholz!$D24&gt;0,Schnittholz!F24=100%),INDEX(Transport!$A$32:$K$41,MATCH(Schnittholz!$AB$12,Transport!$A$32:$A$41,0),10)*D26,IF(AND(Schnittholz!D24&gt;0,Schnittholz!F24&lt;100%),INDEX(Transport!$A$98:$K$107,MATCH(Schnittholz!$AB$12,Transport!$A$98:$A$107,0),10)*Schnittholz!F24*D26,0)))</f>
        <v>0</v>
      </c>
      <c r="F26" s="238">
        <f>IF(F14&gt;0, F14*D26,G26*(100%-Schnittholz!F24)*D26)</f>
        <v>0</v>
      </c>
      <c r="G26" s="25">
        <f>IF(Schnittholz!$D24&gt;0,INDEX(Transport!$A$32:$K$41,MATCH(Schnittholz!$AB$12,Transport!$A$32:$A$41,0),10)+INDEX(Transport!$A$45:$K$54,MATCH(Schnittholz!$AB$12,Transport!$A$45:$A$54,0),10),0)</f>
        <v>0</v>
      </c>
    </row>
    <row r="27" spans="2:11" ht="15">
      <c r="B27" s="14" t="s">
        <v>174</v>
      </c>
      <c r="C27" s="13"/>
      <c r="D27" s="190">
        <f>Schnittholz!D25</f>
        <v>0</v>
      </c>
      <c r="E27" s="238">
        <f>IF(AND(Schnittholz!$E25&gt;0,ISNUMBER(Schnittholz!$E25)),E15*D15,IF(AND(Schnittholz!$D25&gt;0,Schnittholz!F25=100%),INDEX(Transport!$A$32:$K$41,MATCH(Schnittholz!$AB$12,Transport!$A$32:$A$41,0),11)*D27,IF(AND(Schnittholz!D25&gt;0,Schnittholz!F25&lt;100%),INDEX(Transport!$A$98:$K$107,MATCH(Schnittholz!$AB$12,Transport!$A$98:$A$107,0),11)*Schnittholz!F25*D27,0)))</f>
        <v>0</v>
      </c>
      <c r="F27" s="238">
        <f>IF(F15&gt;0, F15*D27,G27*(100%-Schnittholz!F25)*D27)</f>
        <v>0</v>
      </c>
      <c r="G27" s="25">
        <f>IF(Schnittholz!$D25&gt;0,INDEX(Transport!$A$32:$K$41,MATCH(Schnittholz!$AB$12,Transport!$A$32:$A$41,0),11)+INDEX(Transport!$A$45:$K$54,MATCH(Schnittholz!$AB$12,Transport!$A$45:$A$54,0),11),0)</f>
        <v>0</v>
      </c>
    </row>
    <row r="28" spans="2:11" ht="15">
      <c r="B28" s="102" t="s">
        <v>1121</v>
      </c>
      <c r="C28" s="103"/>
      <c r="D28" s="191">
        <f>SUM(D19:D27)-D29</f>
        <v>0</v>
      </c>
      <c r="E28" s="100">
        <f t="array" ref="E28">SUM(E19:E27)-E29</f>
        <v>0</v>
      </c>
      <c r="F28" s="101">
        <f>SUM(F19:F27)-F29</f>
        <v>0</v>
      </c>
      <c r="G28" s="179"/>
    </row>
    <row r="29" spans="2:11" ht="15">
      <c r="B29" s="98" t="s">
        <v>1122</v>
      </c>
      <c r="C29" s="99"/>
      <c r="D29" s="196">
        <f>D26</f>
        <v>0</v>
      </c>
      <c r="E29" s="100">
        <f>E26</f>
        <v>0</v>
      </c>
      <c r="F29" s="101">
        <f>F26</f>
        <v>0</v>
      </c>
    </row>
    <row r="31" spans="2:11">
      <c r="B31" s="97" t="s">
        <v>1119</v>
      </c>
      <c r="C31" s="29"/>
    </row>
    <row r="32" spans="2:11">
      <c r="B32" s="29" t="s">
        <v>1273</v>
      </c>
      <c r="C32" t="s">
        <v>171</v>
      </c>
      <c r="D32" t="s">
        <v>177</v>
      </c>
      <c r="E32" t="s">
        <v>172</v>
      </c>
      <c r="F32" t="s">
        <v>178</v>
      </c>
      <c r="G32" t="s">
        <v>176</v>
      </c>
      <c r="H32" t="s">
        <v>173</v>
      </c>
      <c r="I32" t="s">
        <v>175</v>
      </c>
      <c r="J32" t="s">
        <v>170</v>
      </c>
      <c r="K32" t="s">
        <v>174</v>
      </c>
    </row>
    <row r="33" spans="1:13">
      <c r="A33">
        <v>1</v>
      </c>
      <c r="B33" t="s">
        <v>171</v>
      </c>
      <c r="C33" s="135">
        <v>40</v>
      </c>
      <c r="D33" s="135">
        <f t="shared" ref="D33:K33" si="0">$L$77*D99</f>
        <v>2400</v>
      </c>
      <c r="E33" s="135">
        <f t="shared" si="0"/>
        <v>1500</v>
      </c>
      <c r="F33" s="135">
        <f t="shared" si="0"/>
        <v>1350</v>
      </c>
      <c r="G33" s="135">
        <f t="shared" si="0"/>
        <v>1800</v>
      </c>
      <c r="H33" s="135">
        <f t="shared" si="0"/>
        <v>700</v>
      </c>
      <c r="I33" s="135">
        <f t="shared" si="0"/>
        <v>1650</v>
      </c>
      <c r="J33" s="135">
        <f t="shared" si="0"/>
        <v>650</v>
      </c>
      <c r="K33" s="135">
        <f t="shared" si="0"/>
        <v>1000</v>
      </c>
      <c r="L33" s="135"/>
      <c r="M33" s="135"/>
    </row>
    <row r="34" spans="1:13">
      <c r="A34">
        <v>2</v>
      </c>
      <c r="B34" t="s">
        <v>177</v>
      </c>
      <c r="C34" s="135">
        <f t="shared" ref="C34:C41" si="1">$L$77*C100</f>
        <v>2400</v>
      </c>
      <c r="D34" s="135">
        <v>40</v>
      </c>
      <c r="E34" s="135">
        <f>$L$77*E100</f>
        <v>3500</v>
      </c>
      <c r="F34" s="135">
        <f t="shared" ref="F34" si="2">$L$77*F100</f>
        <v>3400</v>
      </c>
      <c r="G34" s="135">
        <f t="shared" ref="G34" si="3">$L$77*G100</f>
        <v>1100</v>
      </c>
      <c r="H34" s="135">
        <f t="shared" ref="H34" si="4">$L$77*H100</f>
        <v>2500</v>
      </c>
      <c r="I34" s="135">
        <f t="shared" ref="I34" si="5">$L$77*I100</f>
        <v>700</v>
      </c>
      <c r="J34" s="135">
        <f t="shared" ref="J34" si="6">$L$77*J100</f>
        <v>3000</v>
      </c>
      <c r="K34" s="135">
        <f t="shared" ref="K34" si="7">$L$77*K100</f>
        <v>2500</v>
      </c>
      <c r="L34" s="135"/>
      <c r="M34" s="135"/>
    </row>
    <row r="35" spans="1:13">
      <c r="A35">
        <v>3</v>
      </c>
      <c r="B35" t="s">
        <v>172</v>
      </c>
      <c r="C35" s="135">
        <f>$L$77*C101</f>
        <v>1500</v>
      </c>
      <c r="D35" s="135">
        <f t="shared" ref="D35:D41" si="8">$L$77*D101</f>
        <v>3500</v>
      </c>
      <c r="E35" s="135">
        <v>40</v>
      </c>
      <c r="F35" s="135">
        <f t="shared" ref="F35" si="9">$L$77*F101</f>
        <v>1250</v>
      </c>
      <c r="G35" s="135">
        <f t="shared" ref="G35" si="10">$L$77*G101</f>
        <v>2600</v>
      </c>
      <c r="H35" s="135">
        <f t="shared" ref="H35" si="11">$L$77*H101</f>
        <v>1150</v>
      </c>
      <c r="I35" s="135">
        <f t="shared" ref="I35" si="12">$L$77*I101</f>
        <v>2550</v>
      </c>
      <c r="J35" s="135">
        <f t="shared" ref="J35" si="13">$L$77*J101</f>
        <v>600</v>
      </c>
      <c r="K35" s="135">
        <f t="shared" ref="K35" si="14">$L$77*K101</f>
        <v>1650</v>
      </c>
      <c r="L35" s="135"/>
      <c r="M35" s="135"/>
    </row>
    <row r="36" spans="1:13">
      <c r="A36">
        <v>4</v>
      </c>
      <c r="B36" t="s">
        <v>178</v>
      </c>
      <c r="C36" s="135">
        <f t="shared" si="1"/>
        <v>1350</v>
      </c>
      <c r="D36" s="135">
        <f t="shared" si="8"/>
        <v>3400</v>
      </c>
      <c r="E36" s="135">
        <f t="shared" ref="E36:E41" si="15">$L$77*E102</f>
        <v>1250</v>
      </c>
      <c r="F36" s="135">
        <v>40</v>
      </c>
      <c r="G36" s="135">
        <f t="shared" ref="G36" si="16">$L$77*G102</f>
        <v>3000</v>
      </c>
      <c r="H36" s="135">
        <f t="shared" ref="H36" si="17">$L$77*H102</f>
        <v>950</v>
      </c>
      <c r="I36" s="135">
        <f t="shared" ref="I36" si="18">$L$77*I102</f>
        <v>2900</v>
      </c>
      <c r="J36" s="135">
        <f t="shared" ref="J36" si="19">$L$77*J102</f>
        <v>800</v>
      </c>
      <c r="K36" s="135">
        <f t="shared" ref="K36" si="20">$L$77*K102</f>
        <v>1200</v>
      </c>
      <c r="L36" s="135"/>
      <c r="M36" s="135"/>
    </row>
    <row r="37" spans="1:13">
      <c r="A37">
        <v>5</v>
      </c>
      <c r="B37" t="s">
        <v>176</v>
      </c>
      <c r="C37" s="135">
        <f t="shared" si="1"/>
        <v>1800</v>
      </c>
      <c r="D37" s="135">
        <f t="shared" si="8"/>
        <v>1100</v>
      </c>
      <c r="E37" s="135">
        <f t="shared" si="15"/>
        <v>2600</v>
      </c>
      <c r="F37" s="135">
        <f>$L$77*F103</f>
        <v>3000</v>
      </c>
      <c r="G37" s="135">
        <v>40</v>
      </c>
      <c r="H37" s="135">
        <f t="shared" ref="H37" si="21">$L$77*H103</f>
        <v>2400</v>
      </c>
      <c r="I37" s="135">
        <f t="shared" ref="I37" si="22">$L$77*I103</f>
        <v>450</v>
      </c>
      <c r="J37" s="135">
        <f t="shared" ref="J37" si="23">$L$77*J103</f>
        <v>2350</v>
      </c>
      <c r="K37" s="135">
        <f t="shared" ref="K37" si="24">$L$77*K103</f>
        <v>2550</v>
      </c>
      <c r="L37" s="135"/>
      <c r="M37" s="135"/>
    </row>
    <row r="38" spans="1:13">
      <c r="A38">
        <v>6</v>
      </c>
      <c r="B38" t="s">
        <v>173</v>
      </c>
      <c r="C38" s="135">
        <f t="shared" si="1"/>
        <v>700</v>
      </c>
      <c r="D38" s="135">
        <f t="shared" si="8"/>
        <v>2500</v>
      </c>
      <c r="E38" s="135">
        <f t="shared" si="15"/>
        <v>1150</v>
      </c>
      <c r="F38" s="135">
        <f>$L$77*F104</f>
        <v>950</v>
      </c>
      <c r="G38" s="135">
        <f>$L$77*G104</f>
        <v>2400</v>
      </c>
      <c r="H38" s="135">
        <v>40</v>
      </c>
      <c r="I38" s="135">
        <f t="shared" ref="I38" si="25">$L$77*I104</f>
        <v>2200</v>
      </c>
      <c r="J38" s="135">
        <f t="shared" ref="J38" si="26">$L$77*J104</f>
        <v>600</v>
      </c>
      <c r="K38" s="135">
        <f t="shared" ref="K38" si="27">$L$77*K104</f>
        <v>550</v>
      </c>
      <c r="L38" s="135"/>
      <c r="M38" s="135"/>
    </row>
    <row r="39" spans="1:13">
      <c r="A39">
        <v>7</v>
      </c>
      <c r="B39" t="s">
        <v>175</v>
      </c>
      <c r="C39" s="135">
        <f t="shared" si="1"/>
        <v>1650</v>
      </c>
      <c r="D39" s="135">
        <f t="shared" si="8"/>
        <v>700</v>
      </c>
      <c r="E39" s="135">
        <f t="shared" si="15"/>
        <v>2550</v>
      </c>
      <c r="F39" s="135">
        <f>$L$77*F105</f>
        <v>2900</v>
      </c>
      <c r="G39" s="135">
        <f>$L$77*G105</f>
        <v>450</v>
      </c>
      <c r="H39" s="135">
        <f>$L$77*H105</f>
        <v>2200</v>
      </c>
      <c r="I39" s="135">
        <v>40</v>
      </c>
      <c r="J39" s="135">
        <f t="shared" ref="J39" si="28">$L$77*J105</f>
        <v>2300</v>
      </c>
      <c r="K39" s="135">
        <f t="shared" ref="K39" si="29">$L$77*K105</f>
        <v>2350</v>
      </c>
      <c r="L39" s="135"/>
      <c r="M39" s="135"/>
    </row>
    <row r="40" spans="1:13">
      <c r="A40">
        <v>8</v>
      </c>
      <c r="B40" t="s">
        <v>170</v>
      </c>
      <c r="C40" s="135">
        <f t="shared" si="1"/>
        <v>650</v>
      </c>
      <c r="D40" s="135">
        <f t="shared" si="8"/>
        <v>3000</v>
      </c>
      <c r="E40" s="135">
        <f t="shared" si="15"/>
        <v>600</v>
      </c>
      <c r="F40" s="135">
        <f>$L$77*F106</f>
        <v>800</v>
      </c>
      <c r="G40" s="135">
        <f>$L$77*G106</f>
        <v>2350</v>
      </c>
      <c r="H40" s="135">
        <f>$L$77*H106</f>
        <v>600</v>
      </c>
      <c r="I40" s="135">
        <f>$L$77*I106</f>
        <v>2300</v>
      </c>
      <c r="J40" s="135">
        <v>40</v>
      </c>
      <c r="K40" s="135">
        <f t="shared" ref="K40" si="30">$L$77*K106</f>
        <v>1150</v>
      </c>
      <c r="L40" s="135"/>
      <c r="M40" s="135"/>
    </row>
    <row r="41" spans="1:13">
      <c r="A41">
        <v>9</v>
      </c>
      <c r="B41" t="s">
        <v>174</v>
      </c>
      <c r="C41" s="135">
        <f t="shared" si="1"/>
        <v>1000</v>
      </c>
      <c r="D41" s="135">
        <f t="shared" si="8"/>
        <v>2500</v>
      </c>
      <c r="E41" s="135">
        <f t="shared" si="15"/>
        <v>1650</v>
      </c>
      <c r="F41" s="135">
        <f>$L$77*F107</f>
        <v>1200</v>
      </c>
      <c r="G41" s="135">
        <f>$L$77*G107</f>
        <v>2550</v>
      </c>
      <c r="H41" s="135">
        <f>$L$77*H107</f>
        <v>550</v>
      </c>
      <c r="I41" s="135">
        <f>$L$77*I107</f>
        <v>2350</v>
      </c>
      <c r="J41" s="135">
        <f>$L$77*J107</f>
        <v>1150</v>
      </c>
      <c r="K41" s="135">
        <v>40</v>
      </c>
      <c r="L41" s="135"/>
      <c r="M41" s="135"/>
    </row>
    <row r="42" spans="1:13">
      <c r="C42" s="135"/>
      <c r="D42" s="135"/>
      <c r="E42" s="135"/>
      <c r="F42" s="135"/>
      <c r="G42" s="135"/>
      <c r="H42" s="135"/>
      <c r="I42" s="135"/>
      <c r="J42" s="135"/>
      <c r="K42" s="135"/>
      <c r="L42" s="135"/>
      <c r="M42" s="135"/>
    </row>
    <row r="43" spans="1:13">
      <c r="C43" s="135"/>
      <c r="D43" s="135"/>
      <c r="E43" s="135"/>
      <c r="F43" s="135"/>
      <c r="G43" s="135"/>
      <c r="H43" s="135"/>
      <c r="I43" s="135"/>
      <c r="J43" s="135"/>
      <c r="K43" s="135"/>
      <c r="L43" s="135"/>
      <c r="M43" s="135"/>
    </row>
    <row r="44" spans="1:13">
      <c r="B44" s="97" t="s">
        <v>1120</v>
      </c>
      <c r="C44" s="135"/>
      <c r="D44" s="135"/>
      <c r="E44" s="135"/>
      <c r="F44" s="135"/>
      <c r="G44" s="135"/>
      <c r="H44" s="135"/>
      <c r="I44" s="135"/>
      <c r="J44" s="135"/>
      <c r="K44" s="135"/>
      <c r="L44" s="135"/>
      <c r="M44" s="135"/>
    </row>
    <row r="45" spans="1:13">
      <c r="B45" s="29" t="s">
        <v>1273</v>
      </c>
      <c r="C45" s="135" t="s">
        <v>171</v>
      </c>
      <c r="D45" s="135" t="s">
        <v>177</v>
      </c>
      <c r="E45" s="135" t="s">
        <v>172</v>
      </c>
      <c r="F45" s="135" t="s">
        <v>178</v>
      </c>
      <c r="G45" s="135" t="s">
        <v>176</v>
      </c>
      <c r="H45" s="135" t="s">
        <v>173</v>
      </c>
      <c r="I45" s="135" t="s">
        <v>175</v>
      </c>
      <c r="J45" s="135" t="s">
        <v>170</v>
      </c>
      <c r="K45" s="135" t="s">
        <v>174</v>
      </c>
      <c r="L45" s="135"/>
      <c r="M45" s="135"/>
    </row>
    <row r="46" spans="1:13">
      <c r="A46">
        <v>1</v>
      </c>
      <c r="B46" t="s">
        <v>171</v>
      </c>
      <c r="C46" s="135">
        <f>C99-C33</f>
        <v>0</v>
      </c>
      <c r="D46" s="135">
        <f>D99-D33</f>
        <v>0</v>
      </c>
      <c r="E46" s="135">
        <f t="shared" ref="E46:K46" si="31">E99-E33</f>
        <v>0</v>
      </c>
      <c r="F46" s="135">
        <f t="shared" si="31"/>
        <v>0</v>
      </c>
      <c r="G46" s="135">
        <f t="shared" si="31"/>
        <v>0</v>
      </c>
      <c r="H46" s="135">
        <f t="shared" si="31"/>
        <v>0</v>
      </c>
      <c r="I46" s="135">
        <f t="shared" si="31"/>
        <v>0</v>
      </c>
      <c r="J46" s="135">
        <f t="shared" si="31"/>
        <v>0</v>
      </c>
      <c r="K46" s="135">
        <f t="shared" si="31"/>
        <v>0</v>
      </c>
      <c r="L46" s="135"/>
      <c r="M46" s="135"/>
    </row>
    <row r="47" spans="1:13">
      <c r="A47">
        <v>2</v>
      </c>
      <c r="B47" t="s">
        <v>177</v>
      </c>
      <c r="C47" s="135">
        <f t="shared" ref="C47:K47" si="32">C100-C34</f>
        <v>0</v>
      </c>
      <c r="D47" s="135">
        <f t="shared" si="32"/>
        <v>0</v>
      </c>
      <c r="E47" s="135">
        <f t="shared" si="32"/>
        <v>0</v>
      </c>
      <c r="F47" s="135">
        <f t="shared" si="32"/>
        <v>0</v>
      </c>
      <c r="G47" s="135">
        <f t="shared" si="32"/>
        <v>0</v>
      </c>
      <c r="H47" s="135">
        <f t="shared" si="32"/>
        <v>0</v>
      </c>
      <c r="I47" s="135">
        <f t="shared" si="32"/>
        <v>0</v>
      </c>
      <c r="J47" s="135">
        <f t="shared" si="32"/>
        <v>0</v>
      </c>
      <c r="K47" s="135">
        <f t="shared" si="32"/>
        <v>0</v>
      </c>
      <c r="L47" s="135"/>
      <c r="M47" s="135"/>
    </row>
    <row r="48" spans="1:13">
      <c r="A48">
        <v>3</v>
      </c>
      <c r="B48" t="s">
        <v>172</v>
      </c>
      <c r="C48" s="135">
        <f t="shared" ref="C48:K48" si="33">C101-C35</f>
        <v>0</v>
      </c>
      <c r="D48" s="135">
        <f t="shared" si="33"/>
        <v>0</v>
      </c>
      <c r="E48" s="135">
        <f t="shared" si="33"/>
        <v>0</v>
      </c>
      <c r="F48" s="135">
        <f t="shared" si="33"/>
        <v>0</v>
      </c>
      <c r="G48" s="135">
        <f t="shared" si="33"/>
        <v>0</v>
      </c>
      <c r="H48" s="135">
        <f t="shared" si="33"/>
        <v>0</v>
      </c>
      <c r="I48" s="135">
        <f t="shared" si="33"/>
        <v>0</v>
      </c>
      <c r="J48" s="135">
        <f t="shared" si="33"/>
        <v>0</v>
      </c>
      <c r="K48" s="135">
        <f t="shared" si="33"/>
        <v>0</v>
      </c>
      <c r="L48" s="135"/>
      <c r="M48" s="135"/>
    </row>
    <row r="49" spans="1:13">
      <c r="A49">
        <v>4</v>
      </c>
      <c r="B49" t="s">
        <v>178</v>
      </c>
      <c r="C49" s="135">
        <f t="shared" ref="C49:K49" si="34">C102-C36</f>
        <v>0</v>
      </c>
      <c r="D49" s="135">
        <f t="shared" si="34"/>
        <v>0</v>
      </c>
      <c r="E49" s="135">
        <f t="shared" si="34"/>
        <v>0</v>
      </c>
      <c r="F49" s="135">
        <f t="shared" si="34"/>
        <v>0</v>
      </c>
      <c r="G49" s="135">
        <f t="shared" si="34"/>
        <v>0</v>
      </c>
      <c r="H49" s="135">
        <f t="shared" si="34"/>
        <v>0</v>
      </c>
      <c r="I49" s="135">
        <f t="shared" si="34"/>
        <v>0</v>
      </c>
      <c r="J49" s="135">
        <f t="shared" si="34"/>
        <v>0</v>
      </c>
      <c r="K49" s="135">
        <f t="shared" si="34"/>
        <v>0</v>
      </c>
      <c r="L49" s="135"/>
      <c r="M49" s="135"/>
    </row>
    <row r="50" spans="1:13">
      <c r="A50">
        <v>5</v>
      </c>
      <c r="B50" t="s">
        <v>176</v>
      </c>
      <c r="C50" s="135">
        <f t="shared" ref="C50:K50" si="35">C103-C37</f>
        <v>0</v>
      </c>
      <c r="D50" s="135">
        <f t="shared" si="35"/>
        <v>0</v>
      </c>
      <c r="E50" s="135">
        <f t="shared" si="35"/>
        <v>0</v>
      </c>
      <c r="F50" s="135">
        <f t="shared" si="35"/>
        <v>0</v>
      </c>
      <c r="G50" s="135">
        <f t="shared" si="35"/>
        <v>0</v>
      </c>
      <c r="H50" s="135">
        <f t="shared" si="35"/>
        <v>0</v>
      </c>
      <c r="I50" s="135">
        <f t="shared" si="35"/>
        <v>0</v>
      </c>
      <c r="J50" s="135">
        <f t="shared" si="35"/>
        <v>0</v>
      </c>
      <c r="K50" s="135">
        <f t="shared" si="35"/>
        <v>0</v>
      </c>
      <c r="L50" s="135"/>
      <c r="M50" s="135"/>
    </row>
    <row r="51" spans="1:13">
      <c r="A51">
        <v>6</v>
      </c>
      <c r="B51" t="s">
        <v>173</v>
      </c>
      <c r="C51" s="135">
        <f t="shared" ref="C51:K51" si="36">C104-C38</f>
        <v>0</v>
      </c>
      <c r="D51" s="135">
        <f t="shared" si="36"/>
        <v>0</v>
      </c>
      <c r="E51" s="135">
        <f t="shared" si="36"/>
        <v>0</v>
      </c>
      <c r="F51" s="135">
        <f t="shared" si="36"/>
        <v>0</v>
      </c>
      <c r="G51" s="135">
        <f t="shared" si="36"/>
        <v>0</v>
      </c>
      <c r="H51" s="135">
        <f t="shared" si="36"/>
        <v>0</v>
      </c>
      <c r="I51" s="135">
        <f t="shared" si="36"/>
        <v>0</v>
      </c>
      <c r="J51" s="135">
        <f t="shared" si="36"/>
        <v>0</v>
      </c>
      <c r="K51" s="135">
        <f t="shared" si="36"/>
        <v>0</v>
      </c>
      <c r="L51" s="135"/>
      <c r="M51" s="135"/>
    </row>
    <row r="52" spans="1:13">
      <c r="A52">
        <v>7</v>
      </c>
      <c r="B52" t="s">
        <v>175</v>
      </c>
      <c r="C52" s="135">
        <f t="shared" ref="C52:K52" si="37">C105-C39</f>
        <v>0</v>
      </c>
      <c r="D52" s="135">
        <f t="shared" si="37"/>
        <v>0</v>
      </c>
      <c r="E52" s="135">
        <f t="shared" si="37"/>
        <v>0</v>
      </c>
      <c r="F52" s="135">
        <f t="shared" si="37"/>
        <v>0</v>
      </c>
      <c r="G52" s="135">
        <f t="shared" si="37"/>
        <v>0</v>
      </c>
      <c r="H52" s="135">
        <f t="shared" si="37"/>
        <v>0</v>
      </c>
      <c r="I52" s="135">
        <f t="shared" si="37"/>
        <v>0</v>
      </c>
      <c r="J52" s="135">
        <f t="shared" si="37"/>
        <v>0</v>
      </c>
      <c r="K52" s="135">
        <f t="shared" si="37"/>
        <v>0</v>
      </c>
      <c r="L52" s="135"/>
      <c r="M52" s="135"/>
    </row>
    <row r="53" spans="1:13">
      <c r="A53">
        <v>8</v>
      </c>
      <c r="B53" t="s">
        <v>170</v>
      </c>
      <c r="C53" s="135">
        <f t="shared" ref="C53:K53" si="38">C106-C40</f>
        <v>0</v>
      </c>
      <c r="D53" s="135">
        <f t="shared" si="38"/>
        <v>0</v>
      </c>
      <c r="E53" s="135">
        <f t="shared" si="38"/>
        <v>0</v>
      </c>
      <c r="F53" s="135">
        <f t="shared" si="38"/>
        <v>0</v>
      </c>
      <c r="G53" s="135">
        <f t="shared" si="38"/>
        <v>0</v>
      </c>
      <c r="H53" s="135">
        <f t="shared" si="38"/>
        <v>0</v>
      </c>
      <c r="I53" s="135">
        <f t="shared" si="38"/>
        <v>0</v>
      </c>
      <c r="J53" s="135">
        <f t="shared" si="38"/>
        <v>0</v>
      </c>
      <c r="K53" s="135">
        <f t="shared" si="38"/>
        <v>0</v>
      </c>
      <c r="L53" s="135"/>
      <c r="M53" s="135"/>
    </row>
    <row r="54" spans="1:13">
      <c r="A54">
        <v>9</v>
      </c>
      <c r="B54" t="s">
        <v>174</v>
      </c>
      <c r="C54" s="135">
        <f t="shared" ref="C54:K54" si="39">C107-C41</f>
        <v>0</v>
      </c>
      <c r="D54" s="135">
        <f t="shared" si="39"/>
        <v>0</v>
      </c>
      <c r="E54" s="135">
        <f t="shared" si="39"/>
        <v>0</v>
      </c>
      <c r="F54" s="135">
        <f t="shared" si="39"/>
        <v>0</v>
      </c>
      <c r="G54" s="135">
        <f t="shared" si="39"/>
        <v>0</v>
      </c>
      <c r="H54" s="135">
        <f t="shared" si="39"/>
        <v>0</v>
      </c>
      <c r="I54" s="135">
        <f t="shared" si="39"/>
        <v>0</v>
      </c>
      <c r="J54" s="135">
        <f t="shared" si="39"/>
        <v>0</v>
      </c>
      <c r="K54" s="135">
        <f t="shared" si="39"/>
        <v>0</v>
      </c>
      <c r="L54" s="135"/>
      <c r="M54" s="135"/>
    </row>
    <row r="55" spans="1:13">
      <c r="C55" s="135"/>
      <c r="D55" s="135"/>
      <c r="E55" s="135"/>
      <c r="F55" s="135"/>
      <c r="G55" s="135"/>
      <c r="H55" s="135"/>
      <c r="I55" s="135"/>
      <c r="J55" s="135"/>
      <c r="K55" s="135"/>
      <c r="L55" s="135"/>
      <c r="M55" s="135"/>
    </row>
    <row r="56" spans="1:13">
      <c r="B56" s="29" t="s">
        <v>1123</v>
      </c>
      <c r="C56" s="136"/>
      <c r="D56" s="135"/>
      <c r="E56" s="135"/>
      <c r="F56" s="135"/>
      <c r="G56" s="135"/>
      <c r="H56" s="135"/>
      <c r="I56" s="135"/>
      <c r="J56" s="135"/>
      <c r="K56" s="135"/>
      <c r="L56" s="135"/>
      <c r="M56" s="135"/>
    </row>
    <row r="57" spans="1:13" ht="15">
      <c r="B57" s="29" t="s">
        <v>1273</v>
      </c>
      <c r="C57" s="137" t="s">
        <v>56</v>
      </c>
      <c r="D57" s="137" t="s">
        <v>57</v>
      </c>
      <c r="E57" s="135"/>
      <c r="F57" s="135"/>
      <c r="G57" s="135"/>
      <c r="H57" s="135"/>
      <c r="I57" s="135"/>
      <c r="J57" s="135"/>
      <c r="K57" s="135"/>
      <c r="L57" s="135"/>
      <c r="M57" s="135"/>
    </row>
    <row r="58" spans="1:13">
      <c r="A58">
        <v>1</v>
      </c>
      <c r="B58" t="s">
        <v>171</v>
      </c>
      <c r="C58" s="239" t="e">
        <f>IF(AND(Schnittholz!$AB$12=Transport!A58,Schnittholz!$D$33&gt;0,ISNUMBER(Schnittholz!$D$33)),Schnittholz!$D$33*Schnittholz!$D$34,IF(Schnittholz!$D$34=L78,$L$78*J99,Schnittholz!$D$34*J99))</f>
        <v>#N/A</v>
      </c>
      <c r="D58" s="239" t="e">
        <f>IF(AND(Schnittholz!$AB$12=Transport!A58,Schnittholz!$D$33&gt;0,ISNUMBER(Schnittholz!$D$33)),Schnittholz!$D$33*(1-Schnittholz!$D$34),IF(Schnittholz!$D$34=L78,$K$78*J99,J99*(100%-Schnittholz!$D$34)))</f>
        <v>#N/A</v>
      </c>
      <c r="E58" s="136" t="s">
        <v>1134</v>
      </c>
      <c r="F58" s="135" t="e">
        <f>IF(Schnittholz!$AB$12=Transport!A58,$L$78*J99,0)</f>
        <v>#N/A</v>
      </c>
      <c r="G58" s="135" t="e">
        <f>IF(Schnittholz!$AB$12=Transport!A58,$K$78*J99,0)</f>
        <v>#N/A</v>
      </c>
      <c r="H58" s="135"/>
      <c r="I58" s="135"/>
      <c r="J58" s="135"/>
      <c r="K58" s="135"/>
      <c r="L58" s="135"/>
      <c r="M58" s="135"/>
    </row>
    <row r="59" spans="1:13">
      <c r="A59">
        <v>2</v>
      </c>
      <c r="B59" t="s">
        <v>177</v>
      </c>
      <c r="C59" s="239" t="e">
        <f>IF(AND(Schnittholz!$AB$12=Transport!A59,Schnittholz!$D$33&gt;0,ISNUMBER(Schnittholz!$D$33)),Schnittholz!$D$33*Schnittholz!$D$34,IF(Schnittholz!$D$34=L78,$L$78*J100,Schnittholz!$D$34*J100))</f>
        <v>#N/A</v>
      </c>
      <c r="D59" s="239" t="e">
        <f>IF(AND(Schnittholz!$AB$12=Transport!A59,Schnittholz!$D$33&gt;0,ISNUMBER(Schnittholz!$D$33)),Schnittholz!$D$33*(1-Schnittholz!$D$34),IF(Schnittholz!$D$34=L78,$K$78*J100,J100*(100%-Schnittholz!$D$34)))</f>
        <v>#N/A</v>
      </c>
      <c r="E59" s="136" t="s">
        <v>1135</v>
      </c>
      <c r="F59" s="135" t="e">
        <f>IF(Schnittholz!$AB$12=Transport!A59,$L$78*J100,0)</f>
        <v>#N/A</v>
      </c>
      <c r="G59" s="135" t="e">
        <f>IF(Schnittholz!$AB$12=Transport!A59,$K$78*J100,0)</f>
        <v>#N/A</v>
      </c>
      <c r="H59" s="135"/>
      <c r="I59" s="135"/>
      <c r="J59" s="135"/>
      <c r="K59" s="135"/>
      <c r="L59" s="135"/>
      <c r="M59" s="135"/>
    </row>
    <row r="60" spans="1:13">
      <c r="A60">
        <v>3</v>
      </c>
      <c r="B60" t="s">
        <v>172</v>
      </c>
      <c r="C60" s="239" t="e">
        <f>IF(AND(Schnittholz!$AB$12=Transport!A60,Schnittholz!$D$33&gt;0,ISNUMBER(Schnittholz!$D$33)),Schnittholz!$D$33*Schnittholz!$D$34,IF(Schnittholz!$D$34=L78,$L$78*J101,Schnittholz!$D$34*J101))</f>
        <v>#N/A</v>
      </c>
      <c r="D60" s="239" t="e">
        <f>IF(AND(Schnittholz!$AB$12=Transport!A60,Schnittholz!$D$33&gt;0,ISNUMBER(Schnittholz!$D$33)),Schnittholz!$D$33*(1-Schnittholz!$D$34),IF(Schnittholz!$D$34=L78,$K$78*J101,J101*(100%-Schnittholz!$D$34)))</f>
        <v>#N/A</v>
      </c>
      <c r="E60" s="136" t="s">
        <v>1138</v>
      </c>
      <c r="F60" s="135" t="e">
        <f>IF(Schnittholz!$AB$12=Transport!A60,$L$78*J101,0)</f>
        <v>#N/A</v>
      </c>
      <c r="G60" s="135" t="e">
        <f>IF(Schnittholz!$AB$12=Transport!A60,$K$78*J101,0)</f>
        <v>#N/A</v>
      </c>
      <c r="H60" s="135"/>
      <c r="I60" s="135"/>
      <c r="J60" s="135"/>
      <c r="K60" s="135"/>
      <c r="L60" s="135"/>
      <c r="M60" s="135"/>
    </row>
    <row r="61" spans="1:13">
      <c r="A61">
        <v>4</v>
      </c>
      <c r="B61" t="s">
        <v>178</v>
      </c>
      <c r="C61" s="239" t="e">
        <f>IF(AND(Schnittholz!$AB$12=Transport!A61,Schnittholz!$D$33&gt;0,ISNUMBER(Schnittholz!$D$33)),Schnittholz!$D$33*Schnittholz!$D$34,IF(Schnittholz!$D$34=L78,$L$78*J102,Schnittholz!$D$34*J102))</f>
        <v>#N/A</v>
      </c>
      <c r="D61" s="239" t="e">
        <f>IF(AND(Schnittholz!$AB$12=Transport!A61,Schnittholz!$D$33&gt;0,ISNUMBER(Schnittholz!$D$33)),Schnittholz!$D$33*(1-Schnittholz!$D$34),IF(Schnittholz!$D$34=L78,$K$78*J102,J102*(100%-Schnittholz!$D$34)))</f>
        <v>#N/A</v>
      </c>
      <c r="E61" s="136" t="s">
        <v>1137</v>
      </c>
      <c r="F61" s="135" t="e">
        <f>IF(Schnittholz!$AB$12=Transport!A61,$L$78*J102,0)</f>
        <v>#N/A</v>
      </c>
      <c r="G61" s="135" t="e">
        <f>IF(Schnittholz!$AB$12=Transport!A61,$K$78*J102,0)</f>
        <v>#N/A</v>
      </c>
      <c r="H61" s="135"/>
      <c r="I61" s="135"/>
      <c r="J61" s="135"/>
      <c r="K61" s="135"/>
      <c r="L61" s="135"/>
      <c r="M61" s="135"/>
    </row>
    <row r="62" spans="1:13">
      <c r="A62">
        <v>5</v>
      </c>
      <c r="B62" t="s">
        <v>176</v>
      </c>
      <c r="C62" s="239" t="e">
        <f>IF(AND(Schnittholz!$AB$12=Transport!A62,Schnittholz!$D$33&gt;0,ISNUMBER(Schnittholz!$D$33)),Schnittholz!$D$33*Schnittholz!$D$34,IF(Schnittholz!$D$34=L78,$L$78*J103,Schnittholz!$D$34*J103))</f>
        <v>#N/A</v>
      </c>
      <c r="D62" s="239" t="e">
        <f>IF(AND(Schnittholz!$AB$12=Transport!A62,Schnittholz!$D$33&gt;0,ISNUMBER(Schnittholz!$D$33)),Schnittholz!$D$33*(1-Schnittholz!$D$34),IF(Schnittholz!$D$34=L78,$K$78*J103,J103*(100%-Schnittholz!$D$34)))</f>
        <v>#N/A</v>
      </c>
      <c r="E62" s="135" t="s">
        <v>1139</v>
      </c>
      <c r="F62" s="135" t="e">
        <f>IF(Schnittholz!$AB$12=Transport!A62,$L$78*J103,0)</f>
        <v>#N/A</v>
      </c>
      <c r="G62" s="135" t="e">
        <f>IF(Schnittholz!$AB$12=Transport!A62,$K$78*J103,0)</f>
        <v>#N/A</v>
      </c>
      <c r="H62" s="135"/>
      <c r="I62" s="135"/>
      <c r="J62" s="135"/>
      <c r="K62" s="135"/>
      <c r="L62" s="135"/>
      <c r="M62" s="135"/>
    </row>
    <row r="63" spans="1:13">
      <c r="A63">
        <v>6</v>
      </c>
      <c r="B63" t="s">
        <v>173</v>
      </c>
      <c r="C63" s="239" t="e">
        <f>IF(AND(Schnittholz!$AB$12=Transport!A63,Schnittholz!$D$33&gt;0,ISNUMBER(Schnittholz!$D$33)),Schnittholz!$D$33*Schnittholz!$D$34,IF(Schnittholz!$D$34=L78,$L$78*J104,Schnittholz!$D$34*J104))</f>
        <v>#N/A</v>
      </c>
      <c r="D63" s="239" t="e">
        <f>IF(AND(Schnittholz!$AB$12=Transport!A63,Schnittholz!$D$33&gt;0,ISNUMBER(Schnittholz!$D$33)),Schnittholz!$D$33*(1-Schnittholz!$D$34),IF(Schnittholz!$D$34=L78,$K$78*J104,J104*(100%-Schnittholz!$D$34)))</f>
        <v>#N/A</v>
      </c>
      <c r="E63" s="136" t="s">
        <v>1136</v>
      </c>
      <c r="F63" s="135" t="e">
        <f>IF(Schnittholz!$AB$12=Transport!A63,$L$78*J104,0)</f>
        <v>#N/A</v>
      </c>
      <c r="G63" s="135" t="e">
        <f>IF(Schnittholz!$AB$12=Transport!A63,$K$78*J104,0)</f>
        <v>#N/A</v>
      </c>
      <c r="H63" s="135"/>
      <c r="I63" s="135"/>
      <c r="J63" s="135"/>
      <c r="K63" s="135"/>
      <c r="L63" s="135"/>
      <c r="M63" s="135"/>
    </row>
    <row r="64" spans="1:13">
      <c r="A64">
        <v>7</v>
      </c>
      <c r="B64" t="s">
        <v>175</v>
      </c>
      <c r="C64" s="239" t="e">
        <f>IF(AND(Schnittholz!$AB$12=Transport!A64,Schnittholz!$D$33&gt;0,ISNUMBER(Schnittholz!$D$33)),Schnittholz!$D$33*Schnittholz!$D$34,IF(Schnittholz!$D$34=L78,$L$78*J105,Schnittholz!$D$34*J105))</f>
        <v>#N/A</v>
      </c>
      <c r="D64" s="239" t="e">
        <f>IF(AND(Schnittholz!$AB$12=Transport!A64,Schnittholz!$D$33&gt;0,ISNUMBER(Schnittholz!$D$33)),Schnittholz!$D$33*(1-Schnittholz!$D$34),IF(Schnittholz!$D$34=L78,$K$78*J105,J105*(100%-Schnittholz!$D$34)))</f>
        <v>#N/A</v>
      </c>
      <c r="E64" s="135" t="s">
        <v>1140</v>
      </c>
      <c r="F64" s="135" t="e">
        <f>IF(Schnittholz!$AB$12=Transport!A64,$L$78*J105,0)</f>
        <v>#N/A</v>
      </c>
      <c r="G64" s="135" t="e">
        <f>IF(Schnittholz!$AB$12=Transport!A64,$K$78*J105,0)</f>
        <v>#N/A</v>
      </c>
      <c r="H64" s="135"/>
      <c r="I64" s="135"/>
      <c r="J64" s="135"/>
      <c r="K64" s="135"/>
      <c r="L64" s="135"/>
      <c r="M64" s="135"/>
    </row>
    <row r="65" spans="1:16">
      <c r="A65">
        <v>8</v>
      </c>
      <c r="B65" t="s">
        <v>170</v>
      </c>
      <c r="C65" s="239">
        <v>0</v>
      </c>
      <c r="D65" s="239">
        <v>0</v>
      </c>
      <c r="E65" s="135"/>
      <c r="F65" s="135">
        <v>0</v>
      </c>
      <c r="G65" s="135">
        <v>0</v>
      </c>
      <c r="H65" s="135"/>
      <c r="I65" s="135"/>
      <c r="J65" s="135"/>
      <c r="K65" s="135"/>
      <c r="L65" s="135"/>
      <c r="M65" s="135"/>
    </row>
    <row r="66" spans="1:16">
      <c r="A66">
        <v>9</v>
      </c>
      <c r="B66" t="s">
        <v>174</v>
      </c>
      <c r="C66" s="239" t="e">
        <f>IF(AND(Schnittholz!$AB$12=Transport!A66,Schnittholz!$D$33&gt;0,ISNUMBER(Schnittholz!$D$33)),Schnittholz!$D$33*Schnittholz!$D$34,IF(Schnittholz!$D$34=L78,$L$78*J107,Schnittholz!$D$34*J107))</f>
        <v>#N/A</v>
      </c>
      <c r="D66" s="239" t="e">
        <f>IF(AND(Schnittholz!$AB$12=Transport!A66,Schnittholz!$D$33&gt;0,ISNUMBER(Schnittholz!$D$33)),Schnittholz!$D$33*(1-Schnittholz!$D$34),IF(Schnittholz!$D$34=L78,$K$78*J107,J107*(100%-Schnittholz!$D$34)))</f>
        <v>#N/A</v>
      </c>
      <c r="E66" s="135" t="s">
        <v>1141</v>
      </c>
      <c r="F66" s="135" t="e">
        <f>IF(Schnittholz!$AB$12=Transport!A66,$L$78*J107,0)</f>
        <v>#N/A</v>
      </c>
      <c r="G66" s="135" t="e">
        <f>IF(Schnittholz!$AB$12=Transport!A66,$K$78*J107,0)</f>
        <v>#N/A</v>
      </c>
      <c r="H66" s="135"/>
      <c r="I66" s="135"/>
      <c r="J66" s="135"/>
      <c r="K66" s="135"/>
      <c r="L66" s="135"/>
      <c r="M66" s="135"/>
    </row>
    <row r="67" spans="1:16" ht="15">
      <c r="B67" s="102" t="s">
        <v>1121</v>
      </c>
      <c r="C67" s="138" t="e">
        <f>IF(Schnittholz!$AB$26=1,INDEX($A$58:$D$66,MATCH(Schnittholz!$AB$12,Transport!$A$58:$A$66,0),3)*Transport!$C$117,INDEX($A$58:$D$66,MATCH(Schnittholz!$AB$12,Transport!$A$58:$A$66,0),3))</f>
        <v>#N/A</v>
      </c>
      <c r="D67" s="138" t="e">
        <f>INDEX($A$58:$D$66,MATCH(Schnittholz!$AB$12,Transport!$A$58:$A$66,0),4)</f>
        <v>#N/A</v>
      </c>
      <c r="E67" s="135"/>
      <c r="F67" s="135" t="str">
        <f>IFERROR(SUM(F58:F66)+SUM(G58:G66),"Bitte Land wählen")</f>
        <v>Bitte Land wählen</v>
      </c>
      <c r="G67" s="135"/>
      <c r="H67" s="135"/>
      <c r="I67" s="135"/>
      <c r="J67" s="135"/>
      <c r="K67" s="135"/>
      <c r="L67" s="135"/>
      <c r="M67" s="135"/>
    </row>
    <row r="70" spans="1:16">
      <c r="B70" t="s">
        <v>1142</v>
      </c>
    </row>
    <row r="72" spans="1:16">
      <c r="A72" s="114"/>
      <c r="B72" s="115" t="s">
        <v>1143</v>
      </c>
      <c r="C72" s="105"/>
      <c r="D72" s="105"/>
      <c r="E72" s="105"/>
      <c r="F72" s="105"/>
      <c r="G72" s="105"/>
      <c r="H72" s="115"/>
      <c r="I72" s="105"/>
    </row>
    <row r="73" spans="1:16">
      <c r="A73" s="114"/>
      <c r="B73" s="115" t="s">
        <v>1144</v>
      </c>
      <c r="C73" s="105">
        <v>2015</v>
      </c>
      <c r="D73" s="105"/>
      <c r="E73" s="105"/>
      <c r="F73" s="105"/>
      <c r="G73" s="105"/>
      <c r="H73" s="115"/>
      <c r="I73" s="105"/>
      <c r="K73" s="116" t="s">
        <v>1145</v>
      </c>
    </row>
    <row r="74" spans="1:16">
      <c r="A74" s="114"/>
      <c r="B74" s="105"/>
      <c r="C74" s="115"/>
      <c r="D74" s="105"/>
      <c r="E74" s="105"/>
      <c r="F74" s="105"/>
      <c r="G74" s="105"/>
      <c r="H74" s="115"/>
      <c r="I74" s="105"/>
    </row>
    <row r="75" spans="1:16" ht="38.25">
      <c r="A75" s="114"/>
      <c r="B75" s="105"/>
      <c r="C75" s="117" t="s">
        <v>1146</v>
      </c>
      <c r="D75" s="118" t="s">
        <v>1147</v>
      </c>
      <c r="E75" s="117" t="s">
        <v>1148</v>
      </c>
      <c r="F75" s="117" t="s">
        <v>1149</v>
      </c>
      <c r="G75" s="117" t="s">
        <v>1150</v>
      </c>
      <c r="H75" s="117" t="s">
        <v>41</v>
      </c>
      <c r="I75" s="115"/>
      <c r="J75" s="119"/>
      <c r="K75" s="120" t="str">
        <f t="shared" ref="K75:P75" si="40">"Transport%"&amp;" "&amp;C75</f>
        <v>Transport% Bahnverkehr</v>
      </c>
      <c r="L75" s="120" t="str">
        <f t="shared" si="40"/>
        <v>Transport% Strassen-verkehr</v>
      </c>
      <c r="M75" s="120" t="str">
        <f t="shared" si="40"/>
        <v>Transport% Luftverkehr</v>
      </c>
      <c r="N75" s="120" t="str">
        <f t="shared" si="40"/>
        <v>Transport% Pipeline</v>
      </c>
      <c r="O75" s="120" t="str">
        <f t="shared" si="40"/>
        <v>Transport% Schiffverkehr</v>
      </c>
      <c r="P75" s="120" t="str">
        <f t="shared" si="40"/>
        <v>Transport% Total</v>
      </c>
    </row>
    <row r="76" spans="1:16">
      <c r="A76" s="114"/>
      <c r="B76" s="115" t="s">
        <v>1151</v>
      </c>
      <c r="C76" s="121" t="s">
        <v>1152</v>
      </c>
      <c r="D76" s="121" t="s">
        <v>1152</v>
      </c>
      <c r="E76" s="121" t="s">
        <v>1152</v>
      </c>
      <c r="F76" s="121" t="s">
        <v>1152</v>
      </c>
      <c r="G76" s="121" t="s">
        <v>1152</v>
      </c>
      <c r="H76" s="117" t="s">
        <v>1152</v>
      </c>
      <c r="I76" s="122" t="s">
        <v>1153</v>
      </c>
      <c r="K76" s="123" t="s">
        <v>1154</v>
      </c>
      <c r="L76" s="123" t="s">
        <v>1154</v>
      </c>
      <c r="M76" s="123" t="s">
        <v>1154</v>
      </c>
      <c r="N76" s="123" t="s">
        <v>1154</v>
      </c>
      <c r="O76" s="123" t="s">
        <v>1154</v>
      </c>
      <c r="P76" s="123" t="s">
        <v>1154</v>
      </c>
    </row>
    <row r="77" spans="1:16">
      <c r="A77" s="114" t="str">
        <f t="shared" ref="A77:A78" si="41">"SITC-"&amp;B77</f>
        <v>SITC-247</v>
      </c>
      <c r="B77" s="124" t="s">
        <v>1155</v>
      </c>
      <c r="C77" s="125">
        <v>65761858.703269944</v>
      </c>
      <c r="D77" s="125">
        <v>103641992.97658476</v>
      </c>
      <c r="E77" s="125">
        <v>12120.042469942658</v>
      </c>
      <c r="F77" s="125">
        <v>0</v>
      </c>
      <c r="G77" s="125">
        <v>55466.85025134094</v>
      </c>
      <c r="H77" s="126">
        <v>169471438.57257599</v>
      </c>
      <c r="I77" s="127">
        <f t="shared" ref="I77:I78" si="42">SUM(C77:G77)-H77</f>
        <v>0</v>
      </c>
      <c r="K77" s="237">
        <v>0</v>
      </c>
      <c r="L77" s="237">
        <v>1</v>
      </c>
      <c r="M77" s="128">
        <f t="shared" ref="M77:P78" si="43">E77/$H77</f>
        <v>7.151672619308216E-5</v>
      </c>
      <c r="N77" s="128">
        <f t="shared" si="43"/>
        <v>0</v>
      </c>
      <c r="O77" s="128">
        <f t="shared" si="43"/>
        <v>3.2729320479325081E-4</v>
      </c>
      <c r="P77" s="128">
        <f t="shared" si="43"/>
        <v>1</v>
      </c>
    </row>
    <row r="78" spans="1:16">
      <c r="A78" s="114" t="str">
        <f t="shared" si="41"/>
        <v>SITC-248</v>
      </c>
      <c r="B78" s="124" t="s">
        <v>1156</v>
      </c>
      <c r="C78" s="125">
        <v>5159416.5818472924</v>
      </c>
      <c r="D78" s="125">
        <v>265795105.87475616</v>
      </c>
      <c r="E78" s="125">
        <v>53675.724326104588</v>
      </c>
      <c r="F78" s="125">
        <v>0</v>
      </c>
      <c r="G78" s="125">
        <v>447862.4691357066</v>
      </c>
      <c r="H78" s="126">
        <v>271456060.650065</v>
      </c>
      <c r="I78" s="127">
        <f t="shared" si="42"/>
        <v>0</v>
      </c>
      <c r="K78" s="128">
        <f>C78/(C78+D78)</f>
        <v>1.9041633020440298E-2</v>
      </c>
      <c r="L78" s="128">
        <f>D78/(C78+D78)</f>
        <v>0.98095836697955963</v>
      </c>
      <c r="M78" s="128">
        <f t="shared" si="43"/>
        <v>1.9773264298305043E-4</v>
      </c>
      <c r="N78" s="128">
        <f t="shared" si="43"/>
        <v>0</v>
      </c>
      <c r="O78" s="128">
        <f t="shared" si="43"/>
        <v>1.6498525325358189E-3</v>
      </c>
      <c r="P78" s="128">
        <f t="shared" si="43"/>
        <v>1</v>
      </c>
    </row>
    <row r="81" spans="1:8" s="129" customFormat="1">
      <c r="C81" s="130" t="s">
        <v>1157</v>
      </c>
      <c r="D81" s="130"/>
      <c r="E81" s="129" t="s">
        <v>937</v>
      </c>
      <c r="F81" s="129" t="s">
        <v>1158</v>
      </c>
      <c r="H81" s="129" t="s">
        <v>1159</v>
      </c>
    </row>
    <row r="82" spans="1:8" s="131" customFormat="1">
      <c r="A82" s="131" t="s">
        <v>1160</v>
      </c>
      <c r="B82" s="132" t="str">
        <f t="shared" ref="B82:B95" si="44">"SITC-"&amp;D82</f>
        <v>SITC-247</v>
      </c>
      <c r="C82" s="133" t="s">
        <v>1161</v>
      </c>
      <c r="D82" s="134">
        <v>247</v>
      </c>
      <c r="E82" s="131" t="s">
        <v>1162</v>
      </c>
      <c r="F82" s="131">
        <f t="shared" ref="F82:F95" si="45">LEN(D82)</f>
        <v>3</v>
      </c>
    </row>
    <row r="83" spans="1:8" s="131" customFormat="1">
      <c r="A83" s="131" t="s">
        <v>1160</v>
      </c>
      <c r="B83" s="132" t="str">
        <f t="shared" si="44"/>
        <v>SITC-247.3</v>
      </c>
      <c r="C83" s="133" t="s">
        <v>1163</v>
      </c>
      <c r="D83" s="134">
        <v>247.3</v>
      </c>
      <c r="E83" s="131" t="s">
        <v>1164</v>
      </c>
      <c r="F83" s="131">
        <f t="shared" si="45"/>
        <v>5</v>
      </c>
    </row>
    <row r="84" spans="1:8" s="131" customFormat="1">
      <c r="A84" s="131" t="s">
        <v>1160</v>
      </c>
      <c r="B84" s="132" t="str">
        <f t="shared" si="44"/>
        <v>SITC-247.4</v>
      </c>
      <c r="C84" s="133" t="s">
        <v>1165</v>
      </c>
      <c r="D84" s="134">
        <v>247.4</v>
      </c>
      <c r="E84" s="131" t="s">
        <v>1166</v>
      </c>
      <c r="F84" s="131">
        <f t="shared" si="45"/>
        <v>5</v>
      </c>
    </row>
    <row r="85" spans="1:8" s="131" customFormat="1">
      <c r="A85" s="131" t="s">
        <v>1160</v>
      </c>
      <c r="B85" s="132" t="str">
        <f t="shared" si="44"/>
        <v>SITC-247.5</v>
      </c>
      <c r="C85" s="133" t="s">
        <v>1167</v>
      </c>
      <c r="D85" s="134">
        <v>247.5</v>
      </c>
      <c r="E85" s="131" t="s">
        <v>1168</v>
      </c>
      <c r="F85" s="131">
        <f t="shared" si="45"/>
        <v>5</v>
      </c>
    </row>
    <row r="86" spans="1:8" s="131" customFormat="1">
      <c r="A86" s="131" t="s">
        <v>1160</v>
      </c>
      <c r="B86" s="132" t="str">
        <f t="shared" si="44"/>
        <v>SITC-247.51</v>
      </c>
      <c r="C86" s="133" t="s">
        <v>1169</v>
      </c>
      <c r="D86" s="134">
        <v>247.51</v>
      </c>
      <c r="E86" s="131" t="s">
        <v>1170</v>
      </c>
      <c r="F86" s="131">
        <f t="shared" si="45"/>
        <v>6</v>
      </c>
    </row>
    <row r="87" spans="1:8" s="131" customFormat="1">
      <c r="A87" s="131" t="s">
        <v>1160</v>
      </c>
      <c r="B87" s="132" t="str">
        <f t="shared" si="44"/>
        <v>SITC-247.52</v>
      </c>
      <c r="C87" s="133" t="s">
        <v>1171</v>
      </c>
      <c r="D87" s="134">
        <v>247.52</v>
      </c>
      <c r="E87" s="131" t="s">
        <v>1172</v>
      </c>
      <c r="F87" s="131">
        <f t="shared" si="45"/>
        <v>6</v>
      </c>
    </row>
    <row r="88" spans="1:8" s="131" customFormat="1">
      <c r="A88" s="131" t="s">
        <v>1160</v>
      </c>
      <c r="B88" s="132" t="str">
        <f t="shared" si="44"/>
        <v>SITC-248</v>
      </c>
      <c r="C88" s="133" t="s">
        <v>1173</v>
      </c>
      <c r="D88" s="134">
        <v>248</v>
      </c>
      <c r="E88" s="131" t="s">
        <v>1174</v>
      </c>
      <c r="F88" s="131">
        <f t="shared" si="45"/>
        <v>3</v>
      </c>
    </row>
    <row r="89" spans="1:8" s="131" customFormat="1">
      <c r="A89" s="131" t="s">
        <v>1160</v>
      </c>
      <c r="B89" s="132" t="str">
        <f t="shared" si="44"/>
        <v>SITC-248.1</v>
      </c>
      <c r="C89" s="133" t="s">
        <v>1175</v>
      </c>
      <c r="D89" s="134">
        <v>248.1</v>
      </c>
      <c r="E89" s="131" t="s">
        <v>1176</v>
      </c>
      <c r="F89" s="131">
        <f t="shared" si="45"/>
        <v>5</v>
      </c>
    </row>
    <row r="90" spans="1:8" s="131" customFormat="1">
      <c r="A90" s="131" t="s">
        <v>1160</v>
      </c>
      <c r="B90" s="132" t="str">
        <f t="shared" si="44"/>
        <v>SITC-248.11</v>
      </c>
      <c r="C90" s="133" t="s">
        <v>1177</v>
      </c>
      <c r="D90" s="134">
        <v>248.11</v>
      </c>
      <c r="E90" s="131" t="s">
        <v>1178</v>
      </c>
      <c r="F90" s="131">
        <f t="shared" si="45"/>
        <v>6</v>
      </c>
    </row>
    <row r="91" spans="1:8" s="131" customFormat="1">
      <c r="A91" s="131" t="s">
        <v>1160</v>
      </c>
      <c r="B91" s="132" t="str">
        <f t="shared" si="44"/>
        <v>SITC-248.19</v>
      </c>
      <c r="C91" s="133" t="s">
        <v>1179</v>
      </c>
      <c r="D91" s="134">
        <v>248.19</v>
      </c>
      <c r="E91" s="131" t="s">
        <v>1180</v>
      </c>
      <c r="F91" s="131">
        <f t="shared" si="45"/>
        <v>6</v>
      </c>
    </row>
    <row r="92" spans="1:8" s="131" customFormat="1">
      <c r="A92" s="131" t="s">
        <v>1160</v>
      </c>
      <c r="B92" s="132" t="str">
        <f t="shared" si="44"/>
        <v>SITC-248.2</v>
      </c>
      <c r="C92" s="133" t="s">
        <v>1181</v>
      </c>
      <c r="D92" s="134">
        <v>248.2</v>
      </c>
      <c r="E92" s="131" t="s">
        <v>1182</v>
      </c>
      <c r="F92" s="131">
        <f t="shared" si="45"/>
        <v>5</v>
      </c>
    </row>
    <row r="93" spans="1:8" s="131" customFormat="1">
      <c r="A93" s="131" t="s">
        <v>1160</v>
      </c>
      <c r="B93" s="132" t="str">
        <f t="shared" si="44"/>
        <v>SITC-248.3</v>
      </c>
      <c r="C93" s="133" t="s">
        <v>1183</v>
      </c>
      <c r="D93" s="134">
        <v>248.3</v>
      </c>
      <c r="E93" s="131" t="s">
        <v>1184</v>
      </c>
      <c r="F93" s="131">
        <f t="shared" si="45"/>
        <v>5</v>
      </c>
    </row>
    <row r="94" spans="1:8" s="131" customFormat="1">
      <c r="A94" s="131" t="s">
        <v>1160</v>
      </c>
      <c r="B94" s="132" t="str">
        <f t="shared" si="44"/>
        <v>SITC-248.4</v>
      </c>
      <c r="C94" s="133" t="s">
        <v>1185</v>
      </c>
      <c r="D94" s="134">
        <v>248.4</v>
      </c>
      <c r="E94" s="131" t="s">
        <v>1186</v>
      </c>
      <c r="F94" s="131">
        <f t="shared" si="45"/>
        <v>5</v>
      </c>
    </row>
    <row r="95" spans="1:8" s="131" customFormat="1">
      <c r="A95" s="131" t="s">
        <v>1160</v>
      </c>
      <c r="B95" s="132" t="str">
        <f t="shared" si="44"/>
        <v>SITC-248.5</v>
      </c>
      <c r="C95" s="133" t="s">
        <v>1187</v>
      </c>
      <c r="D95" s="134">
        <v>248.5</v>
      </c>
      <c r="E95" s="131" t="s">
        <v>1188</v>
      </c>
      <c r="F95" s="131">
        <f t="shared" si="45"/>
        <v>5</v>
      </c>
    </row>
    <row r="96" spans="1:8">
      <c r="C96" s="29"/>
    </row>
    <row r="97" spans="1:11">
      <c r="C97" s="29" t="s">
        <v>1133</v>
      </c>
    </row>
    <row r="98" spans="1:11">
      <c r="B98" s="29" t="s">
        <v>1273</v>
      </c>
      <c r="C98" t="s">
        <v>171</v>
      </c>
      <c r="D98" t="s">
        <v>177</v>
      </c>
      <c r="E98" t="s">
        <v>172</v>
      </c>
      <c r="F98" t="s">
        <v>178</v>
      </c>
      <c r="G98" t="s">
        <v>176</v>
      </c>
      <c r="H98" t="s">
        <v>173</v>
      </c>
      <c r="I98" t="s">
        <v>175</v>
      </c>
      <c r="J98" t="s">
        <v>170</v>
      </c>
      <c r="K98" t="s">
        <v>174</v>
      </c>
    </row>
    <row r="99" spans="1:11">
      <c r="A99">
        <v>1</v>
      </c>
      <c r="B99" t="s">
        <v>171</v>
      </c>
      <c r="C99">
        <v>40</v>
      </c>
      <c r="D99">
        <v>2400</v>
      </c>
      <c r="E99">
        <v>1500</v>
      </c>
      <c r="F99">
        <v>1350</v>
      </c>
      <c r="G99">
        <v>1800</v>
      </c>
      <c r="H99">
        <v>700</v>
      </c>
      <c r="I99">
        <v>1650</v>
      </c>
      <c r="J99">
        <v>650</v>
      </c>
      <c r="K99">
        <v>1000</v>
      </c>
    </row>
    <row r="100" spans="1:11">
      <c r="A100">
        <v>2</v>
      </c>
      <c r="B100" t="s">
        <v>177</v>
      </c>
      <c r="C100">
        <v>2400</v>
      </c>
      <c r="D100">
        <v>40</v>
      </c>
      <c r="E100">
        <v>3500</v>
      </c>
      <c r="F100">
        <v>3400</v>
      </c>
      <c r="G100">
        <v>1100</v>
      </c>
      <c r="H100">
        <v>2500</v>
      </c>
      <c r="I100">
        <v>700</v>
      </c>
      <c r="J100">
        <v>3000</v>
      </c>
      <c r="K100">
        <v>2500</v>
      </c>
    </row>
    <row r="101" spans="1:11">
      <c r="A101">
        <v>3</v>
      </c>
      <c r="B101" t="s">
        <v>172</v>
      </c>
      <c r="C101">
        <v>1500</v>
      </c>
      <c r="D101">
        <v>3500</v>
      </c>
      <c r="E101">
        <v>40</v>
      </c>
      <c r="F101">
        <v>1250</v>
      </c>
      <c r="G101">
        <v>2600</v>
      </c>
      <c r="H101">
        <v>1150</v>
      </c>
      <c r="I101">
        <v>2550</v>
      </c>
      <c r="J101">
        <v>600</v>
      </c>
      <c r="K101">
        <v>1650</v>
      </c>
    </row>
    <row r="102" spans="1:11">
      <c r="A102">
        <v>4</v>
      </c>
      <c r="B102" t="s">
        <v>178</v>
      </c>
      <c r="C102">
        <v>1350</v>
      </c>
      <c r="D102">
        <v>3400</v>
      </c>
      <c r="E102">
        <v>1250</v>
      </c>
      <c r="F102">
        <v>40</v>
      </c>
      <c r="G102">
        <v>3000</v>
      </c>
      <c r="H102">
        <v>950</v>
      </c>
      <c r="I102">
        <v>2900</v>
      </c>
      <c r="J102">
        <v>800</v>
      </c>
      <c r="K102">
        <v>1200</v>
      </c>
    </row>
    <row r="103" spans="1:11">
      <c r="A103">
        <v>5</v>
      </c>
      <c r="B103" t="s">
        <v>176</v>
      </c>
      <c r="C103">
        <v>1800</v>
      </c>
      <c r="D103">
        <v>1100</v>
      </c>
      <c r="E103">
        <v>2600</v>
      </c>
      <c r="F103">
        <v>3000</v>
      </c>
      <c r="G103">
        <v>40</v>
      </c>
      <c r="H103">
        <v>2400</v>
      </c>
      <c r="I103">
        <v>450</v>
      </c>
      <c r="J103">
        <v>2350</v>
      </c>
      <c r="K103">
        <v>2550</v>
      </c>
    </row>
    <row r="104" spans="1:11">
      <c r="A104">
        <v>6</v>
      </c>
      <c r="B104" t="s">
        <v>173</v>
      </c>
      <c r="C104">
        <v>700</v>
      </c>
      <c r="D104">
        <v>2500</v>
      </c>
      <c r="E104">
        <v>1150</v>
      </c>
      <c r="F104">
        <v>950</v>
      </c>
      <c r="G104">
        <v>2400</v>
      </c>
      <c r="H104">
        <v>40</v>
      </c>
      <c r="I104">
        <v>2200</v>
      </c>
      <c r="J104">
        <v>600</v>
      </c>
      <c r="K104">
        <v>550</v>
      </c>
    </row>
    <row r="105" spans="1:11">
      <c r="A105">
        <v>7</v>
      </c>
      <c r="B105" t="s">
        <v>175</v>
      </c>
      <c r="C105">
        <v>1650</v>
      </c>
      <c r="D105">
        <v>700</v>
      </c>
      <c r="E105">
        <v>2550</v>
      </c>
      <c r="F105">
        <v>2900</v>
      </c>
      <c r="G105">
        <v>450</v>
      </c>
      <c r="H105">
        <v>2200</v>
      </c>
      <c r="I105">
        <v>40</v>
      </c>
      <c r="J105">
        <v>2300</v>
      </c>
      <c r="K105">
        <v>2350</v>
      </c>
    </row>
    <row r="106" spans="1:11">
      <c r="A106">
        <v>8</v>
      </c>
      <c r="B106" t="s">
        <v>170</v>
      </c>
      <c r="C106">
        <v>650</v>
      </c>
      <c r="D106">
        <v>3000</v>
      </c>
      <c r="E106">
        <v>600</v>
      </c>
      <c r="F106">
        <v>800</v>
      </c>
      <c r="G106">
        <v>2350</v>
      </c>
      <c r="H106">
        <v>600</v>
      </c>
      <c r="I106">
        <v>2300</v>
      </c>
      <c r="J106">
        <v>40</v>
      </c>
      <c r="K106">
        <v>1150</v>
      </c>
    </row>
    <row r="107" spans="1:11">
      <c r="A107">
        <v>9</v>
      </c>
      <c r="B107" t="s">
        <v>174</v>
      </c>
      <c r="C107">
        <v>1000</v>
      </c>
      <c r="D107">
        <v>2500</v>
      </c>
      <c r="E107">
        <v>1650</v>
      </c>
      <c r="F107">
        <v>1200</v>
      </c>
      <c r="G107">
        <v>2550</v>
      </c>
      <c r="H107">
        <v>550</v>
      </c>
      <c r="I107">
        <v>2350</v>
      </c>
      <c r="J107">
        <v>1150</v>
      </c>
      <c r="K107">
        <v>40</v>
      </c>
    </row>
    <row r="110" spans="1:11">
      <c r="B110" s="29" t="s">
        <v>1249</v>
      </c>
    </row>
    <row r="111" spans="1:11">
      <c r="C111" s="29" t="s">
        <v>1250</v>
      </c>
      <c r="D111" s="29" t="s">
        <v>1252</v>
      </c>
      <c r="E111" s="29" t="s">
        <v>1256</v>
      </c>
    </row>
    <row r="112" spans="1:11">
      <c r="B112" s="29" t="s">
        <v>1251</v>
      </c>
      <c r="C112">
        <v>10</v>
      </c>
      <c r="D112">
        <v>0.26700000000000002</v>
      </c>
      <c r="E112" s="146">
        <f>D112/C115</f>
        <v>0.31785714285714289</v>
      </c>
    </row>
    <row r="113" spans="2:10">
      <c r="B113" s="29" t="s">
        <v>1253</v>
      </c>
      <c r="C113">
        <v>6</v>
      </c>
      <c r="D113">
        <v>0.246</v>
      </c>
      <c r="E113" s="146">
        <f>D113/C115</f>
        <v>0.29285714285714287</v>
      </c>
    </row>
    <row r="115" spans="2:10">
      <c r="B115" s="29" t="s">
        <v>1254</v>
      </c>
      <c r="C115">
        <v>0.84</v>
      </c>
      <c r="D115" s="29" t="s">
        <v>1255</v>
      </c>
    </row>
    <row r="117" spans="2:10">
      <c r="B117" s="29" t="s">
        <v>1272</v>
      </c>
      <c r="C117" s="157">
        <f>(J135/100)/((E112+E113)/2)</f>
        <v>1.2978245614035089</v>
      </c>
    </row>
    <row r="119" spans="2:10" ht="38.25">
      <c r="B119" s="29" t="s">
        <v>1257</v>
      </c>
      <c r="F119" s="78" t="s">
        <v>1267</v>
      </c>
      <c r="G119" t="s">
        <v>1268</v>
      </c>
      <c r="H119" t="s">
        <v>1269</v>
      </c>
      <c r="I119" s="78" t="s">
        <v>1270</v>
      </c>
      <c r="J119" s="78" t="s">
        <v>1271</v>
      </c>
    </row>
    <row r="120" spans="2:10" ht="15">
      <c r="B120" s="147" t="s">
        <v>1258</v>
      </c>
      <c r="C120" s="148" t="s">
        <v>1259</v>
      </c>
      <c r="D120" s="149" t="s">
        <v>1260</v>
      </c>
      <c r="E120" s="150"/>
      <c r="F120" s="151">
        <v>5.79</v>
      </c>
      <c r="G120" s="152">
        <v>0.125</v>
      </c>
      <c r="H120" s="152">
        <v>4.1000000000000002E-2</v>
      </c>
      <c r="I120" s="153">
        <v>0.04</v>
      </c>
      <c r="J120" s="153">
        <v>26.08</v>
      </c>
    </row>
    <row r="121" spans="2:10" ht="15">
      <c r="B121" s="154" t="s">
        <v>1258</v>
      </c>
      <c r="C121" s="155" t="s">
        <v>1259</v>
      </c>
      <c r="D121" s="149" t="s">
        <v>1261</v>
      </c>
      <c r="E121" s="150"/>
      <c r="F121" s="151">
        <v>5.79</v>
      </c>
      <c r="G121" s="152">
        <v>2.7E-2</v>
      </c>
      <c r="H121" s="152">
        <v>8.9999999999999993E-3</v>
      </c>
      <c r="I121" s="153">
        <v>0.04</v>
      </c>
      <c r="J121" s="153">
        <v>25.8</v>
      </c>
    </row>
    <row r="122" spans="2:10" ht="15">
      <c r="B122" s="154" t="s">
        <v>1258</v>
      </c>
      <c r="C122" s="155" t="s">
        <v>1259</v>
      </c>
      <c r="D122" s="149" t="s">
        <v>1262</v>
      </c>
      <c r="E122" s="150"/>
      <c r="F122" s="151">
        <v>5.79</v>
      </c>
      <c r="G122" s="152">
        <v>0.67</v>
      </c>
      <c r="H122" s="152">
        <v>0.219</v>
      </c>
      <c r="I122" s="153">
        <v>0.04</v>
      </c>
      <c r="J122" s="153">
        <v>25.81</v>
      </c>
    </row>
    <row r="123" spans="2:10" ht="15">
      <c r="B123" s="154" t="s">
        <v>1258</v>
      </c>
      <c r="C123" s="156" t="s">
        <v>1259</v>
      </c>
      <c r="D123" s="149" t="s">
        <v>1263</v>
      </c>
      <c r="E123" s="150"/>
      <c r="F123" s="151">
        <v>5.79</v>
      </c>
      <c r="G123" s="152">
        <v>0.17799999999999999</v>
      </c>
      <c r="H123" s="152">
        <v>5.8000000000000003E-2</v>
      </c>
      <c r="I123" s="153">
        <v>0.04</v>
      </c>
      <c r="J123" s="153">
        <v>25.25</v>
      </c>
    </row>
    <row r="124" spans="2:10" ht="15">
      <c r="B124" s="148" t="s">
        <v>1264</v>
      </c>
      <c r="C124" s="148" t="s">
        <v>1259</v>
      </c>
      <c r="D124" s="149" t="s">
        <v>1260</v>
      </c>
      <c r="E124" s="150"/>
      <c r="F124" s="151">
        <v>11.61</v>
      </c>
      <c r="G124" s="152">
        <v>3.9E-2</v>
      </c>
      <c r="H124" s="152">
        <v>2.5000000000000001E-2</v>
      </c>
      <c r="I124" s="153">
        <v>0.02</v>
      </c>
      <c r="J124" s="153">
        <v>32.36</v>
      </c>
    </row>
    <row r="125" spans="2:10" ht="15">
      <c r="B125" s="154" t="s">
        <v>1264</v>
      </c>
      <c r="C125" s="155" t="s">
        <v>1259</v>
      </c>
      <c r="D125" s="149" t="s">
        <v>1261</v>
      </c>
      <c r="E125" s="150"/>
      <c r="F125" s="151">
        <v>11.61</v>
      </c>
      <c r="G125" s="152">
        <v>1.4E-2</v>
      </c>
      <c r="H125" s="152">
        <v>8.9999999999999993E-3</v>
      </c>
      <c r="I125" s="153">
        <v>0.02</v>
      </c>
      <c r="J125" s="153">
        <v>31.32</v>
      </c>
    </row>
    <row r="126" spans="2:10" ht="15">
      <c r="B126" s="154" t="s">
        <v>1264</v>
      </c>
      <c r="C126" s="155" t="s">
        <v>1259</v>
      </c>
      <c r="D126" s="149" t="s">
        <v>1262</v>
      </c>
      <c r="E126" s="150"/>
      <c r="F126" s="151">
        <v>11.61</v>
      </c>
      <c r="G126" s="152">
        <v>0.63</v>
      </c>
      <c r="H126" s="152">
        <v>0.40200000000000002</v>
      </c>
      <c r="I126" s="153">
        <v>0.02</v>
      </c>
      <c r="J126" s="153">
        <v>31.28</v>
      </c>
    </row>
    <row r="127" spans="2:10" ht="15">
      <c r="B127" s="154" t="s">
        <v>1264</v>
      </c>
      <c r="C127" s="156" t="s">
        <v>1259</v>
      </c>
      <c r="D127" s="149" t="s">
        <v>1263</v>
      </c>
      <c r="E127" s="150"/>
      <c r="F127" s="151">
        <v>11.61</v>
      </c>
      <c r="G127" s="152">
        <v>0.318</v>
      </c>
      <c r="H127" s="152">
        <v>0.20300000000000001</v>
      </c>
      <c r="I127" s="153">
        <v>0.02</v>
      </c>
      <c r="J127" s="153">
        <v>31.45</v>
      </c>
    </row>
    <row r="128" spans="2:10" ht="15">
      <c r="B128" s="148" t="s">
        <v>1265</v>
      </c>
      <c r="C128" s="148" t="s">
        <v>1259</v>
      </c>
      <c r="D128" s="149" t="s">
        <v>1260</v>
      </c>
      <c r="E128" s="150"/>
      <c r="F128" s="151">
        <v>15</v>
      </c>
      <c r="G128" s="152"/>
      <c r="H128" s="152">
        <v>0</v>
      </c>
      <c r="I128" s="153">
        <v>0.02</v>
      </c>
      <c r="J128" s="153">
        <v>32.67</v>
      </c>
    </row>
    <row r="129" spans="2:10" ht="15">
      <c r="B129" s="154" t="s">
        <v>1265</v>
      </c>
      <c r="C129" s="155" t="s">
        <v>1259</v>
      </c>
      <c r="D129" s="149" t="s">
        <v>1261</v>
      </c>
      <c r="E129" s="150"/>
      <c r="F129" s="151">
        <v>15</v>
      </c>
      <c r="G129" s="152"/>
      <c r="H129" s="152">
        <v>0</v>
      </c>
      <c r="I129" s="153">
        <v>0.02</v>
      </c>
      <c r="J129" s="153">
        <v>31.59</v>
      </c>
    </row>
    <row r="130" spans="2:10" ht="15">
      <c r="B130" s="154" t="s">
        <v>1265</v>
      </c>
      <c r="C130" s="155" t="s">
        <v>1259</v>
      </c>
      <c r="D130" s="149" t="s">
        <v>1262</v>
      </c>
      <c r="E130" s="150"/>
      <c r="F130" s="151">
        <v>15</v>
      </c>
      <c r="G130" s="152"/>
      <c r="H130" s="152">
        <v>0</v>
      </c>
      <c r="I130" s="153">
        <v>0.02</v>
      </c>
      <c r="J130" s="153">
        <v>31.46</v>
      </c>
    </row>
    <row r="131" spans="2:10" ht="15">
      <c r="B131" s="154" t="s">
        <v>1265</v>
      </c>
      <c r="C131" s="156" t="s">
        <v>1259</v>
      </c>
      <c r="D131" s="149" t="s">
        <v>1263</v>
      </c>
      <c r="E131" s="150"/>
      <c r="F131" s="151">
        <v>15</v>
      </c>
      <c r="G131" s="152"/>
      <c r="H131" s="152">
        <v>0</v>
      </c>
      <c r="I131" s="153">
        <v>0.02</v>
      </c>
      <c r="J131" s="153">
        <v>31.95</v>
      </c>
    </row>
    <row r="132" spans="2:10" ht="15">
      <c r="B132" s="148" t="s">
        <v>1266</v>
      </c>
      <c r="C132" s="148" t="s">
        <v>1259</v>
      </c>
      <c r="D132" s="149" t="s">
        <v>1260</v>
      </c>
      <c r="E132" s="150"/>
      <c r="F132" s="151">
        <v>18.5</v>
      </c>
      <c r="G132" s="152"/>
      <c r="H132" s="152">
        <v>0</v>
      </c>
      <c r="I132" s="153">
        <v>0.02</v>
      </c>
      <c r="J132" s="153">
        <v>38.950000000000003</v>
      </c>
    </row>
    <row r="133" spans="2:10" ht="15">
      <c r="B133" s="154" t="s">
        <v>1266</v>
      </c>
      <c r="C133" s="155" t="s">
        <v>1259</v>
      </c>
      <c r="D133" s="149" t="s">
        <v>1261</v>
      </c>
      <c r="E133" s="150"/>
      <c r="F133" s="151">
        <v>18.5</v>
      </c>
      <c r="G133" s="152"/>
      <c r="H133" s="152">
        <v>0</v>
      </c>
      <c r="I133" s="153">
        <v>0.02</v>
      </c>
      <c r="J133" s="153">
        <v>38.24</v>
      </c>
    </row>
    <row r="134" spans="2:10" ht="15">
      <c r="B134" s="154" t="s">
        <v>1266</v>
      </c>
      <c r="C134" s="155" t="s">
        <v>1259</v>
      </c>
      <c r="D134" s="149" t="s">
        <v>1262</v>
      </c>
      <c r="E134" s="150"/>
      <c r="F134" s="151">
        <v>18.5</v>
      </c>
      <c r="G134" s="152"/>
      <c r="H134" s="152">
        <v>0</v>
      </c>
      <c r="I134" s="153">
        <v>0.02</v>
      </c>
      <c r="J134" s="153">
        <v>38.47</v>
      </c>
    </row>
    <row r="135" spans="2:10" ht="15">
      <c r="B135" s="156" t="s">
        <v>1259</v>
      </c>
      <c r="C135" s="156" t="s">
        <v>1259</v>
      </c>
      <c r="D135" s="149" t="s">
        <v>1263</v>
      </c>
      <c r="E135" s="150"/>
      <c r="F135" s="151">
        <v>18.5</v>
      </c>
      <c r="G135" s="152"/>
      <c r="H135" s="152">
        <v>0</v>
      </c>
      <c r="I135" s="153">
        <v>0.02</v>
      </c>
      <c r="J135" s="153">
        <v>39.630000000000003</v>
      </c>
    </row>
  </sheetData>
  <conditionalFormatting sqref="E81:E95">
    <cfRule type="containsText" dxfId="4" priority="1" operator="containsText" text="Abfälle">
      <formula>NOT(ISERROR(SEARCH("Abfälle",E81)))</formula>
    </cfRule>
  </conditionalFormatting>
  <pageMargins left="0.7" right="0.7" top="0.78740157499999996" bottom="0.78740157499999996"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6:P135"/>
  <sheetViews>
    <sheetView topLeftCell="A28" workbookViewId="0">
      <selection activeCell="L65" sqref="L65"/>
    </sheetView>
  </sheetViews>
  <sheetFormatPr baseColWidth="10" defaultRowHeight="12.75"/>
  <cols>
    <col min="2" max="2" width="41.5703125" customWidth="1"/>
    <col min="5" max="5" width="16.85546875" customWidth="1"/>
  </cols>
  <sheetData>
    <row r="6" spans="2:6" ht="15">
      <c r="B6" s="10" t="s">
        <v>1127</v>
      </c>
      <c r="C6" s="11"/>
      <c r="D6" s="15" t="s">
        <v>179</v>
      </c>
      <c r="E6" s="15" t="s">
        <v>56</v>
      </c>
      <c r="F6" s="15" t="s">
        <v>57</v>
      </c>
    </row>
    <row r="7" spans="2:6" ht="15">
      <c r="B7" s="12" t="s">
        <v>171</v>
      </c>
      <c r="C7" s="13"/>
      <c r="D7" s="24"/>
      <c r="E7" s="25"/>
      <c r="F7" s="25"/>
    </row>
    <row r="8" spans="2:6" ht="15">
      <c r="B8" s="14" t="s">
        <v>177</v>
      </c>
      <c r="C8" s="13"/>
      <c r="D8" s="24"/>
      <c r="E8" s="25"/>
      <c r="F8" s="25"/>
    </row>
    <row r="9" spans="2:6" ht="15">
      <c r="B9" s="14" t="s">
        <v>172</v>
      </c>
      <c r="C9" s="13"/>
      <c r="D9" s="24"/>
      <c r="E9" s="25"/>
      <c r="F9" s="25"/>
    </row>
    <row r="10" spans="2:6" ht="15">
      <c r="B10" s="14" t="s">
        <v>178</v>
      </c>
      <c r="C10" s="13"/>
      <c r="D10" s="24"/>
      <c r="E10" s="25"/>
      <c r="F10" s="25"/>
    </row>
    <row r="11" spans="2:6" ht="15">
      <c r="B11" s="14" t="s">
        <v>176</v>
      </c>
      <c r="C11" s="13"/>
      <c r="D11" s="24"/>
      <c r="E11" s="25"/>
      <c r="F11" s="25"/>
    </row>
    <row r="12" spans="2:6" ht="15">
      <c r="B12" s="14" t="s">
        <v>173</v>
      </c>
      <c r="C12" s="13"/>
      <c r="D12" s="24"/>
      <c r="E12" s="25"/>
      <c r="F12" s="25"/>
    </row>
    <row r="13" spans="2:6" ht="15">
      <c r="B13" s="14" t="s">
        <v>175</v>
      </c>
      <c r="C13" s="13"/>
      <c r="D13" s="24"/>
      <c r="E13" s="25"/>
      <c r="F13" s="25"/>
    </row>
    <row r="14" spans="2:6" ht="15">
      <c r="B14" s="14" t="s">
        <v>170</v>
      </c>
      <c r="C14" s="13"/>
      <c r="D14" s="24"/>
      <c r="E14" s="25"/>
      <c r="F14" s="25"/>
    </row>
    <row r="15" spans="2:6" ht="15">
      <c r="B15" s="14" t="s">
        <v>174</v>
      </c>
      <c r="C15" s="13"/>
      <c r="D15" s="24"/>
      <c r="E15" s="25"/>
      <c r="F15" s="25"/>
    </row>
    <row r="18" spans="2:11" ht="15">
      <c r="B18" s="10" t="s">
        <v>1127</v>
      </c>
      <c r="C18" s="11"/>
      <c r="D18" s="15" t="s">
        <v>179</v>
      </c>
      <c r="E18" s="15" t="s">
        <v>56</v>
      </c>
      <c r="F18" s="15" t="s">
        <v>57</v>
      </c>
    </row>
    <row r="19" spans="2:11" ht="15">
      <c r="B19" s="12" t="s">
        <v>171</v>
      </c>
      <c r="C19" s="13"/>
      <c r="D19" s="24"/>
      <c r="E19" s="25"/>
      <c r="F19" s="25"/>
    </row>
    <row r="20" spans="2:11" ht="15">
      <c r="B20" s="14" t="s">
        <v>177</v>
      </c>
      <c r="C20" s="13"/>
      <c r="D20" s="24"/>
      <c r="E20" s="25"/>
      <c r="F20" s="25"/>
    </row>
    <row r="21" spans="2:11" ht="15">
      <c r="B21" s="14" t="s">
        <v>172</v>
      </c>
      <c r="C21" s="13"/>
      <c r="D21" s="24"/>
      <c r="E21" s="25"/>
      <c r="F21" s="25"/>
    </row>
    <row r="22" spans="2:11" ht="15">
      <c r="B22" s="14" t="s">
        <v>178</v>
      </c>
      <c r="C22" s="13"/>
      <c r="D22" s="24"/>
      <c r="E22" s="25"/>
      <c r="F22" s="25"/>
    </row>
    <row r="23" spans="2:11" ht="15">
      <c r="B23" s="14" t="s">
        <v>176</v>
      </c>
      <c r="C23" s="13"/>
      <c r="D23" s="24"/>
      <c r="E23" s="25"/>
      <c r="F23" s="25"/>
    </row>
    <row r="24" spans="2:11" ht="15">
      <c r="B24" s="14" t="s">
        <v>173</v>
      </c>
      <c r="C24" s="13"/>
      <c r="D24" s="24"/>
      <c r="E24" s="25"/>
      <c r="F24" s="25"/>
    </row>
    <row r="25" spans="2:11" ht="15">
      <c r="B25" s="14" t="s">
        <v>175</v>
      </c>
      <c r="C25" s="13"/>
      <c r="D25" s="24"/>
      <c r="E25" s="25"/>
      <c r="F25" s="25"/>
    </row>
    <row r="26" spans="2:11" ht="15">
      <c r="B26" s="14" t="s">
        <v>170</v>
      </c>
      <c r="C26" s="13"/>
      <c r="D26" s="24"/>
      <c r="E26" s="25"/>
      <c r="F26" s="25"/>
    </row>
    <row r="27" spans="2:11" ht="15">
      <c r="B27" s="14" t="s">
        <v>174</v>
      </c>
      <c r="C27" s="13"/>
      <c r="D27" s="24"/>
      <c r="E27" s="25"/>
      <c r="F27" s="25"/>
    </row>
    <row r="28" spans="2:11" ht="15">
      <c r="B28" s="102" t="s">
        <v>1121</v>
      </c>
      <c r="C28" s="103"/>
      <c r="D28" s="101"/>
      <c r="E28" s="100"/>
      <c r="F28" s="101"/>
    </row>
    <row r="29" spans="2:11" ht="15">
      <c r="B29" s="98" t="s">
        <v>1122</v>
      </c>
      <c r="C29" s="99"/>
      <c r="D29" s="100"/>
      <c r="E29" s="100"/>
      <c r="F29" s="101"/>
    </row>
    <row r="31" spans="2:11">
      <c r="B31" s="97" t="s">
        <v>1119</v>
      </c>
      <c r="C31" s="29"/>
    </row>
    <row r="32" spans="2:11">
      <c r="B32" s="29" t="s">
        <v>1273</v>
      </c>
      <c r="C32" t="s">
        <v>171</v>
      </c>
      <c r="D32" t="s">
        <v>177</v>
      </c>
      <c r="E32" t="s">
        <v>172</v>
      </c>
      <c r="F32" t="s">
        <v>178</v>
      </c>
      <c r="G32" t="s">
        <v>176</v>
      </c>
      <c r="H32" t="s">
        <v>173</v>
      </c>
      <c r="I32" t="s">
        <v>175</v>
      </c>
      <c r="J32" t="s">
        <v>170</v>
      </c>
      <c r="K32" t="s">
        <v>174</v>
      </c>
    </row>
    <row r="33" spans="1:13">
      <c r="A33">
        <v>1</v>
      </c>
      <c r="B33" t="s">
        <v>171</v>
      </c>
      <c r="C33" s="135">
        <v>40</v>
      </c>
      <c r="D33" s="135">
        <f t="shared" ref="D33:K40" si="0">$L$77*D99</f>
        <v>2400</v>
      </c>
      <c r="E33" s="135">
        <f t="shared" si="0"/>
        <v>1500</v>
      </c>
      <c r="F33" s="135">
        <f t="shared" si="0"/>
        <v>1350</v>
      </c>
      <c r="G33" s="135">
        <f t="shared" si="0"/>
        <v>1800</v>
      </c>
      <c r="H33" s="135">
        <f t="shared" si="0"/>
        <v>700</v>
      </c>
      <c r="I33" s="135">
        <f t="shared" si="0"/>
        <v>1650</v>
      </c>
      <c r="J33" s="135">
        <f t="shared" si="0"/>
        <v>650</v>
      </c>
      <c r="K33" s="135">
        <f t="shared" si="0"/>
        <v>1000</v>
      </c>
      <c r="L33" s="135"/>
      <c r="M33" s="135"/>
    </row>
    <row r="34" spans="1:13">
      <c r="A34">
        <v>2</v>
      </c>
      <c r="B34" t="s">
        <v>177</v>
      </c>
      <c r="C34" s="135">
        <f t="shared" ref="C34:E41" si="1">$L$77*C100</f>
        <v>2400</v>
      </c>
      <c r="D34" s="135">
        <v>40</v>
      </c>
      <c r="E34" s="135">
        <f>$L$77*E100</f>
        <v>3500</v>
      </c>
      <c r="F34" s="135">
        <f t="shared" si="0"/>
        <v>3400</v>
      </c>
      <c r="G34" s="135">
        <f t="shared" si="0"/>
        <v>1100</v>
      </c>
      <c r="H34" s="135">
        <f t="shared" si="0"/>
        <v>2500</v>
      </c>
      <c r="I34" s="135">
        <f t="shared" si="0"/>
        <v>700</v>
      </c>
      <c r="J34" s="135">
        <f t="shared" si="0"/>
        <v>3000</v>
      </c>
      <c r="K34" s="135">
        <f t="shared" si="0"/>
        <v>2500</v>
      </c>
      <c r="L34" s="135"/>
      <c r="M34" s="135"/>
    </row>
    <row r="35" spans="1:13">
      <c r="A35">
        <v>3</v>
      </c>
      <c r="B35" t="s">
        <v>172</v>
      </c>
      <c r="C35" s="135">
        <f t="shared" si="1"/>
        <v>1500</v>
      </c>
      <c r="D35" s="135">
        <f t="shared" si="1"/>
        <v>3500</v>
      </c>
      <c r="E35" s="135">
        <v>40</v>
      </c>
      <c r="F35" s="135">
        <f t="shared" si="0"/>
        <v>1250</v>
      </c>
      <c r="G35" s="135">
        <f t="shared" si="0"/>
        <v>2600</v>
      </c>
      <c r="H35" s="135">
        <f t="shared" si="0"/>
        <v>1150</v>
      </c>
      <c r="I35" s="135">
        <f t="shared" si="0"/>
        <v>2550</v>
      </c>
      <c r="J35" s="135">
        <f t="shared" si="0"/>
        <v>600</v>
      </c>
      <c r="K35" s="135">
        <f t="shared" si="0"/>
        <v>1650</v>
      </c>
      <c r="L35" s="135"/>
      <c r="M35" s="135"/>
    </row>
    <row r="36" spans="1:13">
      <c r="A36">
        <v>4</v>
      </c>
      <c r="B36" t="s">
        <v>178</v>
      </c>
      <c r="C36" s="135">
        <f t="shared" si="1"/>
        <v>1350</v>
      </c>
      <c r="D36" s="135">
        <f t="shared" si="1"/>
        <v>3400</v>
      </c>
      <c r="E36" s="135">
        <f t="shared" si="1"/>
        <v>1250</v>
      </c>
      <c r="F36" s="135">
        <v>40</v>
      </c>
      <c r="G36" s="135">
        <f t="shared" si="0"/>
        <v>3000</v>
      </c>
      <c r="H36" s="135">
        <f t="shared" si="0"/>
        <v>950</v>
      </c>
      <c r="I36" s="135">
        <f t="shared" si="0"/>
        <v>2900</v>
      </c>
      <c r="J36" s="135">
        <f t="shared" si="0"/>
        <v>800</v>
      </c>
      <c r="K36" s="135">
        <f t="shared" si="0"/>
        <v>1200</v>
      </c>
      <c r="L36" s="135"/>
      <c r="M36" s="135"/>
    </row>
    <row r="37" spans="1:13">
      <c r="A37">
        <v>5</v>
      </c>
      <c r="B37" t="s">
        <v>176</v>
      </c>
      <c r="C37" s="135">
        <f t="shared" si="1"/>
        <v>1800</v>
      </c>
      <c r="D37" s="135">
        <f t="shared" si="1"/>
        <v>1100</v>
      </c>
      <c r="E37" s="135">
        <f t="shared" si="1"/>
        <v>2600</v>
      </c>
      <c r="F37" s="135">
        <f>$L$77*F103</f>
        <v>3000</v>
      </c>
      <c r="G37" s="135">
        <v>40</v>
      </c>
      <c r="H37" s="135">
        <f t="shared" si="0"/>
        <v>2400</v>
      </c>
      <c r="I37" s="135">
        <f t="shared" si="0"/>
        <v>450</v>
      </c>
      <c r="J37" s="135">
        <f t="shared" si="0"/>
        <v>2350</v>
      </c>
      <c r="K37" s="135">
        <f t="shared" si="0"/>
        <v>2550</v>
      </c>
      <c r="L37" s="135"/>
      <c r="M37" s="135"/>
    </row>
    <row r="38" spans="1:13">
      <c r="A38">
        <v>6</v>
      </c>
      <c r="B38" t="s">
        <v>173</v>
      </c>
      <c r="C38" s="135">
        <f t="shared" si="1"/>
        <v>700</v>
      </c>
      <c r="D38" s="135">
        <f t="shared" si="1"/>
        <v>2500</v>
      </c>
      <c r="E38" s="135">
        <f t="shared" si="1"/>
        <v>1150</v>
      </c>
      <c r="F38" s="135">
        <f>$L$77*F104</f>
        <v>950</v>
      </c>
      <c r="G38" s="135">
        <f>$L$77*G104</f>
        <v>2400</v>
      </c>
      <c r="H38" s="135">
        <v>40</v>
      </c>
      <c r="I38" s="135">
        <f t="shared" si="0"/>
        <v>2200</v>
      </c>
      <c r="J38" s="135">
        <f t="shared" si="0"/>
        <v>600</v>
      </c>
      <c r="K38" s="135">
        <f t="shared" si="0"/>
        <v>550</v>
      </c>
      <c r="L38" s="135"/>
      <c r="M38" s="135"/>
    </row>
    <row r="39" spans="1:13">
      <c r="A39">
        <v>7</v>
      </c>
      <c r="B39" t="s">
        <v>175</v>
      </c>
      <c r="C39" s="135">
        <f t="shared" si="1"/>
        <v>1650</v>
      </c>
      <c r="D39" s="135">
        <f t="shared" si="1"/>
        <v>700</v>
      </c>
      <c r="E39" s="135">
        <f t="shared" si="1"/>
        <v>2550</v>
      </c>
      <c r="F39" s="135">
        <f>$L$77*F105</f>
        <v>2900</v>
      </c>
      <c r="G39" s="135">
        <f>$L$77*G105</f>
        <v>450</v>
      </c>
      <c r="H39" s="135">
        <f>$L$77*H105</f>
        <v>2200</v>
      </c>
      <c r="I39" s="135">
        <v>40</v>
      </c>
      <c r="J39" s="135">
        <f t="shared" si="0"/>
        <v>2300</v>
      </c>
      <c r="K39" s="135">
        <f t="shared" si="0"/>
        <v>2350</v>
      </c>
      <c r="L39" s="135"/>
      <c r="M39" s="135"/>
    </row>
    <row r="40" spans="1:13">
      <c r="A40">
        <v>8</v>
      </c>
      <c r="B40" t="s">
        <v>170</v>
      </c>
      <c r="C40" s="135">
        <f t="shared" si="1"/>
        <v>650</v>
      </c>
      <c r="D40" s="135">
        <f t="shared" si="1"/>
        <v>3000</v>
      </c>
      <c r="E40" s="135">
        <f t="shared" si="1"/>
        <v>600</v>
      </c>
      <c r="F40" s="135">
        <f>$L$77*F106</f>
        <v>800</v>
      </c>
      <c r="G40" s="135">
        <f>$L$77*G106</f>
        <v>2350</v>
      </c>
      <c r="H40" s="135">
        <f>$L$77*H106</f>
        <v>600</v>
      </c>
      <c r="I40" s="135">
        <f>$L$77*I106</f>
        <v>2300</v>
      </c>
      <c r="J40" s="135">
        <v>40</v>
      </c>
      <c r="K40" s="135">
        <f t="shared" si="0"/>
        <v>1150</v>
      </c>
      <c r="L40" s="135"/>
      <c r="M40" s="135"/>
    </row>
    <row r="41" spans="1:13">
      <c r="A41">
        <v>9</v>
      </c>
      <c r="B41" t="s">
        <v>174</v>
      </c>
      <c r="C41" s="135">
        <f t="shared" si="1"/>
        <v>1000</v>
      </c>
      <c r="D41" s="135">
        <f t="shared" si="1"/>
        <v>2500</v>
      </c>
      <c r="E41" s="135">
        <f t="shared" si="1"/>
        <v>1650</v>
      </c>
      <c r="F41" s="135">
        <f>$L$77*F107</f>
        <v>1200</v>
      </c>
      <c r="G41" s="135">
        <f>$L$77*G107</f>
        <v>2550</v>
      </c>
      <c r="H41" s="135">
        <f>$L$77*H107</f>
        <v>550</v>
      </c>
      <c r="I41" s="135">
        <f>$L$77*I107</f>
        <v>2350</v>
      </c>
      <c r="J41" s="135">
        <f>$L$77*J107</f>
        <v>1150</v>
      </c>
      <c r="K41" s="135">
        <v>40</v>
      </c>
      <c r="L41" s="135"/>
      <c r="M41" s="135"/>
    </row>
    <row r="42" spans="1:13">
      <c r="C42" s="135"/>
      <c r="D42" s="135"/>
      <c r="E42" s="135"/>
      <c r="F42" s="135"/>
      <c r="G42" s="135"/>
      <c r="H42" s="135"/>
      <c r="I42" s="135"/>
      <c r="J42" s="135"/>
      <c r="K42" s="135"/>
      <c r="L42" s="135"/>
      <c r="M42" s="135"/>
    </row>
    <row r="43" spans="1:13">
      <c r="C43" s="135"/>
      <c r="D43" s="135"/>
      <c r="E43" s="135"/>
      <c r="F43" s="135"/>
      <c r="G43" s="135"/>
      <c r="H43" s="135"/>
      <c r="I43" s="135"/>
      <c r="J43" s="135"/>
      <c r="K43" s="135"/>
      <c r="L43" s="135"/>
      <c r="M43" s="135"/>
    </row>
    <row r="44" spans="1:13">
      <c r="B44" s="97" t="s">
        <v>1120</v>
      </c>
      <c r="C44" s="135"/>
      <c r="D44" s="135"/>
      <c r="E44" s="135"/>
      <c r="F44" s="135"/>
      <c r="G44" s="135"/>
      <c r="H44" s="135"/>
      <c r="I44" s="135"/>
      <c r="J44" s="135"/>
      <c r="K44" s="135"/>
      <c r="L44" s="135"/>
      <c r="M44" s="135"/>
    </row>
    <row r="45" spans="1:13">
      <c r="B45" s="29" t="s">
        <v>1273</v>
      </c>
      <c r="C45" s="135" t="s">
        <v>171</v>
      </c>
      <c r="D45" s="135" t="s">
        <v>177</v>
      </c>
      <c r="E45" s="135" t="s">
        <v>172</v>
      </c>
      <c r="F45" s="135" t="s">
        <v>178</v>
      </c>
      <c r="G45" s="135" t="s">
        <v>176</v>
      </c>
      <c r="H45" s="135" t="s">
        <v>173</v>
      </c>
      <c r="I45" s="135" t="s">
        <v>175</v>
      </c>
      <c r="J45" s="135" t="s">
        <v>170</v>
      </c>
      <c r="K45" s="135" t="s">
        <v>174</v>
      </c>
      <c r="L45" s="135"/>
      <c r="M45" s="135"/>
    </row>
    <row r="46" spans="1:13">
      <c r="A46">
        <v>1</v>
      </c>
      <c r="B46" t="s">
        <v>171</v>
      </c>
      <c r="C46" s="135">
        <f t="shared" ref="C46:K46" si="2">C99-C33</f>
        <v>0</v>
      </c>
      <c r="D46" s="135">
        <f t="shared" si="2"/>
        <v>0</v>
      </c>
      <c r="E46" s="135">
        <f t="shared" si="2"/>
        <v>0</v>
      </c>
      <c r="F46" s="135">
        <f t="shared" si="2"/>
        <v>0</v>
      </c>
      <c r="G46" s="135">
        <f t="shared" si="2"/>
        <v>0</v>
      </c>
      <c r="H46" s="135">
        <f t="shared" si="2"/>
        <v>0</v>
      </c>
      <c r="I46" s="135">
        <f t="shared" si="2"/>
        <v>0</v>
      </c>
      <c r="J46" s="135">
        <f t="shared" si="2"/>
        <v>0</v>
      </c>
      <c r="K46" s="135">
        <f t="shared" si="2"/>
        <v>0</v>
      </c>
      <c r="L46" s="135"/>
      <c r="M46" s="135"/>
    </row>
    <row r="47" spans="1:13">
      <c r="A47">
        <v>2</v>
      </c>
      <c r="B47" t="s">
        <v>177</v>
      </c>
      <c r="C47" s="135">
        <f t="shared" ref="C47:K47" si="3">C100-C34</f>
        <v>0</v>
      </c>
      <c r="D47" s="135">
        <f t="shared" si="3"/>
        <v>0</v>
      </c>
      <c r="E47" s="135">
        <f t="shared" si="3"/>
        <v>0</v>
      </c>
      <c r="F47" s="135">
        <f t="shared" si="3"/>
        <v>0</v>
      </c>
      <c r="G47" s="135">
        <f t="shared" si="3"/>
        <v>0</v>
      </c>
      <c r="H47" s="135">
        <f t="shared" si="3"/>
        <v>0</v>
      </c>
      <c r="I47" s="135">
        <f t="shared" si="3"/>
        <v>0</v>
      </c>
      <c r="J47" s="135">
        <f t="shared" si="3"/>
        <v>0</v>
      </c>
      <c r="K47" s="135">
        <f t="shared" si="3"/>
        <v>0</v>
      </c>
      <c r="L47" s="135"/>
      <c r="M47" s="135"/>
    </row>
    <row r="48" spans="1:13">
      <c r="A48">
        <v>3</v>
      </c>
      <c r="B48" t="s">
        <v>172</v>
      </c>
      <c r="C48" s="135">
        <f t="shared" ref="C48:K48" si="4">C101-C35</f>
        <v>0</v>
      </c>
      <c r="D48" s="135">
        <f t="shared" si="4"/>
        <v>0</v>
      </c>
      <c r="E48" s="135">
        <f t="shared" si="4"/>
        <v>0</v>
      </c>
      <c r="F48" s="135">
        <f t="shared" si="4"/>
        <v>0</v>
      </c>
      <c r="G48" s="135">
        <f t="shared" si="4"/>
        <v>0</v>
      </c>
      <c r="H48" s="135">
        <f t="shared" si="4"/>
        <v>0</v>
      </c>
      <c r="I48" s="135">
        <f t="shared" si="4"/>
        <v>0</v>
      </c>
      <c r="J48" s="135">
        <f t="shared" si="4"/>
        <v>0</v>
      </c>
      <c r="K48" s="135">
        <f t="shared" si="4"/>
        <v>0</v>
      </c>
      <c r="L48" s="135"/>
      <c r="M48" s="135"/>
    </row>
    <row r="49" spans="1:13">
      <c r="A49">
        <v>4</v>
      </c>
      <c r="B49" t="s">
        <v>178</v>
      </c>
      <c r="C49" s="135">
        <f t="shared" ref="C49:K49" si="5">C102-C36</f>
        <v>0</v>
      </c>
      <c r="D49" s="135">
        <f t="shared" si="5"/>
        <v>0</v>
      </c>
      <c r="E49" s="135">
        <f t="shared" si="5"/>
        <v>0</v>
      </c>
      <c r="F49" s="135">
        <f t="shared" si="5"/>
        <v>0</v>
      </c>
      <c r="G49" s="135">
        <f t="shared" si="5"/>
        <v>0</v>
      </c>
      <c r="H49" s="135">
        <f t="shared" si="5"/>
        <v>0</v>
      </c>
      <c r="I49" s="135">
        <f t="shared" si="5"/>
        <v>0</v>
      </c>
      <c r="J49" s="135">
        <f t="shared" si="5"/>
        <v>0</v>
      </c>
      <c r="K49" s="135">
        <f t="shared" si="5"/>
        <v>0</v>
      </c>
      <c r="L49" s="135"/>
      <c r="M49" s="135"/>
    </row>
    <row r="50" spans="1:13">
      <c r="A50">
        <v>5</v>
      </c>
      <c r="B50" t="s">
        <v>176</v>
      </c>
      <c r="C50" s="135">
        <f t="shared" ref="C50:K50" si="6">C103-C37</f>
        <v>0</v>
      </c>
      <c r="D50" s="135">
        <f t="shared" si="6"/>
        <v>0</v>
      </c>
      <c r="E50" s="135">
        <f t="shared" si="6"/>
        <v>0</v>
      </c>
      <c r="F50" s="135">
        <f t="shared" si="6"/>
        <v>0</v>
      </c>
      <c r="G50" s="135">
        <f t="shared" si="6"/>
        <v>0</v>
      </c>
      <c r="H50" s="135">
        <f t="shared" si="6"/>
        <v>0</v>
      </c>
      <c r="I50" s="135">
        <f t="shared" si="6"/>
        <v>0</v>
      </c>
      <c r="J50" s="135">
        <f t="shared" si="6"/>
        <v>0</v>
      </c>
      <c r="K50" s="135">
        <f t="shared" si="6"/>
        <v>0</v>
      </c>
      <c r="L50" s="135"/>
      <c r="M50" s="135"/>
    </row>
    <row r="51" spans="1:13">
      <c r="A51">
        <v>6</v>
      </c>
      <c r="B51" t="s">
        <v>173</v>
      </c>
      <c r="C51" s="135">
        <f t="shared" ref="C51:K51" si="7">C104-C38</f>
        <v>0</v>
      </c>
      <c r="D51" s="135">
        <f t="shared" si="7"/>
        <v>0</v>
      </c>
      <c r="E51" s="135">
        <f t="shared" si="7"/>
        <v>0</v>
      </c>
      <c r="F51" s="135">
        <f t="shared" si="7"/>
        <v>0</v>
      </c>
      <c r="G51" s="135">
        <f t="shared" si="7"/>
        <v>0</v>
      </c>
      <c r="H51" s="135">
        <f t="shared" si="7"/>
        <v>0</v>
      </c>
      <c r="I51" s="135">
        <f t="shared" si="7"/>
        <v>0</v>
      </c>
      <c r="J51" s="135">
        <f t="shared" si="7"/>
        <v>0</v>
      </c>
      <c r="K51" s="135">
        <f t="shared" si="7"/>
        <v>0</v>
      </c>
      <c r="L51" s="135"/>
      <c r="M51" s="135"/>
    </row>
    <row r="52" spans="1:13">
      <c r="A52">
        <v>7</v>
      </c>
      <c r="B52" t="s">
        <v>175</v>
      </c>
      <c r="C52" s="135">
        <f t="shared" ref="C52:K52" si="8">C105-C39</f>
        <v>0</v>
      </c>
      <c r="D52" s="135">
        <f t="shared" si="8"/>
        <v>0</v>
      </c>
      <c r="E52" s="135">
        <f t="shared" si="8"/>
        <v>0</v>
      </c>
      <c r="F52" s="135">
        <f t="shared" si="8"/>
        <v>0</v>
      </c>
      <c r="G52" s="135">
        <f t="shared" si="8"/>
        <v>0</v>
      </c>
      <c r="H52" s="135">
        <f t="shared" si="8"/>
        <v>0</v>
      </c>
      <c r="I52" s="135">
        <f t="shared" si="8"/>
        <v>0</v>
      </c>
      <c r="J52" s="135">
        <f t="shared" si="8"/>
        <v>0</v>
      </c>
      <c r="K52" s="135">
        <f t="shared" si="8"/>
        <v>0</v>
      </c>
      <c r="L52" s="135"/>
      <c r="M52" s="135"/>
    </row>
    <row r="53" spans="1:13">
      <c r="A53">
        <v>8</v>
      </c>
      <c r="B53" t="s">
        <v>170</v>
      </c>
      <c r="C53" s="135">
        <f t="shared" ref="C53:K53" si="9">C106-C40</f>
        <v>0</v>
      </c>
      <c r="D53" s="135">
        <f t="shared" si="9"/>
        <v>0</v>
      </c>
      <c r="E53" s="135">
        <f t="shared" si="9"/>
        <v>0</v>
      </c>
      <c r="F53" s="135">
        <f t="shared" si="9"/>
        <v>0</v>
      </c>
      <c r="G53" s="135">
        <f t="shared" si="9"/>
        <v>0</v>
      </c>
      <c r="H53" s="135">
        <f t="shared" si="9"/>
        <v>0</v>
      </c>
      <c r="I53" s="135">
        <f t="shared" si="9"/>
        <v>0</v>
      </c>
      <c r="J53" s="135">
        <f t="shared" si="9"/>
        <v>0</v>
      </c>
      <c r="K53" s="135">
        <f t="shared" si="9"/>
        <v>0</v>
      </c>
      <c r="L53" s="135"/>
      <c r="M53" s="135"/>
    </row>
    <row r="54" spans="1:13">
      <c r="A54">
        <v>9</v>
      </c>
      <c r="B54" t="s">
        <v>174</v>
      </c>
      <c r="C54" s="135">
        <f t="shared" ref="C54:K54" si="10">C107-C41</f>
        <v>0</v>
      </c>
      <c r="D54" s="135">
        <f t="shared" si="10"/>
        <v>0</v>
      </c>
      <c r="E54" s="135">
        <f t="shared" si="10"/>
        <v>0</v>
      </c>
      <c r="F54" s="135">
        <f t="shared" si="10"/>
        <v>0</v>
      </c>
      <c r="G54" s="135">
        <f t="shared" si="10"/>
        <v>0</v>
      </c>
      <c r="H54" s="135">
        <f t="shared" si="10"/>
        <v>0</v>
      </c>
      <c r="I54" s="135">
        <f t="shared" si="10"/>
        <v>0</v>
      </c>
      <c r="J54" s="135">
        <f t="shared" si="10"/>
        <v>0</v>
      </c>
      <c r="K54" s="135">
        <f t="shared" si="10"/>
        <v>0</v>
      </c>
      <c r="L54" s="135"/>
      <c r="M54" s="135"/>
    </row>
    <row r="55" spans="1:13">
      <c r="C55" s="135"/>
      <c r="D55" s="135"/>
      <c r="E55" s="135"/>
      <c r="F55" s="135"/>
      <c r="G55" s="135"/>
      <c r="H55" s="135"/>
      <c r="I55" s="135"/>
      <c r="J55" s="135"/>
      <c r="K55" s="135"/>
      <c r="L55" s="135"/>
      <c r="M55" s="135"/>
    </row>
    <row r="56" spans="1:13">
      <c r="B56" s="29" t="s">
        <v>1123</v>
      </c>
      <c r="C56" s="136"/>
      <c r="D56" s="135"/>
      <c r="E56" s="135"/>
      <c r="F56" s="135"/>
      <c r="G56" s="135"/>
      <c r="H56" s="135"/>
      <c r="I56" s="135"/>
      <c r="J56" s="135"/>
      <c r="K56" s="135"/>
      <c r="L56" s="135"/>
      <c r="M56" s="135"/>
    </row>
    <row r="57" spans="1:13" ht="15">
      <c r="B57" s="29" t="s">
        <v>1273</v>
      </c>
      <c r="C57" s="137" t="s">
        <v>56</v>
      </c>
      <c r="D57" s="137" t="s">
        <v>57</v>
      </c>
      <c r="E57" s="135"/>
      <c r="F57" s="135"/>
      <c r="G57" s="135"/>
      <c r="H57" s="135"/>
      <c r="I57" s="135"/>
      <c r="J57" s="135"/>
      <c r="K57" s="135"/>
      <c r="L57" s="135"/>
      <c r="M57" s="135"/>
    </row>
    <row r="58" spans="1:13">
      <c r="A58">
        <v>1</v>
      </c>
      <c r="B58" t="s">
        <v>171</v>
      </c>
      <c r="C58" s="239" t="e">
        <f>IF(AND('Weichfaser- und Spanplatten'!$AB$10='s2.Transport'!A58,'Weichfaser- und Spanplatten'!$D$23&gt;0,ISNUMBER('Weichfaser- und Spanplatten'!$D$23)),'Weichfaser- und Spanplatten'!$D$23*'Weichfaser- und Spanplatten'!$D$24,IF('Weichfaser- und Spanplatten'!$D$24=98%,$L$78*J99,J99*'Weichfaser- und Spanplatten'!$D$24))</f>
        <v>#N/A</v>
      </c>
      <c r="D58" s="239" t="e">
        <f>IF(AND('Weichfaser- und Spanplatten'!$AB$10='s2.Transport'!A58,'Weichfaser- und Spanplatten'!$D$23&gt;0,ISNUMBER('Weichfaser- und Spanplatten'!$D$23)),'Weichfaser- und Spanplatten'!$D$23*(1-'Weichfaser- und Spanplatten'!$D$24),IF('Weichfaser- und Spanplatten'!$D$24=98%,$K$78*J99, J99*(100%-'Weichfaser- und Spanplatten'!$D$24)))</f>
        <v>#N/A</v>
      </c>
      <c r="E58" s="136" t="s">
        <v>1134</v>
      </c>
      <c r="F58" s="135" t="e">
        <f>IF('Weichfaser- und Spanplatten'!$AB$10='s2.Transport'!A58,$L$78*J99,0)</f>
        <v>#N/A</v>
      </c>
      <c r="G58" s="135" t="e">
        <f>IF('Weichfaser- und Spanplatten'!$AB$10='s2.Transport'!A58,$K$78*J99,0)</f>
        <v>#N/A</v>
      </c>
      <c r="H58" s="135"/>
      <c r="I58" s="135"/>
      <c r="J58" s="135"/>
      <c r="K58" s="135"/>
      <c r="L58" s="135"/>
      <c r="M58" s="135"/>
    </row>
    <row r="59" spans="1:13">
      <c r="A59">
        <v>2</v>
      </c>
      <c r="B59" t="s">
        <v>177</v>
      </c>
      <c r="C59" s="239" t="e">
        <f>IF(AND('Weichfaser- und Spanplatten'!$AB$10='s2.Transport'!A59,'Weichfaser- und Spanplatten'!$D$23&gt;0,ISNUMBER('Weichfaser- und Spanplatten'!$D$23)),'Weichfaser- und Spanplatten'!$D$23*'Weichfaser- und Spanplatten'!$D$24,IF('Weichfaser- und Spanplatten'!$D$24=98%,$L$78*J100,J100*'Weichfaser- und Spanplatten'!$D$24))</f>
        <v>#N/A</v>
      </c>
      <c r="D59" s="239" t="e">
        <f>IF(AND('Weichfaser- und Spanplatten'!$AB$10='s2.Transport'!A59,'Weichfaser- und Spanplatten'!$D$23&gt;0,ISNUMBER('Weichfaser- und Spanplatten'!$D$23)),'Weichfaser- und Spanplatten'!$D$23*(1-'Weichfaser- und Spanplatten'!$D$24),IF('Weichfaser- und Spanplatten'!$D$24=98%,$K$78*J100, J100*(100%-'Weichfaser- und Spanplatten'!$D$24)))</f>
        <v>#N/A</v>
      </c>
      <c r="E59" s="136" t="s">
        <v>1135</v>
      </c>
      <c r="F59" s="135" t="e">
        <f>IF('Weichfaser- und Spanplatten'!$AB$10='s2.Transport'!A59,$L$78*J100,0)</f>
        <v>#N/A</v>
      </c>
      <c r="G59" s="135" t="e">
        <f>IF('Weichfaser- und Spanplatten'!$AB$10='s2.Transport'!A59,$K$78*J100,0)</f>
        <v>#N/A</v>
      </c>
      <c r="H59" s="135"/>
      <c r="I59" s="135"/>
      <c r="J59" s="135"/>
      <c r="K59" s="135"/>
      <c r="L59" s="135"/>
      <c r="M59" s="135"/>
    </row>
    <row r="60" spans="1:13">
      <c r="A60">
        <v>3</v>
      </c>
      <c r="B60" t="s">
        <v>172</v>
      </c>
      <c r="C60" s="239" t="e">
        <f>IF(AND('Weichfaser- und Spanplatten'!$AB$10='s2.Transport'!A60,'Weichfaser- und Spanplatten'!$D$23&gt;0,ISNUMBER('Weichfaser- und Spanplatten'!$D$23)),'Weichfaser- und Spanplatten'!$D$23*'Weichfaser- und Spanplatten'!$D$24,IF('Weichfaser- und Spanplatten'!$D$24=98%,$L$78*J101,J101*'Weichfaser- und Spanplatten'!$D$24))</f>
        <v>#N/A</v>
      </c>
      <c r="D60" s="239" t="e">
        <f>IF(AND('Weichfaser- und Spanplatten'!$AB$10='s2.Transport'!A60,'Weichfaser- und Spanplatten'!$D$23&gt;0,ISNUMBER('Weichfaser- und Spanplatten'!$D$23)),'Weichfaser- und Spanplatten'!$D$23*(1-'Weichfaser- und Spanplatten'!$D$24),IF('Weichfaser- und Spanplatten'!$D$24=98%,$K$78*J101, J101*(100%-'Weichfaser- und Spanplatten'!$D$24)))</f>
        <v>#N/A</v>
      </c>
      <c r="E60" s="136" t="s">
        <v>1138</v>
      </c>
      <c r="F60" s="135" t="e">
        <f>IF('Weichfaser- und Spanplatten'!$AB$10='s2.Transport'!A60,$L$78*J101,0)</f>
        <v>#N/A</v>
      </c>
      <c r="G60" s="135" t="e">
        <f>IF('Weichfaser- und Spanplatten'!$AB$10='s2.Transport'!A60,$K$78*J101,0)</f>
        <v>#N/A</v>
      </c>
      <c r="H60" s="135"/>
      <c r="I60" s="135"/>
      <c r="J60" s="135"/>
      <c r="K60" s="135"/>
      <c r="L60" s="135"/>
      <c r="M60" s="135"/>
    </row>
    <row r="61" spans="1:13">
      <c r="A61">
        <v>4</v>
      </c>
      <c r="B61" t="s">
        <v>178</v>
      </c>
      <c r="C61" s="239" t="e">
        <f>IF(AND('Weichfaser- und Spanplatten'!$AB$10='s2.Transport'!A61,'Weichfaser- und Spanplatten'!$D$23&gt;0,ISNUMBER('Weichfaser- und Spanplatten'!$D$23)),'Weichfaser- und Spanplatten'!$D$23*'Weichfaser- und Spanplatten'!$D$24,IF('Weichfaser- und Spanplatten'!$D$24=98%,$L$78*J102,J102*'Weichfaser- und Spanplatten'!$D$24))</f>
        <v>#N/A</v>
      </c>
      <c r="D61" s="239" t="e">
        <f>IF(AND('Weichfaser- und Spanplatten'!$AB$10='s2.Transport'!A61,'Weichfaser- und Spanplatten'!$D$23&gt;0,ISNUMBER('Weichfaser- und Spanplatten'!$D$23)),'Weichfaser- und Spanplatten'!$D$23*(1-'Weichfaser- und Spanplatten'!$D$24),IF('Weichfaser- und Spanplatten'!$D$24=98%,$K$78*J102, J102*(100%-'Weichfaser- und Spanplatten'!$D$24)))</f>
        <v>#N/A</v>
      </c>
      <c r="E61" s="136" t="s">
        <v>1137</v>
      </c>
      <c r="F61" s="135" t="e">
        <f>IF('Weichfaser- und Spanplatten'!$AB$10='s2.Transport'!A61,$L$78*J102,0)</f>
        <v>#N/A</v>
      </c>
      <c r="G61" s="135" t="e">
        <f>IF('Weichfaser- und Spanplatten'!$AB$10='s2.Transport'!A61,$K$78*J102,0)</f>
        <v>#N/A</v>
      </c>
      <c r="H61" s="135"/>
      <c r="I61" s="135"/>
      <c r="J61" s="135"/>
      <c r="K61" s="135"/>
      <c r="L61" s="135"/>
      <c r="M61" s="135"/>
    </row>
    <row r="62" spans="1:13">
      <c r="A62">
        <v>5</v>
      </c>
      <c r="B62" t="s">
        <v>176</v>
      </c>
      <c r="C62" s="239" t="e">
        <f>IF(AND('Weichfaser- und Spanplatten'!$AB$10='s2.Transport'!A62,'Weichfaser- und Spanplatten'!$D$23&gt;0,ISNUMBER('Weichfaser- und Spanplatten'!$D$23)),'Weichfaser- und Spanplatten'!$D$23*'Weichfaser- und Spanplatten'!$D$24,IF('Weichfaser- und Spanplatten'!$D$24=98%,$L$78*J103,J103*'Weichfaser- und Spanplatten'!$D$24))</f>
        <v>#N/A</v>
      </c>
      <c r="D62" s="239" t="e">
        <f>IF(AND('Weichfaser- und Spanplatten'!$AB$10='s2.Transport'!A62,'Weichfaser- und Spanplatten'!$D$23&gt;0,ISNUMBER('Weichfaser- und Spanplatten'!$D$23)),'Weichfaser- und Spanplatten'!$D$23*(1-'Weichfaser- und Spanplatten'!$D$24),IF('Weichfaser- und Spanplatten'!$D$24=98%,$K$78*J103, J103*(100%-'Weichfaser- und Spanplatten'!$D$24)))</f>
        <v>#N/A</v>
      </c>
      <c r="E62" s="135" t="s">
        <v>1139</v>
      </c>
      <c r="F62" s="135" t="e">
        <f>IF('Weichfaser- und Spanplatten'!$AB$10='s2.Transport'!A62,$L$78*J103,0)</f>
        <v>#N/A</v>
      </c>
      <c r="G62" s="135" t="e">
        <f>IF('Weichfaser- und Spanplatten'!$AB$10='s2.Transport'!A62,$K$78*J103,0)</f>
        <v>#N/A</v>
      </c>
      <c r="H62" s="135"/>
      <c r="I62" s="135"/>
      <c r="J62" s="135"/>
      <c r="K62" s="135"/>
      <c r="L62" s="135"/>
      <c r="M62" s="135"/>
    </row>
    <row r="63" spans="1:13">
      <c r="A63">
        <v>6</v>
      </c>
      <c r="B63" t="s">
        <v>173</v>
      </c>
      <c r="C63" s="239" t="e">
        <f>IF(AND('Weichfaser- und Spanplatten'!$AB$10='s2.Transport'!A63,'Weichfaser- und Spanplatten'!$D$23&gt;0,ISNUMBER('Weichfaser- und Spanplatten'!$D$23)),'Weichfaser- und Spanplatten'!$D$23*'Weichfaser- und Spanplatten'!$D$24,IF('Weichfaser- und Spanplatten'!$D$24=98%,$L$78*J104,J104*'Weichfaser- und Spanplatten'!$D$24))</f>
        <v>#N/A</v>
      </c>
      <c r="D63" s="239" t="e">
        <f>IF(AND('Weichfaser- und Spanplatten'!$AB$10='s2.Transport'!A63,'Weichfaser- und Spanplatten'!$D$23&gt;0,ISNUMBER('Weichfaser- und Spanplatten'!$D$23)),'Weichfaser- und Spanplatten'!$D$23*(1-'Weichfaser- und Spanplatten'!$D$24),IF('Weichfaser- und Spanplatten'!$D$24=98%,$K$78*J104, J104*(100%-'Weichfaser- und Spanplatten'!$D$24)))</f>
        <v>#N/A</v>
      </c>
      <c r="E63" s="136" t="s">
        <v>1136</v>
      </c>
      <c r="F63" s="135" t="e">
        <f>IF('Weichfaser- und Spanplatten'!$AB$10='s2.Transport'!A63,$L$78*J104,0)</f>
        <v>#N/A</v>
      </c>
      <c r="G63" s="135" t="e">
        <f>IF('Weichfaser- und Spanplatten'!$AB$10='s2.Transport'!A63,$K$78*J104,0)</f>
        <v>#N/A</v>
      </c>
      <c r="H63" s="135"/>
      <c r="I63" s="135"/>
      <c r="J63" s="135"/>
      <c r="K63" s="135"/>
      <c r="L63" s="135"/>
      <c r="M63" s="135"/>
    </row>
    <row r="64" spans="1:13">
      <c r="A64">
        <v>7</v>
      </c>
      <c r="B64" t="s">
        <v>175</v>
      </c>
      <c r="C64" s="239" t="e">
        <f>IF(AND('Weichfaser- und Spanplatten'!$AB$10='s2.Transport'!A64,'Weichfaser- und Spanplatten'!$D$23&gt;0,ISNUMBER('Weichfaser- und Spanplatten'!$D$23)),'Weichfaser- und Spanplatten'!$D$23*'Weichfaser- und Spanplatten'!$D$24,IF('Weichfaser- und Spanplatten'!$D$24=98%,$L$78*J105,J105*'Weichfaser- und Spanplatten'!$D$24))</f>
        <v>#N/A</v>
      </c>
      <c r="D64" s="239" t="e">
        <f>IF(AND('Weichfaser- und Spanplatten'!$AB$10='s2.Transport'!A64,'Weichfaser- und Spanplatten'!$D$23&gt;0,ISNUMBER('Weichfaser- und Spanplatten'!$D$23)),'Weichfaser- und Spanplatten'!$D$23*(1-'Weichfaser- und Spanplatten'!$D$24),IF('Weichfaser- und Spanplatten'!$D$24=98%,$K$78*J105, J105*(100%-'Weichfaser- und Spanplatten'!$D$24)))</f>
        <v>#N/A</v>
      </c>
      <c r="E64" s="135" t="s">
        <v>1140</v>
      </c>
      <c r="F64" s="135" t="e">
        <f>IF('Weichfaser- und Spanplatten'!$AB$10='s2.Transport'!A64,$L$78*J105,0)</f>
        <v>#N/A</v>
      </c>
      <c r="G64" s="135" t="e">
        <f>IF('Weichfaser- und Spanplatten'!$AB$10='s2.Transport'!A64,$K$78*J105,0)</f>
        <v>#N/A</v>
      </c>
      <c r="H64" s="135"/>
      <c r="I64" s="135"/>
      <c r="J64" s="135"/>
      <c r="K64" s="135"/>
      <c r="L64" s="135"/>
      <c r="M64" s="135"/>
    </row>
    <row r="65" spans="1:16">
      <c r="A65">
        <v>8</v>
      </c>
      <c r="B65" t="s">
        <v>170</v>
      </c>
      <c r="C65" s="239">
        <v>0</v>
      </c>
      <c r="D65" s="239">
        <v>0</v>
      </c>
      <c r="E65" s="135"/>
      <c r="F65" s="135">
        <v>0</v>
      </c>
      <c r="G65" s="135">
        <v>0</v>
      </c>
      <c r="H65" s="135"/>
      <c r="I65" s="135"/>
      <c r="J65" s="135"/>
      <c r="K65" s="135"/>
      <c r="L65" s="135"/>
      <c r="M65" s="135"/>
    </row>
    <row r="66" spans="1:16">
      <c r="A66">
        <v>9</v>
      </c>
      <c r="B66" t="s">
        <v>174</v>
      </c>
      <c r="C66" s="239" t="e">
        <f>IF(AND('Weichfaser- und Spanplatten'!$AB$10='s2.Transport'!A66,'Weichfaser- und Spanplatten'!$D$23&gt;0,ISNUMBER('Weichfaser- und Spanplatten'!$D$23)),'Weichfaser- und Spanplatten'!$D$23*'Weichfaser- und Spanplatten'!$D$24,IF('Weichfaser- und Spanplatten'!$D$24=98%,$L$78*J107,J107*'Weichfaser- und Spanplatten'!$D$24))</f>
        <v>#N/A</v>
      </c>
      <c r="D66" s="239" t="e">
        <f>IF(AND('Weichfaser- und Spanplatten'!$AB$10='s2.Transport'!A66,'Weichfaser- und Spanplatten'!$D$23&gt;0,ISNUMBER('Weichfaser- und Spanplatten'!$D$23)),'Weichfaser- und Spanplatten'!$D$23*(1-'Weichfaser- und Spanplatten'!$D$24),IF('Weichfaser- und Spanplatten'!$D$24=98%,$K$78*J107, J107*(100%-'Weichfaser- und Spanplatten'!$D$24)))</f>
        <v>#N/A</v>
      </c>
      <c r="E66" s="135" t="s">
        <v>1141</v>
      </c>
      <c r="F66" s="135" t="e">
        <f>IF('Weichfaser- und Spanplatten'!$AB$10='s2.Transport'!A66,$L$78*J107,0)</f>
        <v>#N/A</v>
      </c>
      <c r="G66" s="135" t="e">
        <f>IF('Weichfaser- und Spanplatten'!$AB$10='s2.Transport'!A66,$K$78*J107,0)</f>
        <v>#N/A</v>
      </c>
      <c r="H66" s="135"/>
      <c r="I66" s="135"/>
      <c r="J66" s="135"/>
      <c r="K66" s="135"/>
      <c r="L66" s="135"/>
      <c r="M66" s="135"/>
    </row>
    <row r="67" spans="1:16" ht="15">
      <c r="B67" s="102" t="s">
        <v>1121</v>
      </c>
      <c r="C67" s="138" t="e">
        <f>IF('Weichfaser- und Spanplatten'!$AB$25=1,INDEX($A$58:$D$66,MATCH('Weichfaser- und Spanplatten'!$AB$10,'s2.Transport'!$A$58:$A$66,0),3)*'s2.Transport'!$C$117,INDEX($A$58:$D$66,MATCH('Weichfaser- und Spanplatten'!$AB$10,'s2.Transport'!$A$58:$A$66,0),3))</f>
        <v>#N/A</v>
      </c>
      <c r="D67" s="138" t="e">
        <f>INDEX($A$58:$D$66,MATCH('Weichfaser- und Spanplatten'!$AB$10,'s2.Transport'!$A$58:$A$66,0),4)</f>
        <v>#N/A</v>
      </c>
      <c r="E67" s="135"/>
      <c r="F67" s="135" t="str">
        <f>IFERROR(SUM(F58:F66)+SUM(G58:G66),"Bitte Land wählen")</f>
        <v>Bitte Land wählen</v>
      </c>
      <c r="G67" s="135"/>
      <c r="H67" s="135"/>
      <c r="I67" s="135"/>
      <c r="J67" s="135"/>
      <c r="K67" s="135"/>
      <c r="L67" s="135"/>
      <c r="M67" s="135"/>
    </row>
    <row r="70" spans="1:16">
      <c r="B70" t="s">
        <v>1142</v>
      </c>
    </row>
    <row r="72" spans="1:16">
      <c r="A72" s="114"/>
      <c r="B72" s="115" t="s">
        <v>1143</v>
      </c>
      <c r="C72" s="105"/>
      <c r="D72" s="105"/>
      <c r="E72" s="105"/>
      <c r="F72" s="105"/>
      <c r="G72" s="105"/>
      <c r="H72" s="115"/>
      <c r="I72" s="105"/>
    </row>
    <row r="73" spans="1:16">
      <c r="A73" s="114"/>
      <c r="B73" s="115" t="s">
        <v>1144</v>
      </c>
      <c r="C73" s="105">
        <v>2015</v>
      </c>
      <c r="D73" s="105"/>
      <c r="E73" s="105"/>
      <c r="F73" s="105"/>
      <c r="G73" s="105"/>
      <c r="H73" s="115"/>
      <c r="I73" s="105"/>
      <c r="K73" s="116" t="s">
        <v>1145</v>
      </c>
    </row>
    <row r="74" spans="1:16">
      <c r="A74" s="114"/>
      <c r="B74" s="105"/>
      <c r="C74" s="115"/>
      <c r="D74" s="105"/>
      <c r="E74" s="105"/>
      <c r="F74" s="105"/>
      <c r="G74" s="105"/>
      <c r="H74" s="115"/>
      <c r="I74" s="105"/>
    </row>
    <row r="75" spans="1:16" ht="38.25">
      <c r="A75" s="114"/>
      <c r="B75" s="105"/>
      <c r="C75" s="117" t="s">
        <v>1146</v>
      </c>
      <c r="D75" s="118" t="s">
        <v>1147</v>
      </c>
      <c r="E75" s="117" t="s">
        <v>1148</v>
      </c>
      <c r="F75" s="117" t="s">
        <v>1149</v>
      </c>
      <c r="G75" s="117" t="s">
        <v>1150</v>
      </c>
      <c r="H75" s="117" t="s">
        <v>41</v>
      </c>
      <c r="I75" s="115"/>
      <c r="J75" s="119"/>
      <c r="K75" s="120" t="str">
        <f t="shared" ref="K75:P75" si="11">"Transport%"&amp;" "&amp;C75</f>
        <v>Transport% Bahnverkehr</v>
      </c>
      <c r="L75" s="120" t="str">
        <f t="shared" si="11"/>
        <v>Transport% Strassen-verkehr</v>
      </c>
      <c r="M75" s="120" t="str">
        <f t="shared" si="11"/>
        <v>Transport% Luftverkehr</v>
      </c>
      <c r="N75" s="120" t="str">
        <f t="shared" si="11"/>
        <v>Transport% Pipeline</v>
      </c>
      <c r="O75" s="120" t="str">
        <f t="shared" si="11"/>
        <v>Transport% Schiffverkehr</v>
      </c>
      <c r="P75" s="120" t="str">
        <f t="shared" si="11"/>
        <v>Transport% Total</v>
      </c>
    </row>
    <row r="76" spans="1:16">
      <c r="A76" s="114"/>
      <c r="B76" s="115" t="s">
        <v>1151</v>
      </c>
      <c r="C76" s="121" t="s">
        <v>1152</v>
      </c>
      <c r="D76" s="121" t="s">
        <v>1152</v>
      </c>
      <c r="E76" s="121" t="s">
        <v>1152</v>
      </c>
      <c r="F76" s="121" t="s">
        <v>1152</v>
      </c>
      <c r="G76" s="121" t="s">
        <v>1152</v>
      </c>
      <c r="H76" s="117" t="s">
        <v>1152</v>
      </c>
      <c r="I76" s="122" t="s">
        <v>1153</v>
      </c>
      <c r="K76" s="123" t="s">
        <v>1154</v>
      </c>
      <c r="L76" s="123" t="s">
        <v>1154</v>
      </c>
      <c r="M76" s="123" t="s">
        <v>1154</v>
      </c>
      <c r="N76" s="123" t="s">
        <v>1154</v>
      </c>
      <c r="O76" s="123" t="s">
        <v>1154</v>
      </c>
      <c r="P76" s="123" t="s">
        <v>1154</v>
      </c>
    </row>
    <row r="77" spans="1:16">
      <c r="A77" s="114" t="str">
        <f t="shared" ref="A77:A78" si="12">"SITC-"&amp;B77</f>
        <v>SITC-247</v>
      </c>
      <c r="B77" s="124" t="s">
        <v>1155</v>
      </c>
      <c r="C77" s="125">
        <v>65761858.703269944</v>
      </c>
      <c r="D77" s="125">
        <v>103641992.97658476</v>
      </c>
      <c r="E77" s="125">
        <v>12120.042469942658</v>
      </c>
      <c r="F77" s="125">
        <v>0</v>
      </c>
      <c r="G77" s="125">
        <v>55466.85025134094</v>
      </c>
      <c r="H77" s="126">
        <v>169471438.57257599</v>
      </c>
      <c r="I77" s="127">
        <f t="shared" ref="I77:I78" si="13">SUM(C77:G77)-H77</f>
        <v>0</v>
      </c>
      <c r="K77" s="237">
        <v>0</v>
      </c>
      <c r="L77" s="237">
        <v>1</v>
      </c>
      <c r="M77" s="128">
        <f t="shared" ref="M77:P78" si="14">E77/$H77</f>
        <v>7.151672619308216E-5</v>
      </c>
      <c r="N77" s="128">
        <f t="shared" si="14"/>
        <v>0</v>
      </c>
      <c r="O77" s="128">
        <f t="shared" si="14"/>
        <v>3.2729320479325081E-4</v>
      </c>
      <c r="P77" s="128">
        <f t="shared" si="14"/>
        <v>1</v>
      </c>
    </row>
    <row r="78" spans="1:16">
      <c r="A78" s="114" t="str">
        <f t="shared" si="12"/>
        <v>SITC-248</v>
      </c>
      <c r="B78" s="124" t="s">
        <v>1156</v>
      </c>
      <c r="C78" s="125">
        <v>5159416.5818472924</v>
      </c>
      <c r="D78" s="125">
        <v>265795105.87475616</v>
      </c>
      <c r="E78" s="125">
        <v>53675.724326104588</v>
      </c>
      <c r="F78" s="125">
        <v>0</v>
      </c>
      <c r="G78" s="125">
        <v>447862.4691357066</v>
      </c>
      <c r="H78" s="126">
        <v>271456060.650065</v>
      </c>
      <c r="I78" s="127">
        <f t="shared" si="13"/>
        <v>0</v>
      </c>
      <c r="K78" s="128">
        <f>C78/(C78+D78)</f>
        <v>1.9041633020440298E-2</v>
      </c>
      <c r="L78" s="128">
        <f>D78/(C78+D78)</f>
        <v>0.98095836697955963</v>
      </c>
      <c r="M78" s="128">
        <f t="shared" si="14"/>
        <v>1.9773264298305043E-4</v>
      </c>
      <c r="N78" s="128">
        <f t="shared" si="14"/>
        <v>0</v>
      </c>
      <c r="O78" s="128">
        <f t="shared" si="14"/>
        <v>1.6498525325358189E-3</v>
      </c>
      <c r="P78" s="128">
        <f t="shared" si="14"/>
        <v>1</v>
      </c>
    </row>
    <row r="81" spans="1:8" s="129" customFormat="1">
      <c r="C81" s="130" t="s">
        <v>1157</v>
      </c>
      <c r="D81" s="130"/>
      <c r="E81" s="129" t="s">
        <v>937</v>
      </c>
      <c r="F81" s="129" t="s">
        <v>1158</v>
      </c>
      <c r="H81" s="129" t="s">
        <v>1159</v>
      </c>
    </row>
    <row r="82" spans="1:8" s="131" customFormat="1">
      <c r="A82" s="131" t="s">
        <v>1160</v>
      </c>
      <c r="B82" s="132" t="str">
        <f t="shared" ref="B82:B95" si="15">"SITC-"&amp;D82</f>
        <v>SITC-247</v>
      </c>
      <c r="C82" s="133" t="s">
        <v>1161</v>
      </c>
      <c r="D82" s="134">
        <v>247</v>
      </c>
      <c r="E82" s="131" t="s">
        <v>1162</v>
      </c>
      <c r="F82" s="131">
        <f t="shared" ref="F82:F95" si="16">LEN(D82)</f>
        <v>3</v>
      </c>
    </row>
    <row r="83" spans="1:8" s="131" customFormat="1">
      <c r="A83" s="131" t="s">
        <v>1160</v>
      </c>
      <c r="B83" s="132" t="str">
        <f t="shared" si="15"/>
        <v>SITC-247.3</v>
      </c>
      <c r="C83" s="133" t="s">
        <v>1163</v>
      </c>
      <c r="D83" s="134">
        <v>247.3</v>
      </c>
      <c r="E83" s="131" t="s">
        <v>1164</v>
      </c>
      <c r="F83" s="131">
        <f t="shared" si="16"/>
        <v>5</v>
      </c>
    </row>
    <row r="84" spans="1:8" s="131" customFormat="1">
      <c r="A84" s="131" t="s">
        <v>1160</v>
      </c>
      <c r="B84" s="132" t="str">
        <f t="shared" si="15"/>
        <v>SITC-247.4</v>
      </c>
      <c r="C84" s="133" t="s">
        <v>1165</v>
      </c>
      <c r="D84" s="134">
        <v>247.4</v>
      </c>
      <c r="E84" s="131" t="s">
        <v>1166</v>
      </c>
      <c r="F84" s="131">
        <f t="shared" si="16"/>
        <v>5</v>
      </c>
    </row>
    <row r="85" spans="1:8" s="131" customFormat="1">
      <c r="A85" s="131" t="s">
        <v>1160</v>
      </c>
      <c r="B85" s="132" t="str">
        <f t="shared" si="15"/>
        <v>SITC-247.5</v>
      </c>
      <c r="C85" s="133" t="s">
        <v>1167</v>
      </c>
      <c r="D85" s="134">
        <v>247.5</v>
      </c>
      <c r="E85" s="131" t="s">
        <v>1168</v>
      </c>
      <c r="F85" s="131">
        <f t="shared" si="16"/>
        <v>5</v>
      </c>
    </row>
    <row r="86" spans="1:8" s="131" customFormat="1">
      <c r="A86" s="131" t="s">
        <v>1160</v>
      </c>
      <c r="B86" s="132" t="str">
        <f t="shared" si="15"/>
        <v>SITC-247.51</v>
      </c>
      <c r="C86" s="133" t="s">
        <v>1169</v>
      </c>
      <c r="D86" s="134">
        <v>247.51</v>
      </c>
      <c r="E86" s="131" t="s">
        <v>1170</v>
      </c>
      <c r="F86" s="131">
        <f t="shared" si="16"/>
        <v>6</v>
      </c>
    </row>
    <row r="87" spans="1:8" s="131" customFormat="1">
      <c r="A87" s="131" t="s">
        <v>1160</v>
      </c>
      <c r="B87" s="132" t="str">
        <f t="shared" si="15"/>
        <v>SITC-247.52</v>
      </c>
      <c r="C87" s="133" t="s">
        <v>1171</v>
      </c>
      <c r="D87" s="134">
        <v>247.52</v>
      </c>
      <c r="E87" s="131" t="s">
        <v>1172</v>
      </c>
      <c r="F87" s="131">
        <f t="shared" si="16"/>
        <v>6</v>
      </c>
    </row>
    <row r="88" spans="1:8" s="131" customFormat="1">
      <c r="A88" s="131" t="s">
        <v>1160</v>
      </c>
      <c r="B88" s="132" t="str">
        <f t="shared" si="15"/>
        <v>SITC-248</v>
      </c>
      <c r="C88" s="133" t="s">
        <v>1173</v>
      </c>
      <c r="D88" s="134">
        <v>248</v>
      </c>
      <c r="E88" s="131" t="s">
        <v>1174</v>
      </c>
      <c r="F88" s="131">
        <f t="shared" si="16"/>
        <v>3</v>
      </c>
    </row>
    <row r="89" spans="1:8" s="131" customFormat="1">
      <c r="A89" s="131" t="s">
        <v>1160</v>
      </c>
      <c r="B89" s="132" t="str">
        <f t="shared" si="15"/>
        <v>SITC-248.1</v>
      </c>
      <c r="C89" s="133" t="s">
        <v>1175</v>
      </c>
      <c r="D89" s="134">
        <v>248.1</v>
      </c>
      <c r="E89" s="131" t="s">
        <v>1176</v>
      </c>
      <c r="F89" s="131">
        <f t="shared" si="16"/>
        <v>5</v>
      </c>
    </row>
    <row r="90" spans="1:8" s="131" customFormat="1">
      <c r="A90" s="131" t="s">
        <v>1160</v>
      </c>
      <c r="B90" s="132" t="str">
        <f t="shared" si="15"/>
        <v>SITC-248.11</v>
      </c>
      <c r="C90" s="133" t="s">
        <v>1177</v>
      </c>
      <c r="D90" s="134">
        <v>248.11</v>
      </c>
      <c r="E90" s="131" t="s">
        <v>1178</v>
      </c>
      <c r="F90" s="131">
        <f t="shared" si="16"/>
        <v>6</v>
      </c>
    </row>
    <row r="91" spans="1:8" s="131" customFormat="1">
      <c r="A91" s="131" t="s">
        <v>1160</v>
      </c>
      <c r="B91" s="132" t="str">
        <f t="shared" si="15"/>
        <v>SITC-248.19</v>
      </c>
      <c r="C91" s="133" t="s">
        <v>1179</v>
      </c>
      <c r="D91" s="134">
        <v>248.19</v>
      </c>
      <c r="E91" s="131" t="s">
        <v>1180</v>
      </c>
      <c r="F91" s="131">
        <f t="shared" si="16"/>
        <v>6</v>
      </c>
    </row>
    <row r="92" spans="1:8" s="131" customFormat="1">
      <c r="A92" s="131" t="s">
        <v>1160</v>
      </c>
      <c r="B92" s="132" t="str">
        <f t="shared" si="15"/>
        <v>SITC-248.2</v>
      </c>
      <c r="C92" s="133" t="s">
        <v>1181</v>
      </c>
      <c r="D92" s="134">
        <v>248.2</v>
      </c>
      <c r="E92" s="131" t="s">
        <v>1182</v>
      </c>
      <c r="F92" s="131">
        <f t="shared" si="16"/>
        <v>5</v>
      </c>
    </row>
    <row r="93" spans="1:8" s="131" customFormat="1">
      <c r="A93" s="131" t="s">
        <v>1160</v>
      </c>
      <c r="B93" s="132" t="str">
        <f t="shared" si="15"/>
        <v>SITC-248.3</v>
      </c>
      <c r="C93" s="133" t="s">
        <v>1183</v>
      </c>
      <c r="D93" s="134">
        <v>248.3</v>
      </c>
      <c r="E93" s="131" t="s">
        <v>1184</v>
      </c>
      <c r="F93" s="131">
        <f t="shared" si="16"/>
        <v>5</v>
      </c>
    </row>
    <row r="94" spans="1:8" s="131" customFormat="1">
      <c r="A94" s="131" t="s">
        <v>1160</v>
      </c>
      <c r="B94" s="132" t="str">
        <f t="shared" si="15"/>
        <v>SITC-248.4</v>
      </c>
      <c r="C94" s="133" t="s">
        <v>1185</v>
      </c>
      <c r="D94" s="134">
        <v>248.4</v>
      </c>
      <c r="E94" s="131" t="s">
        <v>1186</v>
      </c>
      <c r="F94" s="131">
        <f t="shared" si="16"/>
        <v>5</v>
      </c>
    </row>
    <row r="95" spans="1:8" s="131" customFormat="1">
      <c r="A95" s="131" t="s">
        <v>1160</v>
      </c>
      <c r="B95" s="132" t="str">
        <f t="shared" si="15"/>
        <v>SITC-248.5</v>
      </c>
      <c r="C95" s="133" t="s">
        <v>1187</v>
      </c>
      <c r="D95" s="134">
        <v>248.5</v>
      </c>
      <c r="E95" s="131" t="s">
        <v>1188</v>
      </c>
      <c r="F95" s="131">
        <f t="shared" si="16"/>
        <v>5</v>
      </c>
    </row>
    <row r="96" spans="1:8">
      <c r="C96" s="29"/>
    </row>
    <row r="97" spans="2:11">
      <c r="C97" s="29" t="s">
        <v>1133</v>
      </c>
    </row>
    <row r="98" spans="2:11">
      <c r="B98" s="29" t="s">
        <v>1273</v>
      </c>
      <c r="C98" t="s">
        <v>171</v>
      </c>
      <c r="D98" t="s">
        <v>177</v>
      </c>
      <c r="E98" t="s">
        <v>172</v>
      </c>
      <c r="F98" t="s">
        <v>178</v>
      </c>
      <c r="G98" t="s">
        <v>176</v>
      </c>
      <c r="H98" t="s">
        <v>173</v>
      </c>
      <c r="I98" t="s">
        <v>175</v>
      </c>
      <c r="J98" t="s">
        <v>170</v>
      </c>
      <c r="K98" t="s">
        <v>174</v>
      </c>
    </row>
    <row r="99" spans="2:11">
      <c r="B99" t="s">
        <v>171</v>
      </c>
      <c r="C99">
        <v>40</v>
      </c>
      <c r="D99">
        <v>2400</v>
      </c>
      <c r="E99">
        <v>1500</v>
      </c>
      <c r="F99">
        <v>1350</v>
      </c>
      <c r="G99">
        <v>1800</v>
      </c>
      <c r="H99">
        <v>700</v>
      </c>
      <c r="I99">
        <v>1650</v>
      </c>
      <c r="J99">
        <v>650</v>
      </c>
      <c r="K99">
        <v>1000</v>
      </c>
    </row>
    <row r="100" spans="2:11">
      <c r="B100" t="s">
        <v>177</v>
      </c>
      <c r="C100">
        <v>2400</v>
      </c>
      <c r="D100">
        <v>40</v>
      </c>
      <c r="E100">
        <v>3500</v>
      </c>
      <c r="F100">
        <v>3400</v>
      </c>
      <c r="G100">
        <v>1100</v>
      </c>
      <c r="H100">
        <v>2500</v>
      </c>
      <c r="I100">
        <v>700</v>
      </c>
      <c r="J100">
        <v>3000</v>
      </c>
      <c r="K100">
        <v>2500</v>
      </c>
    </row>
    <row r="101" spans="2:11">
      <c r="B101" t="s">
        <v>172</v>
      </c>
      <c r="C101">
        <v>1500</v>
      </c>
      <c r="D101">
        <v>3500</v>
      </c>
      <c r="E101">
        <v>40</v>
      </c>
      <c r="F101">
        <v>1250</v>
      </c>
      <c r="G101">
        <v>2600</v>
      </c>
      <c r="H101">
        <v>1150</v>
      </c>
      <c r="I101">
        <v>2550</v>
      </c>
      <c r="J101">
        <v>600</v>
      </c>
      <c r="K101">
        <v>1650</v>
      </c>
    </row>
    <row r="102" spans="2:11">
      <c r="B102" t="s">
        <v>178</v>
      </c>
      <c r="C102">
        <v>1350</v>
      </c>
      <c r="D102">
        <v>3400</v>
      </c>
      <c r="E102">
        <v>1250</v>
      </c>
      <c r="F102">
        <v>40</v>
      </c>
      <c r="G102">
        <v>3000</v>
      </c>
      <c r="H102">
        <v>950</v>
      </c>
      <c r="I102">
        <v>2900</v>
      </c>
      <c r="J102">
        <v>800</v>
      </c>
      <c r="K102">
        <v>1200</v>
      </c>
    </row>
    <row r="103" spans="2:11">
      <c r="B103" t="s">
        <v>176</v>
      </c>
      <c r="C103">
        <v>1800</v>
      </c>
      <c r="D103">
        <v>1100</v>
      </c>
      <c r="E103">
        <v>2600</v>
      </c>
      <c r="F103">
        <v>3000</v>
      </c>
      <c r="G103">
        <v>40</v>
      </c>
      <c r="H103">
        <v>2400</v>
      </c>
      <c r="I103">
        <v>450</v>
      </c>
      <c r="J103">
        <v>2350</v>
      </c>
      <c r="K103">
        <v>2550</v>
      </c>
    </row>
    <row r="104" spans="2:11">
      <c r="B104" t="s">
        <v>173</v>
      </c>
      <c r="C104">
        <v>700</v>
      </c>
      <c r="D104">
        <v>2500</v>
      </c>
      <c r="E104">
        <v>1150</v>
      </c>
      <c r="F104">
        <v>950</v>
      </c>
      <c r="G104">
        <v>2400</v>
      </c>
      <c r="H104">
        <v>40</v>
      </c>
      <c r="I104">
        <v>2200</v>
      </c>
      <c r="J104">
        <v>600</v>
      </c>
      <c r="K104">
        <v>550</v>
      </c>
    </row>
    <row r="105" spans="2:11">
      <c r="B105" t="s">
        <v>175</v>
      </c>
      <c r="C105">
        <v>1650</v>
      </c>
      <c r="D105">
        <v>700</v>
      </c>
      <c r="E105">
        <v>2550</v>
      </c>
      <c r="F105">
        <v>2900</v>
      </c>
      <c r="G105">
        <v>450</v>
      </c>
      <c r="H105">
        <v>2200</v>
      </c>
      <c r="I105">
        <v>40</v>
      </c>
      <c r="J105">
        <v>2300</v>
      </c>
      <c r="K105">
        <v>2350</v>
      </c>
    </row>
    <row r="106" spans="2:11">
      <c r="B106" t="s">
        <v>170</v>
      </c>
      <c r="C106">
        <v>650</v>
      </c>
      <c r="D106">
        <v>3000</v>
      </c>
      <c r="E106">
        <v>600</v>
      </c>
      <c r="F106">
        <v>800</v>
      </c>
      <c r="G106">
        <v>2350</v>
      </c>
      <c r="H106">
        <v>600</v>
      </c>
      <c r="I106">
        <v>2300</v>
      </c>
      <c r="J106">
        <v>40</v>
      </c>
      <c r="K106">
        <v>1150</v>
      </c>
    </row>
    <row r="107" spans="2:11">
      <c r="B107" t="s">
        <v>174</v>
      </c>
      <c r="C107">
        <v>1000</v>
      </c>
      <c r="D107">
        <v>2500</v>
      </c>
      <c r="E107">
        <v>1650</v>
      </c>
      <c r="F107">
        <v>1200</v>
      </c>
      <c r="G107">
        <v>2550</v>
      </c>
      <c r="H107">
        <v>550</v>
      </c>
      <c r="I107">
        <v>2350</v>
      </c>
      <c r="J107">
        <v>1150</v>
      </c>
      <c r="K107">
        <v>40</v>
      </c>
    </row>
    <row r="110" spans="2:11">
      <c r="B110" s="29" t="s">
        <v>1249</v>
      </c>
    </row>
    <row r="111" spans="2:11">
      <c r="C111" s="29" t="s">
        <v>1250</v>
      </c>
      <c r="D111" s="29" t="s">
        <v>1252</v>
      </c>
      <c r="E111" s="29" t="s">
        <v>1256</v>
      </c>
    </row>
    <row r="112" spans="2:11">
      <c r="B112" s="29" t="s">
        <v>1251</v>
      </c>
      <c r="C112">
        <v>10</v>
      </c>
      <c r="D112">
        <v>0.26700000000000002</v>
      </c>
      <c r="E112" s="146">
        <f>D112/C115</f>
        <v>0.31785714285714289</v>
      </c>
    </row>
    <row r="113" spans="2:10">
      <c r="B113" s="29" t="s">
        <v>1253</v>
      </c>
      <c r="C113">
        <v>6</v>
      </c>
      <c r="D113">
        <v>0.246</v>
      </c>
      <c r="E113" s="146">
        <f>D113/C115</f>
        <v>0.29285714285714287</v>
      </c>
    </row>
    <row r="115" spans="2:10">
      <c r="B115" s="29" t="s">
        <v>1254</v>
      </c>
      <c r="C115">
        <v>0.84</v>
      </c>
      <c r="D115" s="29" t="s">
        <v>1255</v>
      </c>
    </row>
    <row r="117" spans="2:10">
      <c r="B117" s="29" t="s">
        <v>1272</v>
      </c>
      <c r="C117" s="157">
        <f>(J135/100)/((E112+E113)/2)</f>
        <v>1.2978245614035089</v>
      </c>
    </row>
    <row r="119" spans="2:10" ht="38.25">
      <c r="B119" s="29" t="s">
        <v>1257</v>
      </c>
      <c r="F119" s="78" t="s">
        <v>1267</v>
      </c>
      <c r="G119" t="s">
        <v>1268</v>
      </c>
      <c r="H119" t="s">
        <v>1269</v>
      </c>
      <c r="I119" s="78" t="s">
        <v>1270</v>
      </c>
      <c r="J119" s="78" t="s">
        <v>1271</v>
      </c>
    </row>
    <row r="120" spans="2:10" ht="15">
      <c r="B120" s="147" t="s">
        <v>1258</v>
      </c>
      <c r="C120" s="148" t="s">
        <v>1259</v>
      </c>
      <c r="D120" s="149" t="s">
        <v>1260</v>
      </c>
      <c r="E120" s="150"/>
      <c r="F120" s="151">
        <v>5.79</v>
      </c>
      <c r="G120" s="152">
        <v>0.125</v>
      </c>
      <c r="H120" s="152">
        <v>4.1000000000000002E-2</v>
      </c>
      <c r="I120" s="153">
        <v>0.04</v>
      </c>
      <c r="J120" s="153">
        <v>26.08</v>
      </c>
    </row>
    <row r="121" spans="2:10" ht="15">
      <c r="B121" s="154" t="s">
        <v>1258</v>
      </c>
      <c r="C121" s="155" t="s">
        <v>1259</v>
      </c>
      <c r="D121" s="149" t="s">
        <v>1261</v>
      </c>
      <c r="E121" s="150"/>
      <c r="F121" s="151">
        <v>5.79</v>
      </c>
      <c r="G121" s="152">
        <v>2.7E-2</v>
      </c>
      <c r="H121" s="152">
        <v>8.9999999999999993E-3</v>
      </c>
      <c r="I121" s="153">
        <v>0.04</v>
      </c>
      <c r="J121" s="153">
        <v>25.8</v>
      </c>
    </row>
    <row r="122" spans="2:10" ht="15">
      <c r="B122" s="154" t="s">
        <v>1258</v>
      </c>
      <c r="C122" s="155" t="s">
        <v>1259</v>
      </c>
      <c r="D122" s="149" t="s">
        <v>1262</v>
      </c>
      <c r="E122" s="150"/>
      <c r="F122" s="151">
        <v>5.79</v>
      </c>
      <c r="G122" s="152">
        <v>0.67</v>
      </c>
      <c r="H122" s="152">
        <v>0.219</v>
      </c>
      <c r="I122" s="153">
        <v>0.04</v>
      </c>
      <c r="J122" s="153">
        <v>25.81</v>
      </c>
    </row>
    <row r="123" spans="2:10" ht="15">
      <c r="B123" s="154" t="s">
        <v>1258</v>
      </c>
      <c r="C123" s="156" t="s">
        <v>1259</v>
      </c>
      <c r="D123" s="149" t="s">
        <v>1263</v>
      </c>
      <c r="E123" s="150"/>
      <c r="F123" s="151">
        <v>5.79</v>
      </c>
      <c r="G123" s="152">
        <v>0.17799999999999999</v>
      </c>
      <c r="H123" s="152">
        <v>5.8000000000000003E-2</v>
      </c>
      <c r="I123" s="153">
        <v>0.04</v>
      </c>
      <c r="J123" s="153">
        <v>25.25</v>
      </c>
    </row>
    <row r="124" spans="2:10" ht="15">
      <c r="B124" s="148" t="s">
        <v>1264</v>
      </c>
      <c r="C124" s="148" t="s">
        <v>1259</v>
      </c>
      <c r="D124" s="149" t="s">
        <v>1260</v>
      </c>
      <c r="E124" s="150"/>
      <c r="F124" s="151">
        <v>11.61</v>
      </c>
      <c r="G124" s="152">
        <v>3.9E-2</v>
      </c>
      <c r="H124" s="152">
        <v>2.5000000000000001E-2</v>
      </c>
      <c r="I124" s="153">
        <v>0.02</v>
      </c>
      <c r="J124" s="153">
        <v>32.36</v>
      </c>
    </row>
    <row r="125" spans="2:10" ht="15">
      <c r="B125" s="154" t="s">
        <v>1264</v>
      </c>
      <c r="C125" s="155" t="s">
        <v>1259</v>
      </c>
      <c r="D125" s="149" t="s">
        <v>1261</v>
      </c>
      <c r="E125" s="150"/>
      <c r="F125" s="151">
        <v>11.61</v>
      </c>
      <c r="G125" s="152">
        <v>1.4E-2</v>
      </c>
      <c r="H125" s="152">
        <v>8.9999999999999993E-3</v>
      </c>
      <c r="I125" s="153">
        <v>0.02</v>
      </c>
      <c r="J125" s="153">
        <v>31.32</v>
      </c>
    </row>
    <row r="126" spans="2:10" ht="15">
      <c r="B126" s="154" t="s">
        <v>1264</v>
      </c>
      <c r="C126" s="155" t="s">
        <v>1259</v>
      </c>
      <c r="D126" s="149" t="s">
        <v>1262</v>
      </c>
      <c r="E126" s="150"/>
      <c r="F126" s="151">
        <v>11.61</v>
      </c>
      <c r="G126" s="152">
        <v>0.63</v>
      </c>
      <c r="H126" s="152">
        <v>0.40200000000000002</v>
      </c>
      <c r="I126" s="153">
        <v>0.02</v>
      </c>
      <c r="J126" s="153">
        <v>31.28</v>
      </c>
    </row>
    <row r="127" spans="2:10" ht="15">
      <c r="B127" s="154" t="s">
        <v>1264</v>
      </c>
      <c r="C127" s="156" t="s">
        <v>1259</v>
      </c>
      <c r="D127" s="149" t="s">
        <v>1263</v>
      </c>
      <c r="E127" s="150"/>
      <c r="F127" s="151">
        <v>11.61</v>
      </c>
      <c r="G127" s="152">
        <v>0.318</v>
      </c>
      <c r="H127" s="152">
        <v>0.20300000000000001</v>
      </c>
      <c r="I127" s="153">
        <v>0.02</v>
      </c>
      <c r="J127" s="153">
        <v>31.45</v>
      </c>
    </row>
    <row r="128" spans="2:10" ht="15">
      <c r="B128" s="148" t="s">
        <v>1265</v>
      </c>
      <c r="C128" s="148" t="s">
        <v>1259</v>
      </c>
      <c r="D128" s="149" t="s">
        <v>1260</v>
      </c>
      <c r="E128" s="150"/>
      <c r="F128" s="151">
        <v>15</v>
      </c>
      <c r="G128" s="152"/>
      <c r="H128" s="152">
        <v>0</v>
      </c>
      <c r="I128" s="153">
        <v>0.02</v>
      </c>
      <c r="J128" s="153">
        <v>32.67</v>
      </c>
    </row>
    <row r="129" spans="2:10" ht="15">
      <c r="B129" s="154" t="s">
        <v>1265</v>
      </c>
      <c r="C129" s="155" t="s">
        <v>1259</v>
      </c>
      <c r="D129" s="149" t="s">
        <v>1261</v>
      </c>
      <c r="E129" s="150"/>
      <c r="F129" s="151">
        <v>15</v>
      </c>
      <c r="G129" s="152"/>
      <c r="H129" s="152">
        <v>0</v>
      </c>
      <c r="I129" s="153">
        <v>0.02</v>
      </c>
      <c r="J129" s="153">
        <v>31.59</v>
      </c>
    </row>
    <row r="130" spans="2:10" ht="15">
      <c r="B130" s="154" t="s">
        <v>1265</v>
      </c>
      <c r="C130" s="155" t="s">
        <v>1259</v>
      </c>
      <c r="D130" s="149" t="s">
        <v>1262</v>
      </c>
      <c r="E130" s="150"/>
      <c r="F130" s="151">
        <v>15</v>
      </c>
      <c r="G130" s="152"/>
      <c r="H130" s="152">
        <v>0</v>
      </c>
      <c r="I130" s="153">
        <v>0.02</v>
      </c>
      <c r="J130" s="153">
        <v>31.46</v>
      </c>
    </row>
    <row r="131" spans="2:10" ht="15">
      <c r="B131" s="154" t="s">
        <v>1265</v>
      </c>
      <c r="C131" s="156" t="s">
        <v>1259</v>
      </c>
      <c r="D131" s="149" t="s">
        <v>1263</v>
      </c>
      <c r="E131" s="150"/>
      <c r="F131" s="151">
        <v>15</v>
      </c>
      <c r="G131" s="152"/>
      <c r="H131" s="152">
        <v>0</v>
      </c>
      <c r="I131" s="153">
        <v>0.02</v>
      </c>
      <c r="J131" s="153">
        <v>31.95</v>
      </c>
    </row>
    <row r="132" spans="2:10" ht="15">
      <c r="B132" s="148" t="s">
        <v>1266</v>
      </c>
      <c r="C132" s="148" t="s">
        <v>1259</v>
      </c>
      <c r="D132" s="149" t="s">
        <v>1260</v>
      </c>
      <c r="E132" s="150"/>
      <c r="F132" s="151">
        <v>18.5</v>
      </c>
      <c r="G132" s="152"/>
      <c r="H132" s="152">
        <v>0</v>
      </c>
      <c r="I132" s="153">
        <v>0.02</v>
      </c>
      <c r="J132" s="153">
        <v>38.950000000000003</v>
      </c>
    </row>
    <row r="133" spans="2:10" ht="15">
      <c r="B133" s="154" t="s">
        <v>1266</v>
      </c>
      <c r="C133" s="155" t="s">
        <v>1259</v>
      </c>
      <c r="D133" s="149" t="s">
        <v>1261</v>
      </c>
      <c r="E133" s="150"/>
      <c r="F133" s="151">
        <v>18.5</v>
      </c>
      <c r="G133" s="152"/>
      <c r="H133" s="152">
        <v>0</v>
      </c>
      <c r="I133" s="153">
        <v>0.02</v>
      </c>
      <c r="J133" s="153">
        <v>38.24</v>
      </c>
    </row>
    <row r="134" spans="2:10" ht="15">
      <c r="B134" s="154" t="s">
        <v>1266</v>
      </c>
      <c r="C134" s="155" t="s">
        <v>1259</v>
      </c>
      <c r="D134" s="149" t="s">
        <v>1262</v>
      </c>
      <c r="E134" s="150"/>
      <c r="F134" s="151">
        <v>18.5</v>
      </c>
      <c r="G134" s="152"/>
      <c r="H134" s="152">
        <v>0</v>
      </c>
      <c r="I134" s="153">
        <v>0.02</v>
      </c>
      <c r="J134" s="153">
        <v>38.47</v>
      </c>
    </row>
    <row r="135" spans="2:10" ht="15">
      <c r="B135" s="156" t="s">
        <v>1259</v>
      </c>
      <c r="C135" s="156" t="s">
        <v>1259</v>
      </c>
      <c r="D135" s="149" t="s">
        <v>1263</v>
      </c>
      <c r="E135" s="150"/>
      <c r="F135" s="151">
        <v>18.5</v>
      </c>
      <c r="G135" s="152"/>
      <c r="H135" s="152">
        <v>0</v>
      </c>
      <c r="I135" s="153">
        <v>0.02</v>
      </c>
      <c r="J135" s="153">
        <v>39.630000000000003</v>
      </c>
    </row>
  </sheetData>
  <conditionalFormatting sqref="E81:E95">
    <cfRule type="containsText" dxfId="3" priority="1" operator="containsText" text="Abfälle">
      <formula>NOT(ISERROR(SEARCH("Abfälle",E81)))</formula>
    </cfRule>
  </conditionalFormatting>
  <pageMargins left="0.7" right="0.7" top="0.78740157499999996" bottom="0.78740157499999996"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6:P192"/>
  <sheetViews>
    <sheetView topLeftCell="A163" zoomScale="90" zoomScaleNormal="90" workbookViewId="0">
      <selection activeCell="H209" sqref="H209"/>
    </sheetView>
  </sheetViews>
  <sheetFormatPr baseColWidth="10" defaultRowHeight="12.75"/>
  <cols>
    <col min="2" max="2" width="41.5703125" customWidth="1"/>
    <col min="3" max="3" width="14.140625" customWidth="1"/>
    <col min="4" max="4" width="19" bestFit="1" customWidth="1"/>
    <col min="5" max="5" width="16.85546875" customWidth="1"/>
  </cols>
  <sheetData>
    <row r="6" spans="2:6" ht="15">
      <c r="B6" s="10" t="s">
        <v>1127</v>
      </c>
      <c r="C6" s="11"/>
      <c r="D6" s="15" t="s">
        <v>179</v>
      </c>
      <c r="E6" s="15" t="s">
        <v>56</v>
      </c>
      <c r="F6" s="15" t="s">
        <v>57</v>
      </c>
    </row>
    <row r="7" spans="2:6" ht="15">
      <c r="B7" s="12" t="s">
        <v>171</v>
      </c>
      <c r="C7" s="13"/>
      <c r="D7" s="190">
        <f>Brettschichtholz!D17</f>
        <v>0</v>
      </c>
      <c r="E7" s="236">
        <f>IF(AND(ISNUMBER(Brettschichtholz!E17),Brettschichtholz!D17&gt;0),Brettschichtholz!E17*Brettschichtholz!F17,0)</f>
        <v>0</v>
      </c>
      <c r="F7" s="236">
        <f>IF(AND(ISNUMBER(Brettschichtholz!E17),Brettschichtholz!D17&gt;0),Brettschichtholz!E17*(1-Brettschichtholz!F17),0)</f>
        <v>0</v>
      </c>
    </row>
    <row r="8" spans="2:6" ht="15">
      <c r="B8" s="14" t="s">
        <v>177</v>
      </c>
      <c r="C8" s="13"/>
      <c r="D8" s="190">
        <f>Brettschichtholz!D18</f>
        <v>0</v>
      </c>
      <c r="E8" s="236">
        <f>IF(AND(ISNUMBER(Brettschichtholz!E18),Brettschichtholz!D18&gt;0),Brettschichtholz!E18*Brettschichtholz!F18,0)</f>
        <v>0</v>
      </c>
      <c r="F8" s="236">
        <f>IF(AND(ISNUMBER(Brettschichtholz!E18),Brettschichtholz!D18&gt;0),Brettschichtholz!E18*(1-Brettschichtholz!F18),0)</f>
        <v>0</v>
      </c>
    </row>
    <row r="9" spans="2:6" ht="15">
      <c r="B9" s="14" t="s">
        <v>172</v>
      </c>
      <c r="C9" s="13"/>
      <c r="D9" s="190">
        <f>Brettschichtholz!D19</f>
        <v>0</v>
      </c>
      <c r="E9" s="236">
        <f>IF(AND(ISNUMBER(Brettschichtholz!E19),Brettschichtholz!D19&gt;0),Brettschichtholz!E19*Brettschichtholz!F19,0)</f>
        <v>0</v>
      </c>
      <c r="F9" s="236">
        <f>IF(AND(ISNUMBER(Brettschichtholz!E19),Brettschichtholz!D19&gt;0),Brettschichtholz!E19*(1-Brettschichtholz!F19),0)</f>
        <v>0</v>
      </c>
    </row>
    <row r="10" spans="2:6" ht="15">
      <c r="B10" s="14" t="s">
        <v>178</v>
      </c>
      <c r="C10" s="13"/>
      <c r="D10" s="190">
        <f>Brettschichtholz!D20</f>
        <v>0</v>
      </c>
      <c r="E10" s="236">
        <f>IF(AND(ISNUMBER(Brettschichtholz!E20),Brettschichtholz!D20&gt;0),Brettschichtholz!E20*Brettschichtholz!F20,0)</f>
        <v>0</v>
      </c>
      <c r="F10" s="236">
        <f>IF(AND(ISNUMBER(Brettschichtholz!E20),Brettschichtholz!D20&gt;0),Brettschichtholz!E20*(1-Brettschichtholz!F20),0)</f>
        <v>0</v>
      </c>
    </row>
    <row r="11" spans="2:6" ht="15">
      <c r="B11" s="14" t="s">
        <v>176</v>
      </c>
      <c r="C11" s="13"/>
      <c r="D11" s="190">
        <f>Brettschichtholz!D21</f>
        <v>0</v>
      </c>
      <c r="E11" s="236">
        <f>IF(AND(ISNUMBER(Brettschichtholz!E21),Brettschichtholz!D21&gt;0),Brettschichtholz!E21*Brettschichtholz!F21,0)</f>
        <v>0</v>
      </c>
      <c r="F11" s="236">
        <f>IF(AND(ISNUMBER(Brettschichtholz!E21),Brettschichtholz!D21&gt;0),Brettschichtholz!E21*(1-Brettschichtholz!F21),0)</f>
        <v>0</v>
      </c>
    </row>
    <row r="12" spans="2:6" ht="15">
      <c r="B12" s="14" t="s">
        <v>173</v>
      </c>
      <c r="C12" s="13"/>
      <c r="D12" s="190">
        <f>Brettschichtholz!D22</f>
        <v>0</v>
      </c>
      <c r="E12" s="236">
        <f>IF(AND(ISNUMBER(Brettschichtholz!E22),Brettschichtholz!D22&gt;0),Brettschichtholz!E22*Brettschichtholz!F22,0)</f>
        <v>0</v>
      </c>
      <c r="F12" s="236">
        <f>IF(AND(ISNUMBER(Brettschichtholz!E22),Brettschichtholz!D22&gt;0),Brettschichtholz!E22*(1-Brettschichtholz!F22),0)</f>
        <v>0</v>
      </c>
    </row>
    <row r="13" spans="2:6" ht="15">
      <c r="B13" s="14" t="s">
        <v>175</v>
      </c>
      <c r="C13" s="13"/>
      <c r="D13" s="190">
        <f>Brettschichtholz!D23</f>
        <v>0</v>
      </c>
      <c r="E13" s="236">
        <f>IF(AND(ISNUMBER(Brettschichtholz!E23),Brettschichtholz!D23&gt;0),Brettschichtholz!E23*Brettschichtholz!F23,0)</f>
        <v>0</v>
      </c>
      <c r="F13" s="236">
        <f>IF(AND(ISNUMBER(Brettschichtholz!E23),Brettschichtholz!D23&gt;0),Brettschichtholz!E23*(1-Brettschichtholz!F23),0)</f>
        <v>0</v>
      </c>
    </row>
    <row r="14" spans="2:6" ht="15">
      <c r="B14" s="14" t="s">
        <v>170</v>
      </c>
      <c r="C14" s="13"/>
      <c r="D14" s="190">
        <f>Brettschichtholz!D24</f>
        <v>0</v>
      </c>
      <c r="E14" s="236">
        <f>IF(AND(ISNUMBER(Brettschichtholz!E24),Brettschichtholz!D24&gt;0),Brettschichtholz!E24*Brettschichtholz!F24,0)</f>
        <v>0</v>
      </c>
      <c r="F14" s="236">
        <f>IF(AND(ISNUMBER(Brettschichtholz!E24),Brettschichtholz!D24&gt;0),Brettschichtholz!E24*(1-Brettschichtholz!F24),0)</f>
        <v>0</v>
      </c>
    </row>
    <row r="15" spans="2:6" ht="15">
      <c r="B15" s="14" t="s">
        <v>174</v>
      </c>
      <c r="C15" s="13"/>
      <c r="D15" s="190">
        <f>Brettschichtholz!D25</f>
        <v>0</v>
      </c>
      <c r="E15" s="236">
        <f>IF(AND(ISNUMBER(Brettschichtholz!E25),Brettschichtholz!D25&gt;0),Brettschichtholz!E25*Brettschichtholz!F25,0)</f>
        <v>0</v>
      </c>
      <c r="F15" s="236">
        <f>IF(AND(ISNUMBER(Brettschichtholz!E25),Brettschichtholz!D25&gt;0),Brettschichtholz!E25*(1-Brettschichtholz!F25),0)</f>
        <v>0</v>
      </c>
    </row>
    <row r="18" spans="2:11" ht="15">
      <c r="B18" s="10" t="s">
        <v>1127</v>
      </c>
      <c r="C18" s="11"/>
      <c r="D18" s="15" t="s">
        <v>179</v>
      </c>
      <c r="E18" s="15" t="s">
        <v>56</v>
      </c>
      <c r="F18" s="15" t="s">
        <v>57</v>
      </c>
      <c r="G18" t="s">
        <v>1319</v>
      </c>
    </row>
    <row r="19" spans="2:11" ht="15">
      <c r="B19" s="12" t="s">
        <v>171</v>
      </c>
      <c r="C19" s="13"/>
      <c r="D19" s="190">
        <f>Brettschichtholz!D17</f>
        <v>0</v>
      </c>
      <c r="E19" s="238">
        <f>IF(AND(Brettschichtholz!$E17&gt;0,ISNUMBER(Brettschichtholz!E17)),E7*D19,IF(AND(Brettschichtholz!$D17&gt;0,Brettschichtholz!$F17=100%),INDEX('s3.Transport'!$A$32:$K$41,MATCH(Brettschichtholz!$AB$12,'s3.Transport'!$A$32:$A$41,0),3)*D19,IF(AND(Brettschichtholz!D17&gt;0,Brettschichtholz!F17&lt;100%),INDEX('s3.Transport'!$A$98:$K$107,MATCH(Brettschichtholz!$AB$12,'s3.Transport'!$A$98:$A$107,0),3)*Brettschichtholz!F17*D19,0)))</f>
        <v>0</v>
      </c>
      <c r="F19" s="238">
        <f>IF(F7&gt;0, F7*D19, G19*(100%-Brettschichtholz!F17)*D19)</f>
        <v>0</v>
      </c>
      <c r="G19" s="25">
        <f>IF(Brettschichtholz!$D17&gt;0,INDEX('s3.Transport'!$A$32:$K$41,MATCH(Brettschichtholz!$AB$12,'s3.Transport'!$A$32:$A$41,0),3)+INDEX('s3.Transport'!$A$45:$K$54,MATCH(Brettschichtholz!$AB$12,'s3.Transport'!$A$45:$A$54,0),3),0)</f>
        <v>0</v>
      </c>
    </row>
    <row r="20" spans="2:11" ht="15">
      <c r="B20" s="14" t="s">
        <v>177</v>
      </c>
      <c r="C20" s="13"/>
      <c r="D20" s="190">
        <f>Brettschichtholz!D18</f>
        <v>0</v>
      </c>
      <c r="E20" s="238">
        <f>IF(AND(Brettschichtholz!$E18&gt;0,ISNUMBER(Brettschichtholz!E18)),E8*D20,IF(AND(Brettschichtholz!$D18&gt;0,Brettschichtholz!$F18=100%),INDEX('s3.Transport'!$A$32:$K$41,MATCH(Brettschichtholz!$AB$12,'s3.Transport'!$A$32:$A$41,0),4)*D20,IF(AND(Brettschichtholz!D18&gt;0,Brettschichtholz!F18&lt;100%),INDEX('s3.Transport'!$A$98:$K$107,MATCH(Brettschichtholz!$AB$12,'s3.Transport'!$A$98:$A$107,0),4)*Brettschichtholz!F18*D20,0)))</f>
        <v>0</v>
      </c>
      <c r="F20" s="238">
        <f>IF(F8&gt;0, F8*D20, G20*(100%-Brettschichtholz!F18)*D20)</f>
        <v>0</v>
      </c>
      <c r="G20" s="25">
        <f>IF(Brettschichtholz!$D18&gt;0,INDEX('s3.Transport'!$A$32:$K$41,MATCH(Brettschichtholz!$AB$12,'s3.Transport'!$A$32:$A$41,0),4)+INDEX('s3.Transport'!$A$45:$K$54,MATCH(Brettschichtholz!$AB$12,'s3.Transport'!$A$45:$A$54,0),4),0)</f>
        <v>0</v>
      </c>
    </row>
    <row r="21" spans="2:11" ht="15">
      <c r="B21" s="14" t="s">
        <v>172</v>
      </c>
      <c r="C21" s="13"/>
      <c r="D21" s="190">
        <f>Brettschichtholz!D19</f>
        <v>0</v>
      </c>
      <c r="E21" s="238">
        <f>IF(AND(Brettschichtholz!$E19&gt;0,ISNUMBER(Brettschichtholz!E19)),E9*D21,IF(AND(Brettschichtholz!$D19&gt;0,Brettschichtholz!$F19=100%),INDEX('s3.Transport'!$A$32:$K$41,MATCH(Brettschichtholz!$AB$12,'s3.Transport'!$A$32:$A$41,0),5)*D21,IF(AND(Brettschichtholz!D19&gt;0,Brettschichtholz!F19&lt;100%),INDEX('s3.Transport'!$A$98:$K$107,MATCH(Brettschichtholz!$AB$12,'s3.Transport'!$A$98:$A$107,0),5)*Brettschichtholz!F19*D21,0)))</f>
        <v>0</v>
      </c>
      <c r="F21" s="238">
        <f>IF(F9&gt;0, F9*D21, G21*(100%-Brettschichtholz!F19)*D21)</f>
        <v>0</v>
      </c>
      <c r="G21" s="25">
        <f>IF(Brettschichtholz!$D19&gt;0,INDEX('s3.Transport'!$A$32:$K$41,MATCH(Brettschichtholz!$AB$12,'s3.Transport'!$A$32:$A$41,0),5)+INDEX('s3.Transport'!$A$45:$K$54,MATCH(Brettschichtholz!$AB$12,'s3.Transport'!$A$45:$A$54,0),5),0)</f>
        <v>0</v>
      </c>
    </row>
    <row r="22" spans="2:11" ht="15">
      <c r="B22" s="14" t="s">
        <v>178</v>
      </c>
      <c r="C22" s="13"/>
      <c r="D22" s="190">
        <f>Brettschichtholz!D20</f>
        <v>0</v>
      </c>
      <c r="E22" s="238">
        <f>IF(AND(Brettschichtholz!$E20&gt;0,ISNUMBER(Brettschichtholz!E20)),E10*D22,IF(AND(Brettschichtholz!$D20&gt;0,Brettschichtholz!$F20=100%),INDEX('s3.Transport'!$A$32:$K$41,MATCH(Brettschichtholz!$AB$12,'s3.Transport'!$A$32:$A$41,0),6)*D22,IF(AND(Brettschichtholz!D20&gt;0,Brettschichtholz!F20&lt;100%),INDEX('s3.Transport'!$A$98:$K$107,MATCH(Brettschichtholz!$AB$12,'s3.Transport'!$A$98:$A$107,0),6)*Brettschichtholz!F20*D22,0)))</f>
        <v>0</v>
      </c>
      <c r="F22" s="238">
        <f>IF(F10&gt;0, F10*D22, G22*(100%-Brettschichtholz!F20)*D22)</f>
        <v>0</v>
      </c>
      <c r="G22" s="25">
        <f>IF(Brettschichtholz!$D20&gt;0,INDEX('s3.Transport'!$A$32:$K$41,MATCH(Brettschichtholz!$AB$12,'s3.Transport'!$A$32:$A$41,0),6)+INDEX('s3.Transport'!$A$45:$K$54,MATCH(Brettschichtholz!$AB$12,'s3.Transport'!$A$45:$A$54,0),6),0)</f>
        <v>0</v>
      </c>
    </row>
    <row r="23" spans="2:11" ht="15">
      <c r="B23" s="14" t="s">
        <v>176</v>
      </c>
      <c r="C23" s="13"/>
      <c r="D23" s="190">
        <f>Brettschichtholz!D21</f>
        <v>0</v>
      </c>
      <c r="E23" s="238">
        <f>IF(AND(Brettschichtholz!$E21&gt;0,ISNUMBER(Brettschichtholz!E21)),E11*D23,IF(AND(Brettschichtholz!$D21&gt;0,Brettschichtholz!$F21=100%),INDEX('s3.Transport'!$A$32:$K$41,MATCH(Brettschichtholz!$AB$12,'s3.Transport'!$A$32:$A$41,0),7)*D23,IF(AND(Brettschichtholz!D21&gt;0,Brettschichtholz!F21&lt;100%),INDEX('s3.Transport'!$A$98:$K$107,MATCH(Brettschichtholz!$AB$12,'s3.Transport'!$A$98:$A$107,0),7)*Brettschichtholz!F21*D23,0)))</f>
        <v>0</v>
      </c>
      <c r="F23" s="238">
        <f>IF(F11&gt;0, F11*D23, G23*(100%-Brettschichtholz!F21)*D23)</f>
        <v>0</v>
      </c>
      <c r="G23" s="25">
        <f>IF(Brettschichtholz!$D21&gt;0,INDEX('s3.Transport'!$A$32:$K$41,MATCH(Brettschichtholz!$AB$12,'s3.Transport'!$A$32:$A$41,0),7)+INDEX('s3.Transport'!$A$45:$K$54,MATCH(Brettschichtholz!$AB$12,'s3.Transport'!$A$45:$A$54,0),7),0)</f>
        <v>0</v>
      </c>
    </row>
    <row r="24" spans="2:11" ht="15">
      <c r="B24" s="14" t="s">
        <v>173</v>
      </c>
      <c r="C24" s="13"/>
      <c r="D24" s="190">
        <f>Brettschichtholz!D22</f>
        <v>0</v>
      </c>
      <c r="E24" s="238">
        <f>IF(AND(Brettschichtholz!$E22&gt;0,ISNUMBER(Brettschichtholz!E22)),E12*D24,IF(AND(Brettschichtholz!$D22&gt;0,Brettschichtholz!$F22=100%),INDEX('s3.Transport'!$A$32:$K$41,MATCH(Brettschichtholz!$AB$12,'s3.Transport'!$A$32:$A$41,0),8)*D24,IF(AND(Brettschichtholz!D22&gt;0,Brettschichtholz!F22&lt;100%),INDEX('s3.Transport'!$A$98:$K$107,MATCH(Brettschichtholz!$AB$12,'s3.Transport'!$A$98:$A$107,0),8)*Brettschichtholz!F22*D24,0)))</f>
        <v>0</v>
      </c>
      <c r="F24" s="238">
        <f>IF(F12&gt;0, F12*D24, G24*(100%-Brettschichtholz!F22)*D24)</f>
        <v>0</v>
      </c>
      <c r="G24" s="25">
        <f>IF(Brettschichtholz!$D22&gt;0,INDEX('s3.Transport'!$A$32:$K$41,MATCH(Brettschichtholz!$AB$12,'s3.Transport'!$A$32:$A$41,0),8)+INDEX('s3.Transport'!$A$45:$K$54,MATCH(Brettschichtholz!$AB$12,'s3.Transport'!$A$45:$A$54,0),8),0)</f>
        <v>0</v>
      </c>
    </row>
    <row r="25" spans="2:11" ht="15">
      <c r="B25" s="14" t="s">
        <v>175</v>
      </c>
      <c r="C25" s="13"/>
      <c r="D25" s="190">
        <f>Brettschichtholz!D23</f>
        <v>0</v>
      </c>
      <c r="E25" s="238">
        <f>IF(AND(Brettschichtholz!$E23&gt;0,ISNUMBER(Brettschichtholz!E23)),E13*D25,IF(AND(Brettschichtholz!$D23&gt;0,Brettschichtholz!$F23=100%),INDEX('s3.Transport'!$A$32:$K$41,MATCH(Brettschichtholz!$AB$12,'s3.Transport'!$A$32:$A$41,0),9)*D25,IF(AND(Brettschichtholz!D23&gt;0,Brettschichtholz!F23&lt;100%),INDEX('s3.Transport'!$A$98:$K$107,MATCH(Brettschichtholz!$AB$12,'s3.Transport'!$A$98:$A$107,0),9)*Brettschichtholz!F23*D25,0)))</f>
        <v>0</v>
      </c>
      <c r="F25" s="238">
        <f>IF(F13&gt;0, F13*D25, G25*(100%-Brettschichtholz!F23)*D25)</f>
        <v>0</v>
      </c>
      <c r="G25" s="25">
        <f>IF(Brettschichtholz!$D23&gt;0,INDEX('s3.Transport'!$A$32:$K$41,MATCH(Brettschichtholz!$AB$12,'s3.Transport'!$A$32:$A$41,0),9)+INDEX('s3.Transport'!$A$45:$K$54,MATCH(Brettschichtholz!$AB$12,'s3.Transport'!$A$45:$A$54,0),9),0)</f>
        <v>0</v>
      </c>
    </row>
    <row r="26" spans="2:11" ht="15">
      <c r="B26" s="14" t="s">
        <v>170</v>
      </c>
      <c r="C26" s="13"/>
      <c r="D26" s="190">
        <f>Brettschichtholz!D24</f>
        <v>0</v>
      </c>
      <c r="E26" s="238">
        <f>IF(AND(Brettschichtholz!$E24&gt;0,ISNUMBER(Brettschichtholz!E24)),E14*D26,IF(AND(Brettschichtholz!$D24&gt;0,Brettschichtholz!$F24=100%),INDEX('s3.Transport'!$A$32:$K$41,MATCH(Brettschichtholz!$AB$12,'s3.Transport'!$A$32:$A$41,0),10)*D26,IF(AND(Brettschichtholz!D24&gt;0,Brettschichtholz!F24&lt;100%),INDEX('s3.Transport'!$A$98:$K$107,MATCH(Brettschichtholz!$AB$12,'s3.Transport'!$A$98:$A$107,0),10)*Brettschichtholz!F24*D26,0)))</f>
        <v>0</v>
      </c>
      <c r="F26" s="238">
        <f>IF(F14&gt;0, F14*D26, G26*(100%-Brettschichtholz!F24)*D26)</f>
        <v>0</v>
      </c>
      <c r="G26" s="25">
        <f>IF(Brettschichtholz!$D24&gt;0,INDEX('s3.Transport'!$A$32:$K$41,MATCH(Brettschichtholz!$AB$12,'s3.Transport'!$A$32:$A$41,0),10)+INDEX('s3.Transport'!$A$45:$K$54,MATCH(Brettschichtholz!$AB$12,'s3.Transport'!$A$45:$A$54,0),10),0)</f>
        <v>0</v>
      </c>
    </row>
    <row r="27" spans="2:11" ht="15">
      <c r="B27" s="14" t="s">
        <v>174</v>
      </c>
      <c r="C27" s="13"/>
      <c r="D27" s="190">
        <f>Brettschichtholz!D25</f>
        <v>0</v>
      </c>
      <c r="E27" s="238">
        <f>IF(AND(Brettschichtholz!$E25&gt;0,ISNUMBER(Brettschichtholz!E25)),E15*D27,IF(AND(Brettschichtholz!$D25&gt;0,Brettschichtholz!$F25=100%),INDEX('s3.Transport'!$A$32:$K$41,MATCH(Brettschichtholz!$AB$12,'s3.Transport'!$A$32:$A$41,0),11)*D27,IF(AND(Brettschichtholz!D25&gt;0,Brettschichtholz!F25&lt;100%),INDEX('s3.Transport'!$A$98:$K$107,MATCH(Brettschichtholz!$AB$12,'s3.Transport'!$A$98:$A$107,0),11)*Brettschichtholz!F25*D27,0)))</f>
        <v>0</v>
      </c>
      <c r="F27" s="238">
        <f>IF(F15&gt;0, F15*D27, G27*(100%-Brettschichtholz!F25)*D27)</f>
        <v>0</v>
      </c>
      <c r="G27" s="25">
        <f>IF(Brettschichtholz!$D25&gt;0,INDEX('s3.Transport'!$A$32:$K$41,MATCH(Brettschichtholz!$AB$12,'s3.Transport'!$A$32:$A$41,0),11)+INDEX('s3.Transport'!$A$45:$K$54,MATCH(Brettschichtholz!$AB$12,'s3.Transport'!$A$45:$A$54,0),11),0)</f>
        <v>0</v>
      </c>
    </row>
    <row r="28" spans="2:11" ht="15">
      <c r="B28" s="102" t="s">
        <v>1121</v>
      </c>
      <c r="C28" s="103"/>
      <c r="D28" s="191">
        <f>SUM(D19:D27)-D29</f>
        <v>0</v>
      </c>
      <c r="E28" s="100">
        <f>SUM(E19:E27)-E29</f>
        <v>0</v>
      </c>
      <c r="F28" s="101">
        <f>SUM(F19:F27)-F29</f>
        <v>0</v>
      </c>
      <c r="G28" s="179"/>
    </row>
    <row r="29" spans="2:11" ht="15">
      <c r="B29" s="98" t="s">
        <v>1122</v>
      </c>
      <c r="C29" s="99"/>
      <c r="D29" s="100">
        <f>D26</f>
        <v>0</v>
      </c>
      <c r="E29" s="100">
        <f t="array" ref="E29">E26</f>
        <v>0</v>
      </c>
      <c r="F29" s="101">
        <f>F26</f>
        <v>0</v>
      </c>
    </row>
    <row r="31" spans="2:11">
      <c r="B31" s="97" t="s">
        <v>1119</v>
      </c>
      <c r="C31" s="29"/>
    </row>
    <row r="32" spans="2:11">
      <c r="B32" s="29" t="s">
        <v>1273</v>
      </c>
      <c r="C32" t="s">
        <v>171</v>
      </c>
      <c r="D32" t="s">
        <v>177</v>
      </c>
      <c r="E32" t="s">
        <v>172</v>
      </c>
      <c r="F32" t="s">
        <v>178</v>
      </c>
      <c r="G32" t="s">
        <v>176</v>
      </c>
      <c r="H32" t="s">
        <v>173</v>
      </c>
      <c r="I32" t="s">
        <v>175</v>
      </c>
      <c r="J32" t="s">
        <v>170</v>
      </c>
      <c r="K32" t="s">
        <v>174</v>
      </c>
    </row>
    <row r="33" spans="1:13">
      <c r="A33">
        <v>1</v>
      </c>
      <c r="B33" t="s">
        <v>171</v>
      </c>
      <c r="C33" s="135">
        <v>40</v>
      </c>
      <c r="D33" s="135">
        <f t="shared" ref="D33:K40" si="0">$L$77*D99</f>
        <v>2400</v>
      </c>
      <c r="E33" s="135">
        <f t="shared" si="0"/>
        <v>1500</v>
      </c>
      <c r="F33" s="135">
        <f t="shared" si="0"/>
        <v>1350</v>
      </c>
      <c r="G33" s="135">
        <f t="shared" si="0"/>
        <v>1800</v>
      </c>
      <c r="H33" s="135">
        <f t="shared" si="0"/>
        <v>700</v>
      </c>
      <c r="I33" s="135">
        <f t="shared" si="0"/>
        <v>1650</v>
      </c>
      <c r="J33" s="135">
        <f t="shared" si="0"/>
        <v>650</v>
      </c>
      <c r="K33" s="135">
        <f t="shared" si="0"/>
        <v>1000</v>
      </c>
      <c r="L33" s="135"/>
      <c r="M33" s="135"/>
    </row>
    <row r="34" spans="1:13">
      <c r="A34">
        <v>2</v>
      </c>
      <c r="B34" t="s">
        <v>177</v>
      </c>
      <c r="C34" s="135">
        <f t="shared" ref="C34:E41" si="1">$L$77*C100</f>
        <v>2400</v>
      </c>
      <c r="D34" s="135">
        <v>40</v>
      </c>
      <c r="E34" s="135">
        <f>$L$77*E100</f>
        <v>3500</v>
      </c>
      <c r="F34" s="135">
        <f t="shared" si="0"/>
        <v>3400</v>
      </c>
      <c r="G34" s="135">
        <f t="shared" si="0"/>
        <v>1100</v>
      </c>
      <c r="H34" s="135">
        <f t="shared" si="0"/>
        <v>2500</v>
      </c>
      <c r="I34" s="135">
        <f t="shared" si="0"/>
        <v>700</v>
      </c>
      <c r="J34" s="135">
        <f t="shared" si="0"/>
        <v>3000</v>
      </c>
      <c r="K34" s="135">
        <f t="shared" si="0"/>
        <v>2500</v>
      </c>
      <c r="L34" s="135"/>
      <c r="M34" s="135"/>
    </row>
    <row r="35" spans="1:13">
      <c r="A35">
        <v>3</v>
      </c>
      <c r="B35" t="s">
        <v>172</v>
      </c>
      <c r="C35" s="135">
        <f t="shared" si="1"/>
        <v>1500</v>
      </c>
      <c r="D35" s="135">
        <f t="shared" si="1"/>
        <v>3500</v>
      </c>
      <c r="E35" s="135">
        <v>40</v>
      </c>
      <c r="F35" s="135">
        <f t="shared" si="0"/>
        <v>1250</v>
      </c>
      <c r="G35" s="135">
        <f t="shared" si="0"/>
        <v>2600</v>
      </c>
      <c r="H35" s="135">
        <f t="shared" si="0"/>
        <v>1150</v>
      </c>
      <c r="I35" s="135">
        <f t="shared" si="0"/>
        <v>2550</v>
      </c>
      <c r="J35" s="135">
        <f t="shared" si="0"/>
        <v>600</v>
      </c>
      <c r="K35" s="135">
        <f t="shared" si="0"/>
        <v>1650</v>
      </c>
      <c r="L35" s="135"/>
      <c r="M35" s="135"/>
    </row>
    <row r="36" spans="1:13">
      <c r="A36">
        <v>4</v>
      </c>
      <c r="B36" t="s">
        <v>178</v>
      </c>
      <c r="C36" s="135">
        <f t="shared" si="1"/>
        <v>1350</v>
      </c>
      <c r="D36" s="135">
        <f t="shared" si="1"/>
        <v>3400</v>
      </c>
      <c r="E36" s="135">
        <f t="shared" si="1"/>
        <v>1250</v>
      </c>
      <c r="F36" s="135">
        <v>40</v>
      </c>
      <c r="G36" s="135">
        <f t="shared" si="0"/>
        <v>3000</v>
      </c>
      <c r="H36" s="135">
        <f t="shared" si="0"/>
        <v>950</v>
      </c>
      <c r="I36" s="135">
        <f t="shared" si="0"/>
        <v>2900</v>
      </c>
      <c r="J36" s="135">
        <f t="shared" si="0"/>
        <v>800</v>
      </c>
      <c r="K36" s="135">
        <f t="shared" si="0"/>
        <v>1200</v>
      </c>
      <c r="L36" s="135"/>
      <c r="M36" s="135"/>
    </row>
    <row r="37" spans="1:13">
      <c r="A37">
        <v>5</v>
      </c>
      <c r="B37" t="s">
        <v>176</v>
      </c>
      <c r="C37" s="135">
        <f t="shared" si="1"/>
        <v>1800</v>
      </c>
      <c r="D37" s="135">
        <f t="shared" si="1"/>
        <v>1100</v>
      </c>
      <c r="E37" s="135">
        <f t="shared" si="1"/>
        <v>2600</v>
      </c>
      <c r="F37" s="135">
        <f t="array" ref="F37">$L$77*F103</f>
        <v>3000</v>
      </c>
      <c r="G37" s="135">
        <v>40</v>
      </c>
      <c r="H37" s="135">
        <f t="shared" si="0"/>
        <v>2400</v>
      </c>
      <c r="I37" s="135">
        <f t="shared" si="0"/>
        <v>450</v>
      </c>
      <c r="J37" s="135">
        <f t="shared" si="0"/>
        <v>2350</v>
      </c>
      <c r="K37" s="135">
        <f t="shared" si="0"/>
        <v>2550</v>
      </c>
      <c r="L37" s="135"/>
      <c r="M37" s="135"/>
    </row>
    <row r="38" spans="1:13">
      <c r="A38">
        <v>6</v>
      </c>
      <c r="B38" t="s">
        <v>173</v>
      </c>
      <c r="C38" s="135">
        <f t="shared" si="1"/>
        <v>700</v>
      </c>
      <c r="D38" s="135">
        <f t="shared" si="1"/>
        <v>2500</v>
      </c>
      <c r="E38" s="135">
        <f t="shared" si="1"/>
        <v>1150</v>
      </c>
      <c r="F38" s="135">
        <f t="shared" ref="F38:G41" si="2">$L$77*F104</f>
        <v>950</v>
      </c>
      <c r="G38" s="135">
        <f t="shared" si="2"/>
        <v>2400</v>
      </c>
      <c r="H38" s="135">
        <v>40</v>
      </c>
      <c r="I38" s="135">
        <f t="shared" si="0"/>
        <v>2200</v>
      </c>
      <c r="J38" s="135">
        <f t="shared" si="0"/>
        <v>600</v>
      </c>
      <c r="K38" s="135">
        <f t="shared" si="0"/>
        <v>550</v>
      </c>
      <c r="L38" s="135"/>
      <c r="M38" s="135"/>
    </row>
    <row r="39" spans="1:13">
      <c r="A39">
        <v>7</v>
      </c>
      <c r="B39" t="s">
        <v>175</v>
      </c>
      <c r="C39" s="135">
        <f t="shared" si="1"/>
        <v>1650</v>
      </c>
      <c r="D39" s="135">
        <f t="shared" si="1"/>
        <v>700</v>
      </c>
      <c r="E39" s="135">
        <f t="shared" si="1"/>
        <v>2550</v>
      </c>
      <c r="F39" s="135">
        <f t="shared" si="2"/>
        <v>2900</v>
      </c>
      <c r="G39" s="135">
        <f t="shared" si="2"/>
        <v>450</v>
      </c>
      <c r="H39" s="135">
        <f>$L$77*H105</f>
        <v>2200</v>
      </c>
      <c r="I39" s="135">
        <v>40</v>
      </c>
      <c r="J39" s="135">
        <f t="shared" si="0"/>
        <v>2300</v>
      </c>
      <c r="K39" s="135">
        <f t="shared" si="0"/>
        <v>2350</v>
      </c>
      <c r="L39" s="135"/>
      <c r="M39" s="135"/>
    </row>
    <row r="40" spans="1:13">
      <c r="A40">
        <v>8</v>
      </c>
      <c r="B40" t="s">
        <v>170</v>
      </c>
      <c r="C40" s="135">
        <f t="shared" si="1"/>
        <v>650</v>
      </c>
      <c r="D40" s="135">
        <f t="shared" si="1"/>
        <v>3000</v>
      </c>
      <c r="E40" s="135">
        <f t="shared" si="1"/>
        <v>600</v>
      </c>
      <c r="F40" s="135">
        <f t="shared" si="2"/>
        <v>800</v>
      </c>
      <c r="G40" s="135">
        <f t="shared" si="2"/>
        <v>2350</v>
      </c>
      <c r="H40" s="135">
        <f>$L$77*H106</f>
        <v>600</v>
      </c>
      <c r="I40" s="135">
        <f>$L$77*I106</f>
        <v>2300</v>
      </c>
      <c r="J40" s="135">
        <v>40</v>
      </c>
      <c r="K40" s="135">
        <f t="shared" si="0"/>
        <v>1150</v>
      </c>
      <c r="L40" s="135"/>
      <c r="M40" s="135"/>
    </row>
    <row r="41" spans="1:13">
      <c r="A41">
        <v>9</v>
      </c>
      <c r="B41" t="s">
        <v>174</v>
      </c>
      <c r="C41" s="135">
        <f t="shared" si="1"/>
        <v>1000</v>
      </c>
      <c r="D41" s="135">
        <f t="shared" si="1"/>
        <v>2500</v>
      </c>
      <c r="E41" s="135">
        <f t="shared" si="1"/>
        <v>1650</v>
      </c>
      <c r="F41" s="135">
        <f t="shared" si="2"/>
        <v>1200</v>
      </c>
      <c r="G41" s="135">
        <f t="shared" si="2"/>
        <v>2550</v>
      </c>
      <c r="H41" s="135">
        <f>$L$77*H107</f>
        <v>550</v>
      </c>
      <c r="I41" s="135">
        <f>$L$77*I107</f>
        <v>2350</v>
      </c>
      <c r="J41" s="135">
        <f>$L$77*J107</f>
        <v>1150</v>
      </c>
      <c r="K41" s="135">
        <v>40</v>
      </c>
      <c r="L41" s="135"/>
      <c r="M41" s="135"/>
    </row>
    <row r="42" spans="1:13">
      <c r="C42" s="135"/>
      <c r="D42" s="135"/>
      <c r="E42" s="135"/>
      <c r="F42" s="135"/>
      <c r="G42" s="135"/>
      <c r="H42" s="135"/>
      <c r="I42" s="135"/>
      <c r="J42" s="135"/>
      <c r="K42" s="135"/>
      <c r="L42" s="135"/>
      <c r="M42" s="135"/>
    </row>
    <row r="43" spans="1:13">
      <c r="C43" s="135"/>
      <c r="D43" s="135"/>
      <c r="E43" s="135"/>
      <c r="F43" s="135"/>
      <c r="G43" s="135"/>
      <c r="H43" s="135"/>
      <c r="I43" s="135"/>
      <c r="J43" s="135"/>
      <c r="K43" s="135"/>
      <c r="L43" s="135"/>
      <c r="M43" s="135"/>
    </row>
    <row r="44" spans="1:13">
      <c r="B44" s="97" t="s">
        <v>1120</v>
      </c>
      <c r="C44" s="135"/>
      <c r="D44" s="135"/>
      <c r="E44" s="135"/>
      <c r="F44" s="135"/>
      <c r="G44" s="135"/>
      <c r="H44" s="135"/>
      <c r="I44" s="135"/>
      <c r="J44" s="135"/>
      <c r="K44" s="135"/>
      <c r="L44" s="135"/>
      <c r="M44" s="135"/>
    </row>
    <row r="45" spans="1:13">
      <c r="B45" s="29" t="s">
        <v>1273</v>
      </c>
      <c r="C45" s="135" t="s">
        <v>171</v>
      </c>
      <c r="D45" s="135" t="s">
        <v>177</v>
      </c>
      <c r="E45" s="135" t="s">
        <v>172</v>
      </c>
      <c r="F45" s="135" t="s">
        <v>178</v>
      </c>
      <c r="G45" s="135" t="s">
        <v>176</v>
      </c>
      <c r="H45" s="135" t="s">
        <v>173</v>
      </c>
      <c r="I45" s="135" t="s">
        <v>175</v>
      </c>
      <c r="J45" s="135" t="s">
        <v>170</v>
      </c>
      <c r="K45" s="135" t="s">
        <v>174</v>
      </c>
      <c r="L45" s="135"/>
      <c r="M45" s="135"/>
    </row>
    <row r="46" spans="1:13">
      <c r="A46">
        <v>1</v>
      </c>
      <c r="B46" t="s">
        <v>171</v>
      </c>
      <c r="C46" s="135">
        <f>C99-C33</f>
        <v>0</v>
      </c>
      <c r="D46" s="135">
        <f t="shared" ref="D46:K46" si="3">D99-D33</f>
        <v>0</v>
      </c>
      <c r="E46" s="135">
        <f t="shared" si="3"/>
        <v>0</v>
      </c>
      <c r="F46" s="135">
        <f t="shared" si="3"/>
        <v>0</v>
      </c>
      <c r="G46" s="135">
        <f t="shared" si="3"/>
        <v>0</v>
      </c>
      <c r="H46" s="135">
        <f t="shared" si="3"/>
        <v>0</v>
      </c>
      <c r="I46" s="135">
        <f t="shared" si="3"/>
        <v>0</v>
      </c>
      <c r="J46" s="135">
        <f t="shared" si="3"/>
        <v>0</v>
      </c>
      <c r="K46" s="135">
        <f t="shared" si="3"/>
        <v>0</v>
      </c>
      <c r="L46" s="135"/>
      <c r="M46" s="135"/>
    </row>
    <row r="47" spans="1:13">
      <c r="A47">
        <v>2</v>
      </c>
      <c r="B47" t="s">
        <v>177</v>
      </c>
      <c r="C47" s="135">
        <f>C100-C34</f>
        <v>0</v>
      </c>
      <c r="D47" s="135">
        <f t="shared" ref="D47:K47" si="4">D100-D34</f>
        <v>0</v>
      </c>
      <c r="E47" s="135">
        <f t="shared" si="4"/>
        <v>0</v>
      </c>
      <c r="F47" s="135">
        <f t="shared" si="4"/>
        <v>0</v>
      </c>
      <c r="G47" s="135">
        <f t="shared" si="4"/>
        <v>0</v>
      </c>
      <c r="H47" s="135">
        <f t="shared" si="4"/>
        <v>0</v>
      </c>
      <c r="I47" s="135">
        <f t="shared" si="4"/>
        <v>0</v>
      </c>
      <c r="J47" s="135">
        <f t="shared" si="4"/>
        <v>0</v>
      </c>
      <c r="K47" s="135">
        <f t="shared" si="4"/>
        <v>0</v>
      </c>
      <c r="L47" s="135"/>
      <c r="M47" s="135"/>
    </row>
    <row r="48" spans="1:13">
      <c r="A48">
        <v>3</v>
      </c>
      <c r="B48" t="s">
        <v>172</v>
      </c>
      <c r="C48" s="135">
        <f t="shared" ref="C48:K48" si="5">C101-C35</f>
        <v>0</v>
      </c>
      <c r="D48" s="135">
        <f t="shared" si="5"/>
        <v>0</v>
      </c>
      <c r="E48" s="135">
        <f t="shared" si="5"/>
        <v>0</v>
      </c>
      <c r="F48" s="135">
        <f t="array" ref="F48">F101-F35</f>
        <v>0</v>
      </c>
      <c r="G48" s="135">
        <f t="shared" si="5"/>
        <v>0</v>
      </c>
      <c r="H48" s="135">
        <f t="shared" si="5"/>
        <v>0</v>
      </c>
      <c r="I48" s="135">
        <f t="shared" si="5"/>
        <v>0</v>
      </c>
      <c r="J48" s="135">
        <f t="shared" si="5"/>
        <v>0</v>
      </c>
      <c r="K48" s="135">
        <f t="shared" si="5"/>
        <v>0</v>
      </c>
      <c r="L48" s="135"/>
      <c r="M48" s="135"/>
    </row>
    <row r="49" spans="1:13">
      <c r="A49">
        <v>4</v>
      </c>
      <c r="B49" t="s">
        <v>178</v>
      </c>
      <c r="C49" s="135">
        <f t="shared" ref="C49:K49" si="6">C102-C36</f>
        <v>0</v>
      </c>
      <c r="D49" s="135">
        <f t="shared" si="6"/>
        <v>0</v>
      </c>
      <c r="E49" s="135">
        <f t="shared" si="6"/>
        <v>0</v>
      </c>
      <c r="F49" s="135">
        <f t="shared" si="6"/>
        <v>0</v>
      </c>
      <c r="G49" s="135">
        <f t="shared" si="6"/>
        <v>0</v>
      </c>
      <c r="H49" s="135">
        <f t="shared" si="6"/>
        <v>0</v>
      </c>
      <c r="I49" s="135">
        <f t="shared" si="6"/>
        <v>0</v>
      </c>
      <c r="J49" s="135">
        <f t="shared" si="6"/>
        <v>0</v>
      </c>
      <c r="K49" s="135">
        <f t="shared" si="6"/>
        <v>0</v>
      </c>
      <c r="L49" s="135"/>
      <c r="M49" s="135"/>
    </row>
    <row r="50" spans="1:13">
      <c r="A50">
        <v>5</v>
      </c>
      <c r="B50" t="s">
        <v>176</v>
      </c>
      <c r="C50" s="135">
        <f t="shared" ref="C50:K50" si="7">C103-C37</f>
        <v>0</v>
      </c>
      <c r="D50" s="135">
        <f t="shared" si="7"/>
        <v>0</v>
      </c>
      <c r="E50" s="135">
        <f t="shared" si="7"/>
        <v>0</v>
      </c>
      <c r="F50" s="135">
        <f>F103-F37</f>
        <v>0</v>
      </c>
      <c r="G50" s="135">
        <f t="shared" si="7"/>
        <v>0</v>
      </c>
      <c r="H50" s="135">
        <f t="shared" si="7"/>
        <v>0</v>
      </c>
      <c r="I50" s="135">
        <f t="shared" si="7"/>
        <v>0</v>
      </c>
      <c r="J50" s="135">
        <f t="shared" si="7"/>
        <v>0</v>
      </c>
      <c r="K50" s="135">
        <f t="shared" si="7"/>
        <v>0</v>
      </c>
      <c r="L50" s="135"/>
      <c r="M50" s="135"/>
    </row>
    <row r="51" spans="1:13">
      <c r="A51">
        <v>6</v>
      </c>
      <c r="B51" t="s">
        <v>173</v>
      </c>
      <c r="C51" s="135">
        <f t="shared" ref="C51:K51" si="8">C104-C38</f>
        <v>0</v>
      </c>
      <c r="D51" s="135">
        <f t="shared" si="8"/>
        <v>0</v>
      </c>
      <c r="E51" s="135">
        <f t="shared" si="8"/>
        <v>0</v>
      </c>
      <c r="F51" s="135">
        <f t="shared" si="8"/>
        <v>0</v>
      </c>
      <c r="G51" s="135">
        <f t="shared" si="8"/>
        <v>0</v>
      </c>
      <c r="H51" s="135">
        <f t="shared" si="8"/>
        <v>0</v>
      </c>
      <c r="I51" s="135">
        <f t="shared" si="8"/>
        <v>0</v>
      </c>
      <c r="J51" s="135">
        <f t="shared" si="8"/>
        <v>0</v>
      </c>
      <c r="K51" s="135">
        <f t="shared" si="8"/>
        <v>0</v>
      </c>
      <c r="L51" s="135"/>
      <c r="M51" s="135"/>
    </row>
    <row r="52" spans="1:13">
      <c r="A52">
        <v>7</v>
      </c>
      <c r="B52" t="s">
        <v>175</v>
      </c>
      <c r="C52" s="135">
        <f t="shared" ref="C52:K52" si="9">C105-C39</f>
        <v>0</v>
      </c>
      <c r="D52" s="135">
        <f t="shared" si="9"/>
        <v>0</v>
      </c>
      <c r="E52" s="135">
        <f t="shared" si="9"/>
        <v>0</v>
      </c>
      <c r="F52" s="135">
        <f t="shared" si="9"/>
        <v>0</v>
      </c>
      <c r="G52" s="135">
        <f t="shared" si="9"/>
        <v>0</v>
      </c>
      <c r="H52" s="135">
        <f t="shared" si="9"/>
        <v>0</v>
      </c>
      <c r="I52" s="135">
        <f t="shared" si="9"/>
        <v>0</v>
      </c>
      <c r="J52" s="135">
        <f t="shared" si="9"/>
        <v>0</v>
      </c>
      <c r="K52" s="135">
        <f t="shared" si="9"/>
        <v>0</v>
      </c>
      <c r="L52" s="135"/>
      <c r="M52" s="135"/>
    </row>
    <row r="53" spans="1:13">
      <c r="A53">
        <v>8</v>
      </c>
      <c r="B53" t="s">
        <v>170</v>
      </c>
      <c r="C53" s="135">
        <f t="shared" ref="C53:K53" si="10">C106-C40</f>
        <v>0</v>
      </c>
      <c r="D53" s="135">
        <f t="shared" si="10"/>
        <v>0</v>
      </c>
      <c r="E53" s="135">
        <f t="shared" si="10"/>
        <v>0</v>
      </c>
      <c r="F53" s="135">
        <f t="shared" si="10"/>
        <v>0</v>
      </c>
      <c r="G53" s="135">
        <f t="shared" si="10"/>
        <v>0</v>
      </c>
      <c r="H53" s="135">
        <f t="shared" si="10"/>
        <v>0</v>
      </c>
      <c r="I53" s="135">
        <f t="shared" si="10"/>
        <v>0</v>
      </c>
      <c r="J53" s="135">
        <f t="shared" si="10"/>
        <v>0</v>
      </c>
      <c r="K53" s="135">
        <f t="shared" si="10"/>
        <v>0</v>
      </c>
      <c r="L53" s="135"/>
      <c r="M53" s="135"/>
    </row>
    <row r="54" spans="1:13">
      <c r="A54">
        <v>9</v>
      </c>
      <c r="B54" t="s">
        <v>174</v>
      </c>
      <c r="C54" s="135">
        <f t="shared" ref="C54:K54" si="11">C107-C41</f>
        <v>0</v>
      </c>
      <c r="D54" s="135">
        <f t="shared" si="11"/>
        <v>0</v>
      </c>
      <c r="E54" s="135">
        <f t="shared" si="11"/>
        <v>0</v>
      </c>
      <c r="F54" s="135">
        <f t="shared" si="11"/>
        <v>0</v>
      </c>
      <c r="G54" s="135">
        <f t="shared" si="11"/>
        <v>0</v>
      </c>
      <c r="H54" s="135">
        <f t="shared" si="11"/>
        <v>0</v>
      </c>
      <c r="I54" s="135">
        <f t="shared" si="11"/>
        <v>0</v>
      </c>
      <c r="J54" s="135">
        <f t="shared" si="11"/>
        <v>0</v>
      </c>
      <c r="K54" s="135">
        <f t="shared" si="11"/>
        <v>0</v>
      </c>
      <c r="L54" s="135"/>
      <c r="M54" s="135"/>
    </row>
    <row r="55" spans="1:13">
      <c r="C55" s="135"/>
      <c r="D55" s="135"/>
      <c r="E55" s="135"/>
      <c r="F55" s="135"/>
      <c r="G55" s="135"/>
      <c r="H55" s="135"/>
      <c r="I55" s="135"/>
      <c r="J55" s="135"/>
      <c r="K55" s="135"/>
      <c r="L55" s="135"/>
      <c r="M55" s="135"/>
    </row>
    <row r="56" spans="1:13">
      <c r="B56" s="29" t="s">
        <v>1123</v>
      </c>
      <c r="C56" s="136"/>
      <c r="D56" s="135"/>
      <c r="E56" s="135"/>
      <c r="F56" s="135"/>
      <c r="G56" s="135"/>
      <c r="H56" s="135"/>
      <c r="I56" s="135"/>
      <c r="J56" s="135"/>
      <c r="K56" s="135"/>
      <c r="L56" s="135"/>
      <c r="M56" s="135"/>
    </row>
    <row r="57" spans="1:13" ht="15">
      <c r="B57" s="29" t="s">
        <v>1273</v>
      </c>
      <c r="C57" s="137" t="s">
        <v>56</v>
      </c>
      <c r="D57" s="137" t="s">
        <v>57</v>
      </c>
      <c r="E57" s="135"/>
      <c r="F57" s="135"/>
      <c r="G57" s="135"/>
      <c r="H57" s="135"/>
      <c r="I57" s="135"/>
      <c r="J57" s="135"/>
      <c r="K57" s="135"/>
      <c r="L57" s="135"/>
      <c r="M57" s="135"/>
    </row>
    <row r="58" spans="1:13">
      <c r="A58">
        <v>1</v>
      </c>
      <c r="B58" t="s">
        <v>171</v>
      </c>
      <c r="C58" s="251" t="e">
        <f>IF(AND(Brettschichtholz!$AC$12='s3.Transport'!A58,Brettschichtholz!$D$33&gt;0,ISNUMBER(Brettschichtholz!$D$33)),Brettschichtholz!$D$33*Brettschichtholz!$D$34,IF(Brettschichtholz!$D$34=L78,$L$78*J99,Brettschichtholz!$D$34*J99))</f>
        <v>#N/A</v>
      </c>
      <c r="D58" s="251" t="e">
        <f>IF(AND(Brettschichtholz!$AC$12='s3.Transport'!A58,Brettschichtholz!$D$33&gt;0,ISNUMBER(Brettschichtholz!$D$33)),Brettschichtholz!$D$33*(1-Brettschichtholz!$D$34),IF(Brettschichtholz!$D$34=L78,$K$78*J99,J99*(100%-Brettschichtholz!$D$34)))</f>
        <v>#N/A</v>
      </c>
      <c r="E58" s="136" t="s">
        <v>1134</v>
      </c>
      <c r="F58" s="135" t="e">
        <f>IF(Brettschichtholz!$AC$12='s3.Transport'!A58,$L$78*J99,0)</f>
        <v>#N/A</v>
      </c>
      <c r="G58" s="135" t="e">
        <f>IF(Brettschichtholz!$AC$12='s3.Transport'!A58,$K$78*J99,0)</f>
        <v>#N/A</v>
      </c>
      <c r="H58" s="135"/>
      <c r="I58" s="135"/>
      <c r="J58" s="135"/>
      <c r="K58" s="135"/>
      <c r="L58" s="135"/>
      <c r="M58" s="135"/>
    </row>
    <row r="59" spans="1:13">
      <c r="A59">
        <v>2</v>
      </c>
      <c r="B59" t="s">
        <v>177</v>
      </c>
      <c r="C59" s="251" t="e">
        <f>IF(AND(Brettschichtholz!$AC$12='s3.Transport'!A59,Brettschichtholz!$D$33&gt;0,ISNUMBER(Brettschichtholz!$D$33)),Brettschichtholz!$D$33*Brettschichtholz!$D$34,IF(Brettschichtholz!$D$34=L78,$L$78*J100,Brettschichtholz!$D$34*J100))</f>
        <v>#N/A</v>
      </c>
      <c r="D59" s="251" t="e">
        <f>IF(AND(Brettschichtholz!$AC$12='s3.Transport'!A59,Brettschichtholz!$D$33&gt;0,ISNUMBER(Brettschichtholz!$D$33)),Brettschichtholz!$D$33*(1-Brettschichtholz!$D$34),IF(Brettschichtholz!$D$34=L78,$K$78*J100,J100*(100%-Brettschichtholz!$D$34)))</f>
        <v>#N/A</v>
      </c>
      <c r="E59" s="136" t="s">
        <v>1135</v>
      </c>
      <c r="F59" s="135" t="e">
        <f>IF(Brettschichtholz!$AC$12='s3.Transport'!A59,$L$78*J100,0)</f>
        <v>#N/A</v>
      </c>
      <c r="G59" s="135" t="e">
        <f>IF(Brettschichtholz!$AC$12='s3.Transport'!A59,$K$78*J100,0)</f>
        <v>#N/A</v>
      </c>
      <c r="H59" s="135"/>
      <c r="I59" s="135"/>
      <c r="J59" s="135"/>
      <c r="K59" s="135"/>
      <c r="L59" s="135"/>
      <c r="M59" s="135"/>
    </row>
    <row r="60" spans="1:13">
      <c r="A60">
        <v>3</v>
      </c>
      <c r="B60" t="s">
        <v>172</v>
      </c>
      <c r="C60" s="251" t="e">
        <f>IF(AND(Brettschichtholz!$AC$12='s3.Transport'!A60,Brettschichtholz!$D$33&gt;0,ISNUMBER(Brettschichtholz!$D$33)),Brettschichtholz!$D$33*Brettschichtholz!$D$34,IF(Brettschichtholz!$D$34=L78,$L$78*J101,Brettschichtholz!$D$34*J101))</f>
        <v>#N/A</v>
      </c>
      <c r="D60" s="251" t="e">
        <f>IF(AND(Brettschichtholz!$AC$12='s3.Transport'!A60,Brettschichtholz!$D$33&gt;0,ISNUMBER(Brettschichtholz!$D$33)),Brettschichtholz!$D$33*(1-Brettschichtholz!$D$34),IF(Brettschichtholz!$D$34=L78,$K$78*J101,J101*(100%-Brettschichtholz!$D$34)))</f>
        <v>#N/A</v>
      </c>
      <c r="E60" s="136" t="s">
        <v>1138</v>
      </c>
      <c r="F60" s="135" t="e">
        <f>IF(Brettschichtholz!$AC$12='s3.Transport'!A60,$L$78*J101,0)</f>
        <v>#N/A</v>
      </c>
      <c r="G60" s="135" t="e">
        <f>IF(Brettschichtholz!$AC$12='s3.Transport'!A60,$K$78*J101,0)</f>
        <v>#N/A</v>
      </c>
      <c r="H60" s="135"/>
      <c r="I60" s="135"/>
      <c r="J60" s="135"/>
      <c r="K60" s="135"/>
      <c r="L60" s="135"/>
      <c r="M60" s="135"/>
    </row>
    <row r="61" spans="1:13">
      <c r="A61">
        <v>4</v>
      </c>
      <c r="B61" t="s">
        <v>178</v>
      </c>
      <c r="C61" s="251" t="e">
        <f>IF(AND(Brettschichtholz!$AC$12='s3.Transport'!A61,Brettschichtholz!$D$33&gt;0,ISNUMBER(Brettschichtholz!$D$33)),Brettschichtholz!$D$33*Brettschichtholz!$D$34,IF(Brettschichtholz!$D$34=L78,$L$78*J102,Brettschichtholz!$D$34*J102))</f>
        <v>#N/A</v>
      </c>
      <c r="D61" s="251" t="e">
        <f>IF(AND(Brettschichtholz!$AC$12='s3.Transport'!A61,Brettschichtholz!$D$33&gt;0,ISNUMBER(Brettschichtholz!$D$33)),Brettschichtholz!$D$33*(1-Brettschichtholz!$D$34),IF(Brettschichtholz!$D$34=L78,$K$78*J102,J102*(100%-Brettschichtholz!$D$34)))</f>
        <v>#N/A</v>
      </c>
      <c r="E61" s="136" t="s">
        <v>1137</v>
      </c>
      <c r="F61" s="135" t="e">
        <f>IF(Brettschichtholz!$AC$12='s3.Transport'!A61,$L$78*J102,0)</f>
        <v>#N/A</v>
      </c>
      <c r="G61" s="135" t="e">
        <f>IF(Brettschichtholz!$AC$12='s3.Transport'!A61,$K$78*J102,0)</f>
        <v>#N/A</v>
      </c>
      <c r="H61" s="135"/>
      <c r="I61" s="135"/>
      <c r="J61" s="135"/>
      <c r="K61" s="135"/>
      <c r="L61" s="135"/>
      <c r="M61" s="135"/>
    </row>
    <row r="62" spans="1:13">
      <c r="A62">
        <v>5</v>
      </c>
      <c r="B62" t="s">
        <v>176</v>
      </c>
      <c r="C62" s="251" t="e">
        <f>IF(AND(Brettschichtholz!$AC$12='s3.Transport'!A62,Brettschichtholz!$D$33&gt;0,ISNUMBER(Brettschichtholz!$D$33)),Brettschichtholz!$D$33*Brettschichtholz!$D$34,IF(Brettschichtholz!$D$34=L78,$L$78*J103,Brettschichtholz!$D$34*J103))</f>
        <v>#N/A</v>
      </c>
      <c r="D62" s="251" t="e">
        <f>IF(AND(Brettschichtholz!$AC$12='s3.Transport'!A62,Brettschichtholz!$D$33&gt;0,ISNUMBER(Brettschichtholz!$D$33)),Brettschichtholz!$D$33*(1-Brettschichtholz!$D$34),IF(Brettschichtholz!$D$34=L78,$K$78*J103,J103*(100%-Brettschichtholz!$D$34)))</f>
        <v>#N/A</v>
      </c>
      <c r="E62" s="135" t="s">
        <v>1139</v>
      </c>
      <c r="F62" s="135" t="e">
        <f>IF(Brettschichtholz!$AC$12='s3.Transport'!A62,$L$78*J103,0)</f>
        <v>#N/A</v>
      </c>
      <c r="G62" s="135" t="e">
        <f>IF(Brettschichtholz!$AC$12='s3.Transport'!A62,$K$78*J103,0)</f>
        <v>#N/A</v>
      </c>
      <c r="H62" s="135"/>
      <c r="I62" s="135"/>
      <c r="J62" s="135"/>
      <c r="K62" s="135"/>
      <c r="L62" s="135"/>
      <c r="M62" s="135"/>
    </row>
    <row r="63" spans="1:13">
      <c r="A63">
        <v>6</v>
      </c>
      <c r="B63" t="s">
        <v>173</v>
      </c>
      <c r="C63" s="251" t="e">
        <f>IF(AND(Brettschichtholz!$AC$12='s3.Transport'!A63,Brettschichtholz!$D$33&gt;0,ISNUMBER(Brettschichtholz!$D$33)),Brettschichtholz!$D$33*Brettschichtholz!$D$34,IF(Brettschichtholz!$D$34=L78,$L$78*J104,Brettschichtholz!$D$34*J104))</f>
        <v>#N/A</v>
      </c>
      <c r="D63" s="251" t="e">
        <f>IF(AND(Brettschichtholz!$AC$12='s3.Transport'!A63,Brettschichtholz!$D$33&gt;0,ISNUMBER(Brettschichtholz!$D$33)),Brettschichtholz!$D$33*(1-Brettschichtholz!$D$34),IF(Brettschichtholz!$D$34=L78,$K$78*J104,J104*(100%-Brettschichtholz!$D$34)))</f>
        <v>#N/A</v>
      </c>
      <c r="E63" s="136" t="s">
        <v>1136</v>
      </c>
      <c r="F63" s="135" t="e">
        <f>IF(Brettschichtholz!$AC$12='s3.Transport'!A63,$L$78*J104,0)</f>
        <v>#N/A</v>
      </c>
      <c r="G63" s="135" t="e">
        <f>IF(Brettschichtholz!$AC$12='s3.Transport'!A63,$K$78*J104,0)</f>
        <v>#N/A</v>
      </c>
      <c r="H63" s="135"/>
      <c r="I63" s="135"/>
      <c r="J63" s="135"/>
      <c r="K63" s="135"/>
      <c r="L63" s="135"/>
      <c r="M63" s="135"/>
    </row>
    <row r="64" spans="1:13">
      <c r="A64">
        <v>7</v>
      </c>
      <c r="B64" t="s">
        <v>175</v>
      </c>
      <c r="C64" s="251" t="e">
        <f>IF(AND(Brettschichtholz!$AC$12='s3.Transport'!A64,Brettschichtholz!$D$33&gt;0,ISNUMBER(Brettschichtholz!$D$33)),Brettschichtholz!$D$33*Brettschichtholz!$D$34,IF(Brettschichtholz!$D$34=L78,$L$78*J105,Brettschichtholz!$D$34*J105))</f>
        <v>#N/A</v>
      </c>
      <c r="D64" s="251" t="e">
        <f>IF(AND(Brettschichtholz!$AC$12='s3.Transport'!A64,Brettschichtholz!$D$33&gt;0,ISNUMBER(Brettschichtholz!$D$33)),Brettschichtholz!$D$33*(1-Brettschichtholz!$D$34),IF(Brettschichtholz!$D$34=L78,$K$78*J105,J105*(100%-Brettschichtholz!$D$34)))</f>
        <v>#N/A</v>
      </c>
      <c r="E64" s="135" t="s">
        <v>1140</v>
      </c>
      <c r="F64" s="135" t="e">
        <f>IF(Brettschichtholz!$AC$12='s3.Transport'!A64,$L$78*J105,0)</f>
        <v>#N/A</v>
      </c>
      <c r="G64" s="135" t="e">
        <f>IF(Brettschichtholz!$AC$12='s3.Transport'!A64,$K$78*J105,0)</f>
        <v>#N/A</v>
      </c>
      <c r="H64" s="135"/>
      <c r="I64" s="135"/>
      <c r="J64" s="135"/>
      <c r="K64" s="135"/>
      <c r="L64" s="135"/>
      <c r="M64" s="135"/>
    </row>
    <row r="65" spans="1:16">
      <c r="A65">
        <v>8</v>
      </c>
      <c r="B65" t="s">
        <v>170</v>
      </c>
      <c r="C65" s="251">
        <v>0</v>
      </c>
      <c r="D65" s="251">
        <v>0</v>
      </c>
      <c r="E65" s="135"/>
      <c r="F65" s="135">
        <v>0</v>
      </c>
      <c r="G65" s="135">
        <v>0</v>
      </c>
      <c r="H65" s="135"/>
      <c r="I65" s="135"/>
      <c r="J65" s="135"/>
      <c r="K65" s="135"/>
      <c r="L65" s="135"/>
      <c r="M65" s="135"/>
    </row>
    <row r="66" spans="1:16">
      <c r="A66">
        <v>9</v>
      </c>
      <c r="B66" t="s">
        <v>174</v>
      </c>
      <c r="C66" s="251" t="e">
        <f>IF(AND(Brettschichtholz!$AC$12='s3.Transport'!A66,Brettschichtholz!$D$33&gt;0,ISNUMBER(Brettschichtholz!$D$33)),Brettschichtholz!$D$33*Brettschichtholz!$D$34,IF(Brettschichtholz!$D$34=L78,$L$78*J107,Brettschichtholz!$D$34*J107))</f>
        <v>#N/A</v>
      </c>
      <c r="D66" s="251" t="e">
        <f>IF(AND(Brettschichtholz!$AC$12='s3.Transport'!A66,Brettschichtholz!$D$33&gt;0,ISNUMBER(Brettschichtholz!$D$33)),Brettschichtholz!$D$33*(1-Brettschichtholz!$D$34),IF(Brettschichtholz!$D$34=L78,$K$78*J107,J107*(100%-Brettschichtholz!$D$34)))</f>
        <v>#N/A</v>
      </c>
      <c r="E66" s="135" t="s">
        <v>1141</v>
      </c>
      <c r="F66" s="135" t="e">
        <f>IF(Brettschichtholz!$AC$12='s3.Transport'!A66,$L$78*J107,0)</f>
        <v>#N/A</v>
      </c>
      <c r="G66" s="135" t="e">
        <f>IF(Brettschichtholz!$AC$12='s3.Transport'!A66,$K$78*J107,0)</f>
        <v>#N/A</v>
      </c>
      <c r="H66" s="135"/>
      <c r="I66" s="135"/>
      <c r="J66" s="135"/>
      <c r="K66" s="135"/>
      <c r="L66" s="135"/>
      <c r="M66" s="135"/>
    </row>
    <row r="67" spans="1:16" ht="15">
      <c r="B67" s="102" t="s">
        <v>1121</v>
      </c>
      <c r="C67" s="138" t="e">
        <f>IF(Brettschichtholz!$AB$25=1,INDEX($A$58:$D$66,MATCH(Brettschichtholz!$AC$12,'s3.Transport'!$A$58:$A$66,0),3)*'s3.Transport'!$C$117,INDEX($A$58:$D$66,MATCH(Brettschichtholz!$AC$12,'s3.Transport'!$A$58:$A$66,0),3))</f>
        <v>#N/A</v>
      </c>
      <c r="D67" s="138" t="e">
        <f>INDEX($A$58:$D$66,MATCH(Brettschichtholz!$AC$12,'s3.Transport'!$A$58:$A$66,0),4)</f>
        <v>#N/A</v>
      </c>
      <c r="E67" s="135"/>
      <c r="F67" s="135" t="str">
        <f>IFERROR(SUM(F58:F66)+SUM(G58:G66),"Bitte Land wählen")</f>
        <v>Bitte Land wählen</v>
      </c>
      <c r="G67" s="135"/>
      <c r="H67" s="135"/>
      <c r="I67" s="135"/>
      <c r="J67" s="135"/>
      <c r="K67" s="135"/>
      <c r="L67" s="135"/>
      <c r="M67" s="135"/>
    </row>
    <row r="70" spans="1:16">
      <c r="B70" t="s">
        <v>1142</v>
      </c>
    </row>
    <row r="72" spans="1:16">
      <c r="A72" s="114"/>
      <c r="B72" s="115" t="s">
        <v>1143</v>
      </c>
      <c r="C72" s="105"/>
      <c r="D72" s="105"/>
      <c r="E72" s="105"/>
      <c r="F72" s="105"/>
      <c r="G72" s="105"/>
      <c r="H72" s="115"/>
      <c r="I72" s="105"/>
    </row>
    <row r="73" spans="1:16">
      <c r="A73" s="114"/>
      <c r="B73" s="115" t="s">
        <v>1144</v>
      </c>
      <c r="C73" s="105">
        <v>2015</v>
      </c>
      <c r="D73" s="105"/>
      <c r="E73" s="105"/>
      <c r="F73" s="105"/>
      <c r="G73" s="105"/>
      <c r="H73" s="115"/>
      <c r="I73" s="105"/>
      <c r="K73" s="116" t="s">
        <v>1145</v>
      </c>
    </row>
    <row r="74" spans="1:16">
      <c r="A74" s="114"/>
      <c r="B74" s="105"/>
      <c r="C74" s="115"/>
      <c r="D74" s="105"/>
      <c r="E74" s="105"/>
      <c r="F74" s="105"/>
      <c r="G74" s="105"/>
      <c r="H74" s="115"/>
      <c r="I74" s="105"/>
    </row>
    <row r="75" spans="1:16" ht="38.25">
      <c r="A75" s="114"/>
      <c r="B75" s="105"/>
      <c r="C75" s="117" t="s">
        <v>1146</v>
      </c>
      <c r="D75" s="118" t="s">
        <v>1147</v>
      </c>
      <c r="E75" s="117" t="s">
        <v>1148</v>
      </c>
      <c r="F75" s="117" t="s">
        <v>1149</v>
      </c>
      <c r="G75" s="117" t="s">
        <v>1150</v>
      </c>
      <c r="H75" s="117" t="s">
        <v>41</v>
      </c>
      <c r="I75" s="115"/>
      <c r="J75" s="119"/>
      <c r="K75" s="120" t="str">
        <f t="shared" ref="K75:P75" si="12">"Transport%"&amp;" "&amp;C75</f>
        <v>Transport% Bahnverkehr</v>
      </c>
      <c r="L75" s="120" t="str">
        <f t="shared" si="12"/>
        <v>Transport% Strassen-verkehr</v>
      </c>
      <c r="M75" s="120" t="str">
        <f t="shared" si="12"/>
        <v>Transport% Luftverkehr</v>
      </c>
      <c r="N75" s="120" t="str">
        <f t="shared" si="12"/>
        <v>Transport% Pipeline</v>
      </c>
      <c r="O75" s="120" t="str">
        <f t="shared" si="12"/>
        <v>Transport% Schiffverkehr</v>
      </c>
      <c r="P75" s="120" t="str">
        <f t="shared" si="12"/>
        <v>Transport% Total</v>
      </c>
    </row>
    <row r="76" spans="1:16">
      <c r="A76" s="114"/>
      <c r="B76" s="115" t="s">
        <v>1151</v>
      </c>
      <c r="C76" s="121" t="s">
        <v>1152</v>
      </c>
      <c r="D76" s="121" t="s">
        <v>1152</v>
      </c>
      <c r="E76" s="121" t="s">
        <v>1152</v>
      </c>
      <c r="F76" s="121" t="s">
        <v>1152</v>
      </c>
      <c r="G76" s="121" t="s">
        <v>1152</v>
      </c>
      <c r="H76" s="117" t="s">
        <v>1152</v>
      </c>
      <c r="I76" s="122" t="s">
        <v>1153</v>
      </c>
      <c r="K76" s="123" t="s">
        <v>1154</v>
      </c>
      <c r="L76" s="123" t="s">
        <v>1154</v>
      </c>
      <c r="M76" s="123" t="s">
        <v>1154</v>
      </c>
      <c r="N76" s="123" t="s">
        <v>1154</v>
      </c>
      <c r="O76" s="123" t="s">
        <v>1154</v>
      </c>
      <c r="P76" s="123" t="s">
        <v>1154</v>
      </c>
    </row>
    <row r="77" spans="1:16">
      <c r="A77" s="114" t="str">
        <f t="shared" ref="A77:A78" si="13">"SITC-"&amp;B77</f>
        <v>SITC-247</v>
      </c>
      <c r="B77" s="124" t="s">
        <v>1155</v>
      </c>
      <c r="C77" s="125">
        <v>65761858.703269944</v>
      </c>
      <c r="D77" s="125">
        <v>103641992.97658476</v>
      </c>
      <c r="E77" s="125">
        <v>12120.042469942658</v>
      </c>
      <c r="F77" s="125">
        <v>0</v>
      </c>
      <c r="G77" s="125">
        <v>55466.85025134094</v>
      </c>
      <c r="H77" s="126">
        <v>169471438.57257599</v>
      </c>
      <c r="I77" s="127">
        <f t="shared" ref="I77:I78" si="14">SUM(C77:G77)-H77</f>
        <v>0</v>
      </c>
      <c r="K77" s="237">
        <v>0</v>
      </c>
      <c r="L77" s="237">
        <v>1</v>
      </c>
      <c r="M77" s="128">
        <f t="shared" ref="M77:P78" si="15">E77/$H77</f>
        <v>7.151672619308216E-5</v>
      </c>
      <c r="N77" s="128">
        <f t="shared" si="15"/>
        <v>0</v>
      </c>
      <c r="O77" s="128">
        <f t="shared" si="15"/>
        <v>3.2729320479325081E-4</v>
      </c>
      <c r="P77" s="128">
        <f t="shared" si="15"/>
        <v>1</v>
      </c>
    </row>
    <row r="78" spans="1:16">
      <c r="A78" s="114" t="str">
        <f t="shared" si="13"/>
        <v>SITC-248</v>
      </c>
      <c r="B78" s="124" t="s">
        <v>1156</v>
      </c>
      <c r="C78" s="125">
        <v>5159416.5818472924</v>
      </c>
      <c r="D78" s="125">
        <v>265795105.87475616</v>
      </c>
      <c r="E78" s="125">
        <v>53675.724326104588</v>
      </c>
      <c r="F78" s="125">
        <v>0</v>
      </c>
      <c r="G78" s="125">
        <v>447862.4691357066</v>
      </c>
      <c r="H78" s="126">
        <v>271456060.650065</v>
      </c>
      <c r="I78" s="127">
        <f t="shared" si="14"/>
        <v>0</v>
      </c>
      <c r="K78" s="128">
        <f>C78/(C78+D78)</f>
        <v>1.9041633020440298E-2</v>
      </c>
      <c r="L78" s="247">
        <f>D78/(C78+D78)</f>
        <v>0.98095836697955963</v>
      </c>
      <c r="M78" s="128">
        <f t="shared" si="15"/>
        <v>1.9773264298305043E-4</v>
      </c>
      <c r="N78" s="128">
        <f t="shared" si="15"/>
        <v>0</v>
      </c>
      <c r="O78" s="128">
        <f t="shared" si="15"/>
        <v>1.6498525325358189E-3</v>
      </c>
      <c r="P78" s="128">
        <f t="shared" si="15"/>
        <v>1</v>
      </c>
    </row>
    <row r="81" spans="1:8" s="129" customFormat="1">
      <c r="C81" s="130" t="s">
        <v>1157</v>
      </c>
      <c r="D81" s="130"/>
      <c r="E81" s="129" t="s">
        <v>937</v>
      </c>
      <c r="F81" s="129" t="s">
        <v>1158</v>
      </c>
      <c r="H81" s="129" t="s">
        <v>1159</v>
      </c>
    </row>
    <row r="82" spans="1:8" s="131" customFormat="1">
      <c r="A82" s="131" t="s">
        <v>1160</v>
      </c>
      <c r="B82" s="132" t="str">
        <f t="shared" ref="B82:B95" si="16">"SITC-"&amp;D82</f>
        <v>SITC-247</v>
      </c>
      <c r="C82" s="133" t="s">
        <v>1161</v>
      </c>
      <c r="D82" s="134">
        <v>247</v>
      </c>
      <c r="E82" s="131" t="s">
        <v>1162</v>
      </c>
      <c r="F82" s="131">
        <f t="shared" ref="F82:F95" si="17">LEN(D82)</f>
        <v>3</v>
      </c>
    </row>
    <row r="83" spans="1:8" s="131" customFormat="1">
      <c r="A83" s="131" t="s">
        <v>1160</v>
      </c>
      <c r="B83" s="132" t="str">
        <f t="shared" si="16"/>
        <v>SITC-247.3</v>
      </c>
      <c r="C83" s="133" t="s">
        <v>1163</v>
      </c>
      <c r="D83" s="134">
        <v>247.3</v>
      </c>
      <c r="E83" s="131" t="s">
        <v>1164</v>
      </c>
      <c r="F83" s="131">
        <f t="shared" si="17"/>
        <v>5</v>
      </c>
    </row>
    <row r="84" spans="1:8" s="131" customFormat="1">
      <c r="A84" s="131" t="s">
        <v>1160</v>
      </c>
      <c r="B84" s="132" t="str">
        <f t="shared" si="16"/>
        <v>SITC-247.4</v>
      </c>
      <c r="C84" s="133" t="s">
        <v>1165</v>
      </c>
      <c r="D84" s="134">
        <v>247.4</v>
      </c>
      <c r="E84" s="131" t="s">
        <v>1166</v>
      </c>
      <c r="F84" s="131">
        <f t="shared" si="17"/>
        <v>5</v>
      </c>
    </row>
    <row r="85" spans="1:8" s="131" customFormat="1">
      <c r="A85" s="131" t="s">
        <v>1160</v>
      </c>
      <c r="B85" s="132" t="str">
        <f t="shared" si="16"/>
        <v>SITC-247.5</v>
      </c>
      <c r="C85" s="133" t="s">
        <v>1167</v>
      </c>
      <c r="D85" s="134">
        <v>247.5</v>
      </c>
      <c r="E85" s="131" t="s">
        <v>1168</v>
      </c>
      <c r="F85" s="131">
        <f t="shared" si="17"/>
        <v>5</v>
      </c>
    </row>
    <row r="86" spans="1:8" s="131" customFormat="1">
      <c r="A86" s="131" t="s">
        <v>1160</v>
      </c>
      <c r="B86" s="132" t="str">
        <f t="shared" si="16"/>
        <v>SITC-247.51</v>
      </c>
      <c r="C86" s="133" t="s">
        <v>1169</v>
      </c>
      <c r="D86" s="134">
        <v>247.51</v>
      </c>
      <c r="E86" s="131" t="s">
        <v>1170</v>
      </c>
      <c r="F86" s="131">
        <f t="shared" si="17"/>
        <v>6</v>
      </c>
    </row>
    <row r="87" spans="1:8" s="131" customFormat="1">
      <c r="A87" s="131" t="s">
        <v>1160</v>
      </c>
      <c r="B87" s="132" t="str">
        <f t="shared" si="16"/>
        <v>SITC-247.52</v>
      </c>
      <c r="C87" s="133" t="s">
        <v>1171</v>
      </c>
      <c r="D87" s="134">
        <v>247.52</v>
      </c>
      <c r="E87" s="131" t="s">
        <v>1172</v>
      </c>
      <c r="F87" s="131">
        <f t="shared" si="17"/>
        <v>6</v>
      </c>
    </row>
    <row r="88" spans="1:8" s="131" customFormat="1">
      <c r="A88" s="131" t="s">
        <v>1160</v>
      </c>
      <c r="B88" s="132" t="str">
        <f t="shared" si="16"/>
        <v>SITC-248</v>
      </c>
      <c r="C88" s="133" t="s">
        <v>1173</v>
      </c>
      <c r="D88" s="134">
        <v>248</v>
      </c>
      <c r="E88" s="131" t="s">
        <v>1174</v>
      </c>
      <c r="F88" s="131">
        <f t="shared" si="17"/>
        <v>3</v>
      </c>
    </row>
    <row r="89" spans="1:8" s="131" customFormat="1">
      <c r="A89" s="131" t="s">
        <v>1160</v>
      </c>
      <c r="B89" s="132" t="str">
        <f t="shared" si="16"/>
        <v>SITC-248.1</v>
      </c>
      <c r="C89" s="133" t="s">
        <v>1175</v>
      </c>
      <c r="D89" s="134">
        <v>248.1</v>
      </c>
      <c r="E89" s="131" t="s">
        <v>1176</v>
      </c>
      <c r="F89" s="131">
        <f t="shared" si="17"/>
        <v>5</v>
      </c>
    </row>
    <row r="90" spans="1:8" s="131" customFormat="1">
      <c r="A90" s="131" t="s">
        <v>1160</v>
      </c>
      <c r="B90" s="132" t="str">
        <f t="shared" si="16"/>
        <v>SITC-248.11</v>
      </c>
      <c r="C90" s="133" t="s">
        <v>1177</v>
      </c>
      <c r="D90" s="134">
        <v>248.11</v>
      </c>
      <c r="E90" s="131" t="s">
        <v>1178</v>
      </c>
      <c r="F90" s="131">
        <f t="shared" si="17"/>
        <v>6</v>
      </c>
    </row>
    <row r="91" spans="1:8" s="131" customFormat="1">
      <c r="A91" s="131" t="s">
        <v>1160</v>
      </c>
      <c r="B91" s="132" t="str">
        <f t="shared" si="16"/>
        <v>SITC-248.19</v>
      </c>
      <c r="C91" s="133" t="s">
        <v>1179</v>
      </c>
      <c r="D91" s="134">
        <v>248.19</v>
      </c>
      <c r="E91" s="131" t="s">
        <v>1180</v>
      </c>
      <c r="F91" s="131">
        <f t="shared" si="17"/>
        <v>6</v>
      </c>
    </row>
    <row r="92" spans="1:8" s="131" customFormat="1">
      <c r="A92" s="131" t="s">
        <v>1160</v>
      </c>
      <c r="B92" s="132" t="str">
        <f t="shared" si="16"/>
        <v>SITC-248.2</v>
      </c>
      <c r="C92" s="133" t="s">
        <v>1181</v>
      </c>
      <c r="D92" s="134">
        <v>248.2</v>
      </c>
      <c r="E92" s="131" t="s">
        <v>1182</v>
      </c>
      <c r="F92" s="131">
        <f t="shared" si="17"/>
        <v>5</v>
      </c>
    </row>
    <row r="93" spans="1:8" s="131" customFormat="1">
      <c r="A93" s="131" t="s">
        <v>1160</v>
      </c>
      <c r="B93" s="132" t="str">
        <f t="shared" si="16"/>
        <v>SITC-248.3</v>
      </c>
      <c r="C93" s="133" t="s">
        <v>1183</v>
      </c>
      <c r="D93" s="134">
        <v>248.3</v>
      </c>
      <c r="E93" s="131" t="s">
        <v>1184</v>
      </c>
      <c r="F93" s="131">
        <f t="shared" si="17"/>
        <v>5</v>
      </c>
    </row>
    <row r="94" spans="1:8" s="131" customFormat="1">
      <c r="A94" s="131" t="s">
        <v>1160</v>
      </c>
      <c r="B94" s="132" t="str">
        <f t="shared" si="16"/>
        <v>SITC-248.4</v>
      </c>
      <c r="C94" s="133" t="s">
        <v>1185</v>
      </c>
      <c r="D94" s="134">
        <v>248.4</v>
      </c>
      <c r="E94" s="131" t="s">
        <v>1186</v>
      </c>
      <c r="F94" s="131">
        <f t="shared" si="17"/>
        <v>5</v>
      </c>
    </row>
    <row r="95" spans="1:8" s="131" customFormat="1">
      <c r="A95" s="131" t="s">
        <v>1160</v>
      </c>
      <c r="B95" s="132" t="str">
        <f t="shared" si="16"/>
        <v>SITC-248.5</v>
      </c>
      <c r="C95" s="133" t="s">
        <v>1187</v>
      </c>
      <c r="D95" s="134">
        <v>248.5</v>
      </c>
      <c r="E95" s="131" t="s">
        <v>1188</v>
      </c>
      <c r="F95" s="131">
        <f t="shared" si="17"/>
        <v>5</v>
      </c>
    </row>
    <row r="96" spans="1:8">
      <c r="C96" s="29"/>
    </row>
    <row r="97" spans="1:11">
      <c r="C97" s="29" t="s">
        <v>1133</v>
      </c>
    </row>
    <row r="98" spans="1:11">
      <c r="B98" s="29" t="s">
        <v>1273</v>
      </c>
      <c r="C98" t="s">
        <v>171</v>
      </c>
      <c r="D98" t="s">
        <v>177</v>
      </c>
      <c r="E98" t="s">
        <v>172</v>
      </c>
      <c r="F98" t="s">
        <v>178</v>
      </c>
      <c r="G98" t="s">
        <v>176</v>
      </c>
      <c r="H98" t="s">
        <v>173</v>
      </c>
      <c r="I98" t="s">
        <v>175</v>
      </c>
      <c r="J98" t="s">
        <v>170</v>
      </c>
      <c r="K98" t="s">
        <v>174</v>
      </c>
    </row>
    <row r="99" spans="1:11">
      <c r="A99">
        <v>1</v>
      </c>
      <c r="B99" t="s">
        <v>171</v>
      </c>
      <c r="C99">
        <v>40</v>
      </c>
      <c r="D99">
        <v>2400</v>
      </c>
      <c r="E99">
        <v>1500</v>
      </c>
      <c r="F99">
        <v>1350</v>
      </c>
      <c r="G99">
        <v>1800</v>
      </c>
      <c r="H99">
        <v>700</v>
      </c>
      <c r="I99">
        <v>1650</v>
      </c>
      <c r="J99">
        <v>650</v>
      </c>
      <c r="K99">
        <v>1000</v>
      </c>
    </row>
    <row r="100" spans="1:11">
      <c r="A100">
        <v>2</v>
      </c>
      <c r="B100" t="s">
        <v>177</v>
      </c>
      <c r="C100">
        <v>2400</v>
      </c>
      <c r="D100">
        <v>40</v>
      </c>
      <c r="E100">
        <v>3500</v>
      </c>
      <c r="F100">
        <v>3400</v>
      </c>
      <c r="G100">
        <v>1100</v>
      </c>
      <c r="H100">
        <v>2500</v>
      </c>
      <c r="I100">
        <v>700</v>
      </c>
      <c r="J100">
        <v>3000</v>
      </c>
      <c r="K100">
        <v>2500</v>
      </c>
    </row>
    <row r="101" spans="1:11">
      <c r="A101">
        <v>3</v>
      </c>
      <c r="B101" t="s">
        <v>172</v>
      </c>
      <c r="C101">
        <v>1500</v>
      </c>
      <c r="D101">
        <v>3500</v>
      </c>
      <c r="E101">
        <v>40</v>
      </c>
      <c r="F101">
        <v>1250</v>
      </c>
      <c r="G101">
        <v>2600</v>
      </c>
      <c r="H101">
        <v>1150</v>
      </c>
      <c r="I101">
        <v>2550</v>
      </c>
      <c r="J101">
        <v>600</v>
      </c>
      <c r="K101">
        <v>1650</v>
      </c>
    </row>
    <row r="102" spans="1:11">
      <c r="A102">
        <v>4</v>
      </c>
      <c r="B102" t="s">
        <v>178</v>
      </c>
      <c r="C102">
        <v>1350</v>
      </c>
      <c r="D102">
        <v>3400</v>
      </c>
      <c r="E102">
        <v>1250</v>
      </c>
      <c r="F102">
        <v>40</v>
      </c>
      <c r="G102">
        <v>3000</v>
      </c>
      <c r="H102">
        <v>950</v>
      </c>
      <c r="I102">
        <v>2900</v>
      </c>
      <c r="J102">
        <v>800</v>
      </c>
      <c r="K102">
        <v>1200</v>
      </c>
    </row>
    <row r="103" spans="1:11">
      <c r="A103">
        <v>5</v>
      </c>
      <c r="B103" t="s">
        <v>176</v>
      </c>
      <c r="C103">
        <v>1800</v>
      </c>
      <c r="D103">
        <v>1100</v>
      </c>
      <c r="E103">
        <v>2600</v>
      </c>
      <c r="F103">
        <v>3000</v>
      </c>
      <c r="G103">
        <v>40</v>
      </c>
      <c r="H103">
        <v>2400</v>
      </c>
      <c r="I103">
        <v>450</v>
      </c>
      <c r="J103">
        <v>2350</v>
      </c>
      <c r="K103">
        <v>2550</v>
      </c>
    </row>
    <row r="104" spans="1:11">
      <c r="A104">
        <v>6</v>
      </c>
      <c r="B104" t="s">
        <v>173</v>
      </c>
      <c r="C104">
        <v>700</v>
      </c>
      <c r="D104">
        <v>2500</v>
      </c>
      <c r="E104">
        <v>1150</v>
      </c>
      <c r="F104">
        <v>950</v>
      </c>
      <c r="G104">
        <v>2400</v>
      </c>
      <c r="H104">
        <v>40</v>
      </c>
      <c r="I104">
        <v>2200</v>
      </c>
      <c r="J104">
        <v>600</v>
      </c>
      <c r="K104">
        <v>550</v>
      </c>
    </row>
    <row r="105" spans="1:11">
      <c r="A105">
        <v>7</v>
      </c>
      <c r="B105" t="s">
        <v>175</v>
      </c>
      <c r="C105">
        <v>1650</v>
      </c>
      <c r="D105">
        <v>700</v>
      </c>
      <c r="E105">
        <v>2550</v>
      </c>
      <c r="F105">
        <v>2900</v>
      </c>
      <c r="G105">
        <v>450</v>
      </c>
      <c r="H105">
        <v>2200</v>
      </c>
      <c r="I105">
        <v>40</v>
      </c>
      <c r="J105">
        <v>2300</v>
      </c>
      <c r="K105">
        <v>2350</v>
      </c>
    </row>
    <row r="106" spans="1:11">
      <c r="A106">
        <v>8</v>
      </c>
      <c r="B106" t="s">
        <v>170</v>
      </c>
      <c r="C106">
        <v>650</v>
      </c>
      <c r="D106">
        <v>3000</v>
      </c>
      <c r="E106">
        <v>600</v>
      </c>
      <c r="F106">
        <v>800</v>
      </c>
      <c r="G106">
        <v>2350</v>
      </c>
      <c r="H106">
        <v>600</v>
      </c>
      <c r="I106">
        <v>2300</v>
      </c>
      <c r="J106">
        <v>40</v>
      </c>
      <c r="K106">
        <v>1150</v>
      </c>
    </row>
    <row r="107" spans="1:11">
      <c r="A107">
        <v>9</v>
      </c>
      <c r="B107" t="s">
        <v>174</v>
      </c>
      <c r="C107">
        <v>1000</v>
      </c>
      <c r="D107">
        <v>2500</v>
      </c>
      <c r="E107">
        <v>1650</v>
      </c>
      <c r="F107">
        <v>1200</v>
      </c>
      <c r="G107">
        <v>2550</v>
      </c>
      <c r="H107">
        <v>550</v>
      </c>
      <c r="I107">
        <v>2350</v>
      </c>
      <c r="J107">
        <v>1150</v>
      </c>
      <c r="K107">
        <v>40</v>
      </c>
    </row>
    <row r="110" spans="1:11">
      <c r="B110" s="29" t="s">
        <v>1249</v>
      </c>
    </row>
    <row r="111" spans="1:11">
      <c r="C111" s="29" t="s">
        <v>1250</v>
      </c>
      <c r="D111" s="29" t="s">
        <v>1252</v>
      </c>
      <c r="E111" s="29" t="s">
        <v>1256</v>
      </c>
    </row>
    <row r="112" spans="1:11">
      <c r="B112" s="29" t="s">
        <v>1251</v>
      </c>
      <c r="C112">
        <v>10</v>
      </c>
      <c r="D112">
        <v>0.26700000000000002</v>
      </c>
      <c r="E112" s="146">
        <f>D112/C115</f>
        <v>0.31785714285714289</v>
      </c>
    </row>
    <row r="113" spans="2:10">
      <c r="B113" s="29" t="s">
        <v>1253</v>
      </c>
      <c r="C113">
        <v>6</v>
      </c>
      <c r="D113">
        <v>0.246</v>
      </c>
      <c r="E113" s="146">
        <f>D113/C115</f>
        <v>0.29285714285714287</v>
      </c>
    </row>
    <row r="115" spans="2:10">
      <c r="B115" s="29" t="s">
        <v>1254</v>
      </c>
      <c r="C115">
        <v>0.84</v>
      </c>
      <c r="D115" s="29" t="s">
        <v>1255</v>
      </c>
    </row>
    <row r="117" spans="2:10">
      <c r="B117" s="29" t="s">
        <v>1272</v>
      </c>
      <c r="C117" s="157">
        <f>(J135/100)/((E112+E113)/2)</f>
        <v>1.2978245614035089</v>
      </c>
    </row>
    <row r="119" spans="2:10" ht="38.25">
      <c r="B119" s="29" t="s">
        <v>1257</v>
      </c>
      <c r="F119" s="78" t="s">
        <v>1267</v>
      </c>
      <c r="G119" t="s">
        <v>1268</v>
      </c>
      <c r="H119" t="s">
        <v>1269</v>
      </c>
      <c r="I119" s="78" t="s">
        <v>1270</v>
      </c>
      <c r="J119" s="78" t="s">
        <v>1271</v>
      </c>
    </row>
    <row r="120" spans="2:10" ht="15">
      <c r="B120" s="147" t="s">
        <v>1258</v>
      </c>
      <c r="C120" s="148" t="s">
        <v>1259</v>
      </c>
      <c r="D120" s="149" t="s">
        <v>1260</v>
      </c>
      <c r="E120" s="150"/>
      <c r="F120" s="151">
        <v>5.79</v>
      </c>
      <c r="G120" s="152">
        <v>0.125</v>
      </c>
      <c r="H120" s="152">
        <v>4.1000000000000002E-2</v>
      </c>
      <c r="I120" s="153">
        <v>0.04</v>
      </c>
      <c r="J120" s="153">
        <v>26.08</v>
      </c>
    </row>
    <row r="121" spans="2:10" ht="15">
      <c r="B121" s="154" t="s">
        <v>1258</v>
      </c>
      <c r="C121" s="155" t="s">
        <v>1259</v>
      </c>
      <c r="D121" s="149" t="s">
        <v>1261</v>
      </c>
      <c r="E121" s="150"/>
      <c r="F121" s="151">
        <v>5.79</v>
      </c>
      <c r="G121" s="152">
        <v>2.7E-2</v>
      </c>
      <c r="H121" s="152">
        <v>8.9999999999999993E-3</v>
      </c>
      <c r="I121" s="153">
        <v>0.04</v>
      </c>
      <c r="J121" s="153">
        <v>25.8</v>
      </c>
    </row>
    <row r="122" spans="2:10" ht="15">
      <c r="B122" s="154" t="s">
        <v>1258</v>
      </c>
      <c r="C122" s="155" t="s">
        <v>1259</v>
      </c>
      <c r="D122" s="149" t="s">
        <v>1262</v>
      </c>
      <c r="E122" s="150"/>
      <c r="F122" s="151">
        <v>5.79</v>
      </c>
      <c r="G122" s="152">
        <v>0.67</v>
      </c>
      <c r="H122" s="152">
        <v>0.219</v>
      </c>
      <c r="I122" s="153">
        <v>0.04</v>
      </c>
      <c r="J122" s="153">
        <v>25.81</v>
      </c>
    </row>
    <row r="123" spans="2:10" ht="15">
      <c r="B123" s="154" t="s">
        <v>1258</v>
      </c>
      <c r="C123" s="156" t="s">
        <v>1259</v>
      </c>
      <c r="D123" s="149" t="s">
        <v>1263</v>
      </c>
      <c r="E123" s="150"/>
      <c r="F123" s="151">
        <v>5.79</v>
      </c>
      <c r="G123" s="152">
        <v>0.17799999999999999</v>
      </c>
      <c r="H123" s="152">
        <v>5.8000000000000003E-2</v>
      </c>
      <c r="I123" s="153">
        <v>0.04</v>
      </c>
      <c r="J123" s="153">
        <v>25.25</v>
      </c>
    </row>
    <row r="124" spans="2:10" ht="15">
      <c r="B124" s="148" t="s">
        <v>1264</v>
      </c>
      <c r="C124" s="148" t="s">
        <v>1259</v>
      </c>
      <c r="D124" s="149" t="s">
        <v>1260</v>
      </c>
      <c r="E124" s="150"/>
      <c r="F124" s="151">
        <v>11.61</v>
      </c>
      <c r="G124" s="152">
        <v>3.9E-2</v>
      </c>
      <c r="H124" s="152">
        <v>2.5000000000000001E-2</v>
      </c>
      <c r="I124" s="153">
        <v>0.02</v>
      </c>
      <c r="J124" s="153">
        <v>32.36</v>
      </c>
    </row>
    <row r="125" spans="2:10" ht="15">
      <c r="B125" s="154" t="s">
        <v>1264</v>
      </c>
      <c r="C125" s="155" t="s">
        <v>1259</v>
      </c>
      <c r="D125" s="149" t="s">
        <v>1261</v>
      </c>
      <c r="E125" s="150"/>
      <c r="F125" s="151">
        <v>11.61</v>
      </c>
      <c r="G125" s="152">
        <v>1.4E-2</v>
      </c>
      <c r="H125" s="152">
        <v>8.9999999999999993E-3</v>
      </c>
      <c r="I125" s="153">
        <v>0.02</v>
      </c>
      <c r="J125" s="153">
        <v>31.32</v>
      </c>
    </row>
    <row r="126" spans="2:10" ht="15">
      <c r="B126" s="154" t="s">
        <v>1264</v>
      </c>
      <c r="C126" s="155" t="s">
        <v>1259</v>
      </c>
      <c r="D126" s="149" t="s">
        <v>1262</v>
      </c>
      <c r="E126" s="150"/>
      <c r="F126" s="151">
        <v>11.61</v>
      </c>
      <c r="G126" s="152">
        <v>0.63</v>
      </c>
      <c r="H126" s="152">
        <v>0.40200000000000002</v>
      </c>
      <c r="I126" s="153">
        <v>0.02</v>
      </c>
      <c r="J126" s="153">
        <v>31.28</v>
      </c>
    </row>
    <row r="127" spans="2:10" ht="15">
      <c r="B127" s="154" t="s">
        <v>1264</v>
      </c>
      <c r="C127" s="156" t="s">
        <v>1259</v>
      </c>
      <c r="D127" s="149" t="s">
        <v>1263</v>
      </c>
      <c r="E127" s="150"/>
      <c r="F127" s="151">
        <v>11.61</v>
      </c>
      <c r="G127" s="152">
        <v>0.318</v>
      </c>
      <c r="H127" s="152">
        <v>0.20300000000000001</v>
      </c>
      <c r="I127" s="153">
        <v>0.02</v>
      </c>
      <c r="J127" s="153">
        <v>31.45</v>
      </c>
    </row>
    <row r="128" spans="2:10" ht="15">
      <c r="B128" s="148" t="s">
        <v>1265</v>
      </c>
      <c r="C128" s="148" t="s">
        <v>1259</v>
      </c>
      <c r="D128" s="149" t="s">
        <v>1260</v>
      </c>
      <c r="E128" s="150"/>
      <c r="F128" s="151">
        <v>15</v>
      </c>
      <c r="G128" s="152"/>
      <c r="H128" s="152">
        <v>0</v>
      </c>
      <c r="I128" s="153">
        <v>0.02</v>
      </c>
      <c r="J128" s="153">
        <v>32.67</v>
      </c>
    </row>
    <row r="129" spans="1:10" ht="15">
      <c r="B129" s="154" t="s">
        <v>1265</v>
      </c>
      <c r="C129" s="155" t="s">
        <v>1259</v>
      </c>
      <c r="D129" s="149" t="s">
        <v>1261</v>
      </c>
      <c r="E129" s="150"/>
      <c r="F129" s="151">
        <v>15</v>
      </c>
      <c r="G129" s="152"/>
      <c r="H129" s="152">
        <v>0</v>
      </c>
      <c r="I129" s="153">
        <v>0.02</v>
      </c>
      <c r="J129" s="153">
        <v>31.59</v>
      </c>
    </row>
    <row r="130" spans="1:10" ht="15">
      <c r="B130" s="154" t="s">
        <v>1265</v>
      </c>
      <c r="C130" s="155" t="s">
        <v>1259</v>
      </c>
      <c r="D130" s="149" t="s">
        <v>1262</v>
      </c>
      <c r="E130" s="150"/>
      <c r="F130" s="151">
        <v>15</v>
      </c>
      <c r="G130" s="152"/>
      <c r="H130" s="152">
        <v>0</v>
      </c>
      <c r="I130" s="153">
        <v>0.02</v>
      </c>
      <c r="J130" s="153">
        <v>31.46</v>
      </c>
    </row>
    <row r="131" spans="1:10" ht="15">
      <c r="B131" s="154" t="s">
        <v>1265</v>
      </c>
      <c r="C131" s="156" t="s">
        <v>1259</v>
      </c>
      <c r="D131" s="149" t="s">
        <v>1263</v>
      </c>
      <c r="E131" s="150"/>
      <c r="F131" s="151">
        <v>15</v>
      </c>
      <c r="G131" s="152"/>
      <c r="H131" s="152">
        <v>0</v>
      </c>
      <c r="I131" s="153">
        <v>0.02</v>
      </c>
      <c r="J131" s="153">
        <v>31.95</v>
      </c>
    </row>
    <row r="132" spans="1:10" ht="15">
      <c r="B132" s="148" t="s">
        <v>1266</v>
      </c>
      <c r="C132" s="148" t="s">
        <v>1259</v>
      </c>
      <c r="D132" s="149" t="s">
        <v>1260</v>
      </c>
      <c r="E132" s="150"/>
      <c r="F132" s="151">
        <v>18.5</v>
      </c>
      <c r="G132" s="152"/>
      <c r="H132" s="152">
        <v>0</v>
      </c>
      <c r="I132" s="153">
        <v>0.02</v>
      </c>
      <c r="J132" s="153">
        <v>38.950000000000003</v>
      </c>
    </row>
    <row r="133" spans="1:10" ht="15">
      <c r="B133" s="154" t="s">
        <v>1266</v>
      </c>
      <c r="C133" s="155" t="s">
        <v>1259</v>
      </c>
      <c r="D133" s="149" t="s">
        <v>1261</v>
      </c>
      <c r="E133" s="150"/>
      <c r="F133" s="151">
        <v>18.5</v>
      </c>
      <c r="G133" s="152"/>
      <c r="H133" s="152">
        <v>0</v>
      </c>
      <c r="I133" s="153">
        <v>0.02</v>
      </c>
      <c r="J133" s="153">
        <v>38.24</v>
      </c>
    </row>
    <row r="134" spans="1:10" ht="15">
      <c r="B134" s="154" t="s">
        <v>1266</v>
      </c>
      <c r="C134" s="155" t="s">
        <v>1259</v>
      </c>
      <c r="D134" s="149" t="s">
        <v>1262</v>
      </c>
      <c r="E134" s="150"/>
      <c r="F134" s="151">
        <v>18.5</v>
      </c>
      <c r="G134" s="152"/>
      <c r="H134" s="152">
        <v>0</v>
      </c>
      <c r="I134" s="153">
        <v>0.02</v>
      </c>
      <c r="J134" s="153">
        <v>38.47</v>
      </c>
    </row>
    <row r="135" spans="1:10" ht="15">
      <c r="B135" s="156" t="s">
        <v>1259</v>
      </c>
      <c r="C135" s="156" t="s">
        <v>1259</v>
      </c>
      <c r="D135" s="149" t="s">
        <v>1263</v>
      </c>
      <c r="E135" s="150"/>
      <c r="F135" s="151">
        <v>18.5</v>
      </c>
      <c r="G135" s="152"/>
      <c r="H135" s="152">
        <v>0</v>
      </c>
      <c r="I135" s="153">
        <v>0.02</v>
      </c>
      <c r="J135" s="153">
        <v>39.630000000000003</v>
      </c>
    </row>
    <row r="138" spans="1:10">
      <c r="B138" s="242" t="s">
        <v>1322</v>
      </c>
      <c r="C138" s="243"/>
      <c r="D138" s="243"/>
      <c r="E138" s="243"/>
      <c r="F138" s="240" t="s">
        <v>1363</v>
      </c>
    </row>
    <row r="139" spans="1:10" ht="15">
      <c r="B139" s="242" t="s">
        <v>1273</v>
      </c>
      <c r="C139" s="241" t="s">
        <v>56</v>
      </c>
      <c r="D139" s="241" t="s">
        <v>57</v>
      </c>
      <c r="E139" s="243"/>
    </row>
    <row r="140" spans="1:10">
      <c r="A140">
        <v>1</v>
      </c>
      <c r="B140" s="242" t="s">
        <v>171</v>
      </c>
      <c r="C140" s="243" t="e">
        <f>IF(AND(Brettschichtholz!$AB$12='s3.Transport'!A140,Brettschichtholz!$D$33&gt;0,ISNUMBER(Brettschichtholz!$D$33)),Brettschichtholz!$D$33*Brettschichtholz!$D$34,$L$78*I181)</f>
        <v>#N/A</v>
      </c>
      <c r="D140" s="243" t="e">
        <f>IF(AND(Brettschichtholz!$AB$12='s3.Transport'!A140,Brettschichtholz!$D$33&gt;0),Brettschichtholz!$D$33*(1-Brettschichtholz!$D$34),$K$78*I181)</f>
        <v>#N/A</v>
      </c>
      <c r="E140" s="243" t="s">
        <v>1134</v>
      </c>
    </row>
    <row r="141" spans="1:10">
      <c r="A141">
        <v>2</v>
      </c>
      <c r="B141" s="242" t="s">
        <v>177</v>
      </c>
      <c r="C141" s="243" t="e">
        <f>IF(AND(Brettschichtholz!$AB$12='s3.Transport'!A141,Brettschichtholz!$D$33&gt;0),Brettschichtholz!$D$33*Brettschichtholz!$D$34,$L$78*I182)</f>
        <v>#N/A</v>
      </c>
      <c r="D141" s="243" t="e">
        <f>IF(AND(Brettschichtholz!$AB$12='s3.Transport'!A141,Brettschichtholz!$D$33&gt;0),Brettschichtholz!$D$33*(1-Brettschichtholz!$D$34),$K$78*I182)</f>
        <v>#N/A</v>
      </c>
      <c r="E141" s="243" t="s">
        <v>1135</v>
      </c>
    </row>
    <row r="142" spans="1:10">
      <c r="A142">
        <v>3</v>
      </c>
      <c r="B142" s="242" t="s">
        <v>172</v>
      </c>
      <c r="C142" s="243" t="e">
        <f>IF(AND(Brettschichtholz!$AB$12='s3.Transport'!A142,Brettschichtholz!$D$33&gt;0),Brettschichtholz!$D$33*Brettschichtholz!$D$34,$L$78*I183)</f>
        <v>#N/A</v>
      </c>
      <c r="D142" s="243" t="e">
        <f>IF(AND(Brettschichtholz!$AB$12='s3.Transport'!A142,Brettschichtholz!$D$33&gt;0),Brettschichtholz!$D$33*(1-Brettschichtholz!$D$34),$K$78*I183)</f>
        <v>#N/A</v>
      </c>
      <c r="E142" s="243" t="s">
        <v>1138</v>
      </c>
    </row>
    <row r="143" spans="1:10">
      <c r="A143">
        <v>4</v>
      </c>
      <c r="B143" s="242" t="s">
        <v>178</v>
      </c>
      <c r="C143" s="243" t="e">
        <f t="array" ref="C143">IF(AND(Brettschichtholz!$AB$12='s3.Transport'!A143,Brettschichtholz!$D$33&gt;0),Brettschichtholz!$D$33*Brettschichtholz!$D$34,$L$78*I184)</f>
        <v>#N/A</v>
      </c>
      <c r="D143" s="243" t="e">
        <f>IF(AND(Brettschichtholz!$AB$12='s3.Transport'!A143,Brettschichtholz!$D$33&gt;0),Brettschichtholz!$D$33*(1-Brettschichtholz!$D$34),$K$78*I184)</f>
        <v>#N/A</v>
      </c>
      <c r="E143" s="243" t="s">
        <v>1137</v>
      </c>
    </row>
    <row r="144" spans="1:10">
      <c r="A144">
        <v>5</v>
      </c>
      <c r="B144" s="242" t="s">
        <v>176</v>
      </c>
      <c r="C144" s="243" t="e">
        <f>IF(AND(Brettschichtholz!$AB$12='s3.Transport'!A144,Brettschichtholz!$D$33&gt;0),Brettschichtholz!$D$33*Brettschichtholz!$D$34,$L$78*I185)</f>
        <v>#N/A</v>
      </c>
      <c r="D144" s="243" t="e">
        <f>IF(AND(Brettschichtholz!$AB$12='s3.Transport'!A144,Brettschichtholz!$D$33&gt;0),Brettschichtholz!$D$33*(1-Brettschichtholz!$D$34),$K$78*I185)</f>
        <v>#N/A</v>
      </c>
      <c r="E144" s="243" t="s">
        <v>1139</v>
      </c>
    </row>
    <row r="145" spans="1:5">
      <c r="A145">
        <v>6</v>
      </c>
      <c r="B145" s="242" t="s">
        <v>173</v>
      </c>
      <c r="C145" s="243" t="e">
        <f>IF(AND(Brettschichtholz!$AB$12='s3.Transport'!A145,Brettschichtholz!$D$33&gt;0),Brettschichtholz!$D$33*Brettschichtholz!$D$34,$L$78*I186)</f>
        <v>#N/A</v>
      </c>
      <c r="D145" s="243" t="e">
        <f>IF(AND(Brettschichtholz!$AB$12='s3.Transport'!A145,Brettschichtholz!$D$33&gt;0),Brettschichtholz!$D$33*(1-Brettschichtholz!$D$34),$K$78*I186)</f>
        <v>#N/A</v>
      </c>
      <c r="E145" s="243" t="s">
        <v>1136</v>
      </c>
    </row>
    <row r="146" spans="1:5">
      <c r="A146">
        <v>7</v>
      </c>
      <c r="B146" s="242" t="s">
        <v>175</v>
      </c>
      <c r="C146" s="243" t="e">
        <f>IF(AND(Brettschichtholz!$AB$12='s3.Transport'!A146,Brettschichtholz!$D$33&gt;0),Brettschichtholz!$D$33*Brettschichtholz!$D$34,$L$78*I187)</f>
        <v>#N/A</v>
      </c>
      <c r="D146" s="243" t="e">
        <f>IF(AND(Brettschichtholz!$AB$12='s3.Transport'!A146,Brettschichtholz!$D$33&gt;0),Brettschichtholz!$D$33*(1-Brettschichtholz!$D$34),$K$78*I187)</f>
        <v>#N/A</v>
      </c>
      <c r="E146" s="243" t="s">
        <v>1140</v>
      </c>
    </row>
    <row r="147" spans="1:5">
      <c r="A147">
        <v>8</v>
      </c>
      <c r="B147" s="242" t="s">
        <v>170</v>
      </c>
      <c r="C147" s="243">
        <v>0</v>
      </c>
      <c r="D147" s="243">
        <v>0</v>
      </c>
      <c r="E147" s="243"/>
    </row>
    <row r="148" spans="1:5">
      <c r="A148">
        <v>9</v>
      </c>
      <c r="B148" s="242" t="s">
        <v>174</v>
      </c>
      <c r="C148" s="243" t="e">
        <f>IF(AND(Brettschichtholz!$AB$12='s3.Transport'!A148,Brettschichtholz!$D$33&gt;0),Brettschichtholz!$D$33*Brettschichtholz!$D$34,$L$78*I189)</f>
        <v>#N/A</v>
      </c>
      <c r="D148" s="243" t="e">
        <f>IF(AND(Brettschichtholz!$AB$12='s3.Transport'!A148,Brettschichtholz!$D$33&gt;0),Brettschichtholz!$D$33*(1-Brettschichtholz!$D$34),$K$78*I189)</f>
        <v>#N/A</v>
      </c>
      <c r="E148" s="243" t="s">
        <v>1141</v>
      </c>
    </row>
    <row r="149" spans="1:5" ht="15">
      <c r="B149" s="244" t="s">
        <v>1121</v>
      </c>
      <c r="C149" s="245" t="e">
        <f>IF(Brettschichtholz!$AD$25=1,INDEX($A$58:$D$66,MATCH(Brettschichtholz!$AB$12,'s3.Transport'!$A$58:$A$66,0),3)*'s3.Transport'!$C$117,INDEX($A$58:$D$66,MATCH(Brettschichtholz!$AB$12,'s3.Transport'!$A$58:$A$66,0),3))</f>
        <v>#N/A</v>
      </c>
      <c r="D149" s="245" t="e">
        <f>INDEX($A$58:$D$66,MATCH(Brettschichtholz!$AB$12,'s3.Transport'!$A$58:$A$66,0),4)</f>
        <v>#N/A</v>
      </c>
      <c r="E149" s="243"/>
    </row>
    <row r="152" spans="1:5" ht="15">
      <c r="B152" s="29" t="s">
        <v>1323</v>
      </c>
      <c r="C152" s="15" t="s">
        <v>56</v>
      </c>
      <c r="D152" s="15" t="s">
        <v>57</v>
      </c>
    </row>
    <row r="153" spans="1:5" ht="15">
      <c r="A153">
        <v>1</v>
      </c>
      <c r="B153" s="12" t="s">
        <v>171</v>
      </c>
      <c r="C153" s="25" t="e">
        <f>IF(Brettschichtholz!$AC$12='s3.Transport'!$A153,INDEX('s3.Transport'!$A$167:$K$176,MATCH(Brettschichtholz!$AB$12,'s3.Transport'!$A$167:$A$176,0),3),0)</f>
        <v>#N/A</v>
      </c>
      <c r="D153" s="25" t="e">
        <f>IF(Brettschichtholz!$AC$12='s3.Transport'!$A153,INDEX('s3.Transport'!$A$180:$K$189,MATCH(Brettschichtholz!$AB$12,'s3.Transport'!$A$180:$A$189,0),3),0)</f>
        <v>#N/A</v>
      </c>
    </row>
    <row r="154" spans="1:5" ht="15">
      <c r="A154">
        <v>2</v>
      </c>
      <c r="B154" s="14" t="s">
        <v>177</v>
      </c>
      <c r="C154" s="25" t="e">
        <f t="array" ref="C154">IF(Brettschichtholz!$AC$12='s3.Transport'!$A154,INDEX('s3.Transport'!$A$167:$K$176,MATCH(Brettschichtholz!$AB$12,'s3.Transport'!$A$167:$A$176,0),4),0)</f>
        <v>#N/A</v>
      </c>
      <c r="D154" s="25" t="e">
        <f>IF(Brettschichtholz!$AC$12='s3.Transport'!$A154,INDEX('s3.Transport'!$A$180:$K$189,MATCH(Brettschichtholz!$AB$12,'s3.Transport'!$A$180:$A$189,0),4),0)</f>
        <v>#N/A</v>
      </c>
    </row>
    <row r="155" spans="1:5" ht="15">
      <c r="A155">
        <v>3</v>
      </c>
      <c r="B155" s="14" t="s">
        <v>172</v>
      </c>
      <c r="C155" s="25" t="e">
        <f>IF(Brettschichtholz!$AC$12='s3.Transport'!$A155,INDEX('s3.Transport'!$A$167:$K$176,MATCH(Brettschichtholz!$AB$12,'s3.Transport'!$A$167:$A$176,0),5),0)</f>
        <v>#N/A</v>
      </c>
      <c r="D155" s="25" t="e">
        <f>IF(Brettschichtholz!$AC$12='s3.Transport'!$A155,INDEX('s3.Transport'!$A$180:$K$189,MATCH(Brettschichtholz!$AB$12,'s3.Transport'!$A$180:$A$189,0),5),0)</f>
        <v>#N/A</v>
      </c>
    </row>
    <row r="156" spans="1:5" ht="15">
      <c r="A156">
        <v>4</v>
      </c>
      <c r="B156" s="14" t="s">
        <v>178</v>
      </c>
      <c r="C156" s="25" t="e">
        <f>IF(Brettschichtholz!$AC$12='s3.Transport'!$A156,INDEX('s3.Transport'!$A$167:$K$176,MATCH(Brettschichtholz!$AB$12,'s3.Transport'!$A$167:$A$176,0),6),0)</f>
        <v>#N/A</v>
      </c>
      <c r="D156" s="25" t="e">
        <f>IF(Brettschichtholz!$AC$12='s3.Transport'!$A156,INDEX('s3.Transport'!$A$180:$K$189,MATCH(Brettschichtholz!$AB$12,'s3.Transport'!$A$180:$A$189,0),6),0)</f>
        <v>#N/A</v>
      </c>
    </row>
    <row r="157" spans="1:5" ht="15">
      <c r="A157">
        <v>5</v>
      </c>
      <c r="B157" s="14" t="s">
        <v>176</v>
      </c>
      <c r="C157" s="25" t="e">
        <f>IF(Brettschichtholz!$AC$12='s3.Transport'!$A157,INDEX('s3.Transport'!$A$167:$K$176,MATCH(Brettschichtholz!$AB$12,'s3.Transport'!$A$167:$A$176,0),7),0)</f>
        <v>#N/A</v>
      </c>
      <c r="D157" s="25" t="e">
        <f>IF(Brettschichtholz!$AC$12='s3.Transport'!$A157,INDEX('s3.Transport'!$A$180:$K$189,MATCH(Brettschichtholz!$AB$12,'s3.Transport'!$A$180:$A$189,0),7),0)</f>
        <v>#N/A</v>
      </c>
    </row>
    <row r="158" spans="1:5" ht="15">
      <c r="A158">
        <v>6</v>
      </c>
      <c r="B158" s="14" t="s">
        <v>173</v>
      </c>
      <c r="C158" s="25" t="e">
        <f>IF(Brettschichtholz!$AC$12='s3.Transport'!$A158,INDEX('s3.Transport'!$A$167:$K$176,MATCH(Brettschichtholz!$AB$12,'s3.Transport'!$A$167:$A$176,0),8),0)</f>
        <v>#N/A</v>
      </c>
      <c r="D158" s="25" t="e">
        <f>IF(Brettschichtholz!$AC$12='s3.Transport'!$A158,INDEX('s3.Transport'!$A$180:$K$189,MATCH(Brettschichtholz!$AB$12,'s3.Transport'!$A$180:$A$189,0),8),0)</f>
        <v>#N/A</v>
      </c>
    </row>
    <row r="159" spans="1:5" ht="15">
      <c r="A159">
        <v>7</v>
      </c>
      <c r="B159" s="14" t="s">
        <v>175</v>
      </c>
      <c r="C159" s="25" t="e">
        <f>IF(Brettschichtholz!$AC$12='s3.Transport'!$A159,INDEX('s3.Transport'!$A$167:$K$176,MATCH(Brettschichtholz!$AB$12,'s3.Transport'!$A$167:$A$176,0),9),0)</f>
        <v>#N/A</v>
      </c>
      <c r="D159" s="25" t="e">
        <f>IF(Brettschichtholz!$AC$12='s3.Transport'!$A159,INDEX('s3.Transport'!$A$180:$K$189,MATCH(Brettschichtholz!$AB$12,'s3.Transport'!$A$180:$A$189,0),9),0)</f>
        <v>#N/A</v>
      </c>
    </row>
    <row r="160" spans="1:5" ht="15">
      <c r="A160">
        <v>8</v>
      </c>
      <c r="B160" s="14" t="s">
        <v>170</v>
      </c>
      <c r="C160" s="25" t="e">
        <f>IF(Brettschichtholz!$AC$12='s3.Transport'!$A160,INDEX('s3.Transport'!$A$167:$K$176,MATCH(Brettschichtholz!$AB$12,'s3.Transport'!$A$167:$A$176,0),10),0)</f>
        <v>#N/A</v>
      </c>
      <c r="D160" s="25" t="e">
        <f>IF(Brettschichtholz!$AC$12='s3.Transport'!$A160,INDEX('s3.Transport'!$A$180:$K$189,MATCH(Brettschichtholz!$AB$12,'s3.Transport'!$A$180:$A$189,0),10),0)</f>
        <v>#N/A</v>
      </c>
    </row>
    <row r="161" spans="1:11" ht="15">
      <c r="A161">
        <v>9</v>
      </c>
      <c r="B161" s="14" t="s">
        <v>174</v>
      </c>
      <c r="C161" s="25" t="e">
        <f>IF(Brettschichtholz!$AC$12='s3.Transport'!$A161,INDEX('s3.Transport'!$A$167:$K$176,MATCH(Brettschichtholz!$AB$12,'s3.Transport'!$A$167:$A$176,0),11),0)</f>
        <v>#N/A</v>
      </c>
      <c r="D161" s="25" t="e">
        <f>IF(Brettschichtholz!$AC$12='s3.Transport'!$A161,INDEX('s3.Transport'!$A$180:$K$189,MATCH(Brettschichtholz!$AB$12,'s3.Transport'!$A$180:$A$189,0),11),0)</f>
        <v>#N/A</v>
      </c>
    </row>
    <row r="162" spans="1:11" ht="15">
      <c r="B162" s="102" t="s">
        <v>1121</v>
      </c>
      <c r="C162" s="246" t="e">
        <f>IF(AND(C163=0,Brettschichtholz!$D$31&gt;0,ISNUMBER(Brettschichtholz!$D$31)),Brettschichtholz!$D$31*Brettschichtholz!$D$32,IF(Brettschichtholz!$D$32=L78,(SUM(C153:C161)-C160)*L78,(SUM(C153:C161)-C160)*Brettschichtholz!$D$32))</f>
        <v>#N/A</v>
      </c>
      <c r="D162" s="246" t="e">
        <f>IF(AND(D163=0,Brettschichtholz!$D$31&gt;0,ISNUMBER(Brettschichtholz!$D$31)),Brettschichtholz!$D$31*(1-Brettschichtholz!$D$32),IF(Brettschichtholz!$D$32=L78,(SUM(C153:C161)-C160)*(100%-L78),(SUM(C153:C161)-C160)*(100%-Brettschichtholz!D$32)))</f>
        <v>#N/A</v>
      </c>
      <c r="E162" s="286" t="str">
        <f>IFERROR(SUM(C153:C161)+SUM(D153:D161),"Bitte Land wählen")</f>
        <v>Bitte Land wählen</v>
      </c>
    </row>
    <row r="163" spans="1:11" ht="15">
      <c r="B163" s="98" t="s">
        <v>1122</v>
      </c>
      <c r="C163" s="246" t="e">
        <f>IF(AND(Brettschichtholz!$AC$12='s3.Transport'!$A160,Brettschichtholz!$D$31&gt;0,ISNUMBER(Brettschichtholz!$D$31)),Brettschichtholz!$D$31*Brettschichtholz!$D$32,IF(Brettschichtholz!$D$32=L78,C160*L78,Brettschichtholz!$D$32*C160))</f>
        <v>#N/A</v>
      </c>
      <c r="D163" s="246" t="e">
        <f>IF(AND(Brettschichtholz!$AC$12='s3.Transport'!$A160,Brettschichtholz!$D$31&gt;0,ISNUMBER(Brettschichtholz!$D$31)),Brettschichtholz!$D$31*(1-Brettschichtholz!$D$32),IF(Brettschichtholz!$D$32=L78,D160*L78, (1-Brettschichtholz!$D$32)*C160))</f>
        <v>#N/A</v>
      </c>
    </row>
    <row r="166" spans="1:11">
      <c r="B166" s="97" t="s">
        <v>1119</v>
      </c>
      <c r="C166" s="29"/>
    </row>
    <row r="167" spans="1:11">
      <c r="B167" s="29" t="s">
        <v>1273</v>
      </c>
      <c r="C167" t="s">
        <v>171</v>
      </c>
      <c r="D167" t="s">
        <v>177</v>
      </c>
      <c r="E167" t="s">
        <v>172</v>
      </c>
      <c r="F167" t="s">
        <v>178</v>
      </c>
      <c r="G167" t="s">
        <v>176</v>
      </c>
      <c r="H167" t="s">
        <v>173</v>
      </c>
      <c r="I167" t="s">
        <v>175</v>
      </c>
      <c r="J167" t="s">
        <v>170</v>
      </c>
      <c r="K167" t="s">
        <v>174</v>
      </c>
    </row>
    <row r="168" spans="1:11">
      <c r="A168">
        <v>1</v>
      </c>
      <c r="B168" t="s">
        <v>171</v>
      </c>
      <c r="C168" s="285">
        <v>150</v>
      </c>
      <c r="D168" s="239">
        <f t="shared" ref="D168:K168" si="18">D99</f>
        <v>2400</v>
      </c>
      <c r="E168" s="239">
        <f t="shared" si="18"/>
        <v>1500</v>
      </c>
      <c r="F168" s="239">
        <f t="shared" si="18"/>
        <v>1350</v>
      </c>
      <c r="G168" s="239">
        <f t="shared" si="18"/>
        <v>1800</v>
      </c>
      <c r="H168" s="239">
        <f t="shared" si="18"/>
        <v>700</v>
      </c>
      <c r="I168" s="239">
        <f t="shared" si="18"/>
        <v>1650</v>
      </c>
      <c r="J168" s="239">
        <f t="shared" si="18"/>
        <v>650</v>
      </c>
      <c r="K168" s="239">
        <f t="shared" si="18"/>
        <v>1000</v>
      </c>
    </row>
    <row r="169" spans="1:11">
      <c r="A169">
        <v>2</v>
      </c>
      <c r="B169" t="s">
        <v>177</v>
      </c>
      <c r="C169" s="239">
        <f t="shared" ref="C169:C176" si="19">C100</f>
        <v>2400</v>
      </c>
      <c r="D169" s="285">
        <v>150</v>
      </c>
      <c r="E169" s="239">
        <f t="shared" ref="E169:K169" si="20">E100</f>
        <v>3500</v>
      </c>
      <c r="F169" s="239">
        <f t="shared" si="20"/>
        <v>3400</v>
      </c>
      <c r="G169" s="239">
        <f t="shared" si="20"/>
        <v>1100</v>
      </c>
      <c r="H169" s="239">
        <f t="shared" si="20"/>
        <v>2500</v>
      </c>
      <c r="I169" s="239">
        <f t="shared" si="20"/>
        <v>700</v>
      </c>
      <c r="J169" s="239">
        <f t="shared" si="20"/>
        <v>3000</v>
      </c>
      <c r="K169" s="239">
        <f t="shared" si="20"/>
        <v>2500</v>
      </c>
    </row>
    <row r="170" spans="1:11">
      <c r="A170">
        <v>3</v>
      </c>
      <c r="B170" t="s">
        <v>172</v>
      </c>
      <c r="C170" s="239">
        <f t="shared" si="19"/>
        <v>1500</v>
      </c>
      <c r="D170" s="239">
        <f t="shared" ref="D170:D176" si="21">D101</f>
        <v>3500</v>
      </c>
      <c r="E170" s="285">
        <v>150</v>
      </c>
      <c r="F170" s="239">
        <f t="shared" ref="F170:K170" si="22">F101</f>
        <v>1250</v>
      </c>
      <c r="G170" s="239">
        <f t="shared" si="22"/>
        <v>2600</v>
      </c>
      <c r="H170" s="239">
        <f t="shared" si="22"/>
        <v>1150</v>
      </c>
      <c r="I170" s="239">
        <f t="shared" si="22"/>
        <v>2550</v>
      </c>
      <c r="J170" s="239">
        <f t="shared" si="22"/>
        <v>600</v>
      </c>
      <c r="K170" s="239">
        <f t="shared" si="22"/>
        <v>1650</v>
      </c>
    </row>
    <row r="171" spans="1:11">
      <c r="A171">
        <v>4</v>
      </c>
      <c r="B171" t="s">
        <v>178</v>
      </c>
      <c r="C171" s="239">
        <f t="shared" si="19"/>
        <v>1350</v>
      </c>
      <c r="D171" s="239">
        <f t="shared" si="21"/>
        <v>3400</v>
      </c>
      <c r="E171" s="239">
        <f t="shared" ref="E171:E176" si="23">E102</f>
        <v>1250</v>
      </c>
      <c r="F171" s="285">
        <v>150</v>
      </c>
      <c r="G171" s="239">
        <f>G102</f>
        <v>3000</v>
      </c>
      <c r="H171" s="239">
        <f>H102</f>
        <v>950</v>
      </c>
      <c r="I171" s="239">
        <f>I102</f>
        <v>2900</v>
      </c>
      <c r="J171" s="239">
        <f>J102</f>
        <v>800</v>
      </c>
      <c r="K171" s="239">
        <f>K102</f>
        <v>1200</v>
      </c>
    </row>
    <row r="172" spans="1:11">
      <c r="A172">
        <v>5</v>
      </c>
      <c r="B172" t="s">
        <v>176</v>
      </c>
      <c r="C172" s="239">
        <f t="shared" si="19"/>
        <v>1800</v>
      </c>
      <c r="D172" s="239">
        <f t="shared" si="21"/>
        <v>1100</v>
      </c>
      <c r="E172" s="239">
        <f t="shared" si="23"/>
        <v>2600</v>
      </c>
      <c r="F172" s="239">
        <f>F103</f>
        <v>3000</v>
      </c>
      <c r="G172" s="285">
        <v>150</v>
      </c>
      <c r="H172" s="239">
        <f>H103</f>
        <v>2400</v>
      </c>
      <c r="I172" s="239">
        <f>I103</f>
        <v>450</v>
      </c>
      <c r="J172" s="239">
        <f>J103</f>
        <v>2350</v>
      </c>
      <c r="K172" s="239">
        <f>K103</f>
        <v>2550</v>
      </c>
    </row>
    <row r="173" spans="1:11">
      <c r="A173">
        <v>6</v>
      </c>
      <c r="B173" t="s">
        <v>173</v>
      </c>
      <c r="C173" s="239">
        <f t="shared" si="19"/>
        <v>700</v>
      </c>
      <c r="D173" s="239">
        <f t="shared" si="21"/>
        <v>2500</v>
      </c>
      <c r="E173" s="239">
        <f t="shared" si="23"/>
        <v>1150</v>
      </c>
      <c r="F173" s="239">
        <f>F104</f>
        <v>950</v>
      </c>
      <c r="G173" s="239">
        <f>G104</f>
        <v>2400</v>
      </c>
      <c r="H173" s="285">
        <v>150</v>
      </c>
      <c r="I173" s="239">
        <f>I104</f>
        <v>2200</v>
      </c>
      <c r="J173" s="239">
        <f>J104</f>
        <v>600</v>
      </c>
      <c r="K173" s="239">
        <f>K104</f>
        <v>550</v>
      </c>
    </row>
    <row r="174" spans="1:11">
      <c r="A174">
        <v>7</v>
      </c>
      <c r="B174" t="s">
        <v>175</v>
      </c>
      <c r="C174" s="239">
        <f t="shared" si="19"/>
        <v>1650</v>
      </c>
      <c r="D174" s="239">
        <f t="shared" si="21"/>
        <v>700</v>
      </c>
      <c r="E174" s="239">
        <f t="shared" si="23"/>
        <v>2550</v>
      </c>
      <c r="F174" s="239">
        <f>F105</f>
        <v>2900</v>
      </c>
      <c r="G174" s="239">
        <f>G105</f>
        <v>450</v>
      </c>
      <c r="H174" s="239">
        <f>H105</f>
        <v>2200</v>
      </c>
      <c r="I174" s="285">
        <v>150</v>
      </c>
      <c r="J174" s="239">
        <f>J105</f>
        <v>2300</v>
      </c>
      <c r="K174" s="239">
        <f>K105</f>
        <v>2350</v>
      </c>
    </row>
    <row r="175" spans="1:11">
      <c r="A175">
        <v>8</v>
      </c>
      <c r="B175" t="s">
        <v>170</v>
      </c>
      <c r="C175" s="239">
        <f t="shared" si="19"/>
        <v>650</v>
      </c>
      <c r="D175" s="239">
        <f t="shared" si="21"/>
        <v>3000</v>
      </c>
      <c r="E175" s="239">
        <f t="shared" si="23"/>
        <v>600</v>
      </c>
      <c r="F175" s="239">
        <f>F106</f>
        <v>800</v>
      </c>
      <c r="G175" s="239">
        <f>G106</f>
        <v>2350</v>
      </c>
      <c r="H175" s="239">
        <f>H106</f>
        <v>600</v>
      </c>
      <c r="I175" s="239">
        <f>I106</f>
        <v>2300</v>
      </c>
      <c r="J175" s="285">
        <v>150</v>
      </c>
      <c r="K175" s="239">
        <f>K106</f>
        <v>1150</v>
      </c>
    </row>
    <row r="176" spans="1:11">
      <c r="A176">
        <v>9</v>
      </c>
      <c r="B176" t="s">
        <v>174</v>
      </c>
      <c r="C176" s="239">
        <f t="shared" si="19"/>
        <v>1000</v>
      </c>
      <c r="D176" s="239">
        <f t="shared" si="21"/>
        <v>2500</v>
      </c>
      <c r="E176" s="239">
        <f t="shared" si="23"/>
        <v>1650</v>
      </c>
      <c r="F176" s="239">
        <f>F107</f>
        <v>1200</v>
      </c>
      <c r="G176" s="239">
        <f>G107</f>
        <v>2550</v>
      </c>
      <c r="H176" s="239">
        <f>H107</f>
        <v>550</v>
      </c>
      <c r="I176" s="239">
        <f>I107</f>
        <v>2350</v>
      </c>
      <c r="J176" s="239">
        <f>J107</f>
        <v>1150</v>
      </c>
      <c r="K176" s="285">
        <v>150</v>
      </c>
    </row>
    <row r="177" spans="1:11">
      <c r="C177" s="135"/>
      <c r="D177" s="135"/>
      <c r="E177" s="135"/>
      <c r="F177" s="135"/>
      <c r="G177" s="135"/>
      <c r="H177" s="135"/>
      <c r="I177" s="135"/>
      <c r="J177" s="135"/>
      <c r="K177" s="135"/>
    </row>
    <row r="178" spans="1:11">
      <c r="C178" s="135"/>
      <c r="D178" s="135"/>
      <c r="E178" s="135"/>
      <c r="F178" s="135"/>
      <c r="G178" s="135"/>
      <c r="H178" s="135"/>
      <c r="I178" s="135"/>
      <c r="J178" s="135"/>
      <c r="K178" s="135"/>
    </row>
    <row r="179" spans="1:11">
      <c r="B179" s="97" t="s">
        <v>1120</v>
      </c>
      <c r="C179" s="135"/>
      <c r="D179" s="135"/>
      <c r="E179" s="135"/>
      <c r="F179" s="135"/>
      <c r="G179" s="135"/>
      <c r="H179" s="135"/>
      <c r="I179" s="135"/>
      <c r="J179" s="135"/>
      <c r="K179" s="135"/>
    </row>
    <row r="180" spans="1:11">
      <c r="B180" s="29" t="s">
        <v>1273</v>
      </c>
      <c r="C180" s="135" t="s">
        <v>171</v>
      </c>
      <c r="D180" s="135" t="s">
        <v>177</v>
      </c>
      <c r="E180" s="135" t="s">
        <v>172</v>
      </c>
      <c r="F180" s="135" t="s">
        <v>178</v>
      </c>
      <c r="G180" s="135" t="s">
        <v>176</v>
      </c>
      <c r="H180" s="135" t="s">
        <v>173</v>
      </c>
      <c r="I180" s="135" t="s">
        <v>175</v>
      </c>
      <c r="J180" s="135" t="s">
        <v>170</v>
      </c>
      <c r="K180" s="135" t="s">
        <v>174</v>
      </c>
    </row>
    <row r="181" spans="1:11">
      <c r="A181">
        <v>1</v>
      </c>
      <c r="B181" t="s">
        <v>171</v>
      </c>
      <c r="C181" s="239">
        <f>C192-C168</f>
        <v>0</v>
      </c>
      <c r="D181" s="135">
        <f t="shared" ref="D181:K181" si="24">D99-D168</f>
        <v>0</v>
      </c>
      <c r="E181" s="135">
        <f t="shared" si="24"/>
        <v>0</v>
      </c>
      <c r="F181" s="135">
        <f t="shared" si="24"/>
        <v>0</v>
      </c>
      <c r="G181" s="135">
        <f t="shared" si="24"/>
        <v>0</v>
      </c>
      <c r="H181" s="135">
        <f t="shared" si="24"/>
        <v>0</v>
      </c>
      <c r="I181" s="135">
        <f t="shared" si="24"/>
        <v>0</v>
      </c>
      <c r="J181" s="135">
        <f>J99-J168</f>
        <v>0</v>
      </c>
      <c r="K181" s="135">
        <f t="shared" si="24"/>
        <v>0</v>
      </c>
    </row>
    <row r="182" spans="1:11">
      <c r="A182">
        <v>2</v>
      </c>
      <c r="B182" t="s">
        <v>177</v>
      </c>
      <c r="C182" s="135">
        <f t="shared" ref="C182:K182" si="25">C100-C169</f>
        <v>0</v>
      </c>
      <c r="D182" s="239">
        <f>C192-D169</f>
        <v>0</v>
      </c>
      <c r="E182" s="135">
        <f t="shared" si="25"/>
        <v>0</v>
      </c>
      <c r="F182" s="135">
        <f t="shared" si="25"/>
        <v>0</v>
      </c>
      <c r="G182" s="135">
        <f t="shared" si="25"/>
        <v>0</v>
      </c>
      <c r="H182" s="135">
        <f t="shared" si="25"/>
        <v>0</v>
      </c>
      <c r="I182" s="135">
        <f t="shared" si="25"/>
        <v>0</v>
      </c>
      <c r="J182" s="135">
        <f t="shared" si="25"/>
        <v>0</v>
      </c>
      <c r="K182" s="135">
        <f t="shared" si="25"/>
        <v>0</v>
      </c>
    </row>
    <row r="183" spans="1:11">
      <c r="A183">
        <v>3</v>
      </c>
      <c r="B183" t="s">
        <v>172</v>
      </c>
      <c r="C183" s="135">
        <f t="shared" ref="C183:K183" si="26">C101-C170</f>
        <v>0</v>
      </c>
      <c r="D183" s="135">
        <f t="shared" si="26"/>
        <v>0</v>
      </c>
      <c r="E183" s="239">
        <f>C192-E170</f>
        <v>0</v>
      </c>
      <c r="F183" s="135">
        <f t="shared" si="26"/>
        <v>0</v>
      </c>
      <c r="G183" s="135">
        <f t="shared" si="26"/>
        <v>0</v>
      </c>
      <c r="H183" s="135">
        <f t="shared" si="26"/>
        <v>0</v>
      </c>
      <c r="I183" s="135">
        <f t="shared" si="26"/>
        <v>0</v>
      </c>
      <c r="J183" s="135">
        <f t="shared" si="26"/>
        <v>0</v>
      </c>
      <c r="K183" s="135">
        <f t="shared" si="26"/>
        <v>0</v>
      </c>
    </row>
    <row r="184" spans="1:11">
      <c r="A184">
        <v>4</v>
      </c>
      <c r="B184" t="s">
        <v>178</v>
      </c>
      <c r="C184" s="135">
        <f t="shared" ref="C184:K184" si="27">C102-C171</f>
        <v>0</v>
      </c>
      <c r="D184" s="135">
        <f t="shared" si="27"/>
        <v>0</v>
      </c>
      <c r="E184" s="135">
        <f t="shared" si="27"/>
        <v>0</v>
      </c>
      <c r="F184" s="239">
        <f>C192-F171</f>
        <v>0</v>
      </c>
      <c r="G184" s="135">
        <f t="shared" si="27"/>
        <v>0</v>
      </c>
      <c r="H184" s="135">
        <f t="shared" si="27"/>
        <v>0</v>
      </c>
      <c r="I184" s="135">
        <f t="shared" si="27"/>
        <v>0</v>
      </c>
      <c r="J184" s="135">
        <f t="shared" si="27"/>
        <v>0</v>
      </c>
      <c r="K184" s="135">
        <f t="shared" si="27"/>
        <v>0</v>
      </c>
    </row>
    <row r="185" spans="1:11">
      <c r="A185">
        <v>5</v>
      </c>
      <c r="B185" t="s">
        <v>176</v>
      </c>
      <c r="C185" s="135">
        <f t="shared" ref="C185:K185" si="28">C103-C172</f>
        <v>0</v>
      </c>
      <c r="D185" s="135">
        <f t="shared" si="28"/>
        <v>0</v>
      </c>
      <c r="E185" s="135">
        <f t="shared" si="28"/>
        <v>0</v>
      </c>
      <c r="F185" s="135">
        <f t="shared" si="28"/>
        <v>0</v>
      </c>
      <c r="G185" s="239">
        <f>C192-G172</f>
        <v>0</v>
      </c>
      <c r="H185" s="135">
        <f t="shared" si="28"/>
        <v>0</v>
      </c>
      <c r="I185" s="135">
        <f t="shared" si="28"/>
        <v>0</v>
      </c>
      <c r="J185" s="135">
        <f t="shared" si="28"/>
        <v>0</v>
      </c>
      <c r="K185" s="135">
        <f t="shared" si="28"/>
        <v>0</v>
      </c>
    </row>
    <row r="186" spans="1:11">
      <c r="A186">
        <v>6</v>
      </c>
      <c r="B186" t="s">
        <v>173</v>
      </c>
      <c r="C186" s="135">
        <f t="shared" ref="C186:K186" si="29">C104-C173</f>
        <v>0</v>
      </c>
      <c r="D186" s="135">
        <f t="shared" si="29"/>
        <v>0</v>
      </c>
      <c r="E186" s="135">
        <f t="shared" si="29"/>
        <v>0</v>
      </c>
      <c r="F186" s="135">
        <f t="shared" si="29"/>
        <v>0</v>
      </c>
      <c r="G186" s="135">
        <f t="shared" si="29"/>
        <v>0</v>
      </c>
      <c r="H186" s="239">
        <f>C192-H173</f>
        <v>0</v>
      </c>
      <c r="I186" s="135">
        <f t="shared" si="29"/>
        <v>0</v>
      </c>
      <c r="J186" s="135">
        <f t="shared" si="29"/>
        <v>0</v>
      </c>
      <c r="K186" s="135">
        <f t="shared" si="29"/>
        <v>0</v>
      </c>
    </row>
    <row r="187" spans="1:11">
      <c r="A187">
        <v>7</v>
      </c>
      <c r="B187" t="s">
        <v>175</v>
      </c>
      <c r="C187" s="135">
        <f t="shared" ref="C187:K187" si="30">C105-C174</f>
        <v>0</v>
      </c>
      <c r="D187" s="135">
        <f t="shared" si="30"/>
        <v>0</v>
      </c>
      <c r="E187" s="135">
        <f t="shared" si="30"/>
        <v>0</v>
      </c>
      <c r="F187" s="135">
        <f t="shared" si="30"/>
        <v>0</v>
      </c>
      <c r="G187" s="135">
        <f t="shared" si="30"/>
        <v>0</v>
      </c>
      <c r="H187" s="135">
        <f t="shared" si="30"/>
        <v>0</v>
      </c>
      <c r="I187" s="239">
        <f>C192-I174</f>
        <v>0</v>
      </c>
      <c r="J187" s="135">
        <f t="shared" si="30"/>
        <v>0</v>
      </c>
      <c r="K187" s="135">
        <f t="shared" si="30"/>
        <v>0</v>
      </c>
    </row>
    <row r="188" spans="1:11">
      <c r="A188">
        <v>8</v>
      </c>
      <c r="B188" t="s">
        <v>170</v>
      </c>
      <c r="C188" s="135">
        <f t="shared" ref="C188:K188" si="31">C106-C175</f>
        <v>0</v>
      </c>
      <c r="D188" s="135">
        <f t="shared" si="31"/>
        <v>0</v>
      </c>
      <c r="E188" s="135">
        <f t="shared" si="31"/>
        <v>0</v>
      </c>
      <c r="F188" s="135">
        <f t="shared" si="31"/>
        <v>0</v>
      </c>
      <c r="G188" s="135">
        <f t="shared" si="31"/>
        <v>0</v>
      </c>
      <c r="H188" s="135">
        <f t="shared" si="31"/>
        <v>0</v>
      </c>
      <c r="I188" s="135">
        <f t="shared" si="31"/>
        <v>0</v>
      </c>
      <c r="J188" s="239">
        <f>C192-J175</f>
        <v>0</v>
      </c>
      <c r="K188" s="135">
        <f t="shared" si="31"/>
        <v>0</v>
      </c>
    </row>
    <row r="189" spans="1:11">
      <c r="A189">
        <v>9</v>
      </c>
      <c r="B189" t="s">
        <v>174</v>
      </c>
      <c r="C189" s="135">
        <f t="shared" ref="C189:J189" si="32">C107-C176</f>
        <v>0</v>
      </c>
      <c r="D189" s="135">
        <f t="shared" si="32"/>
        <v>0</v>
      </c>
      <c r="E189" s="135">
        <f t="shared" si="32"/>
        <v>0</v>
      </c>
      <c r="F189" s="135">
        <f t="shared" si="32"/>
        <v>0</v>
      </c>
      <c r="G189" s="135">
        <f t="shared" si="32"/>
        <v>0</v>
      </c>
      <c r="H189" s="135">
        <f t="shared" si="32"/>
        <v>0</v>
      </c>
      <c r="I189" s="135">
        <f t="shared" si="32"/>
        <v>0</v>
      </c>
      <c r="J189" s="135">
        <f t="shared" si="32"/>
        <v>0</v>
      </c>
      <c r="K189" s="239">
        <f>C192-K176</f>
        <v>0</v>
      </c>
    </row>
    <row r="192" spans="1:11" ht="25.5">
      <c r="B192" s="78" t="s">
        <v>1436</v>
      </c>
      <c r="C192">
        <v>150</v>
      </c>
    </row>
  </sheetData>
  <conditionalFormatting sqref="E81:E95">
    <cfRule type="containsText" dxfId="2" priority="1" operator="containsText" text="Abfälle">
      <formula>NOT(ISERROR(SEARCH("Abfälle",E81)))</formula>
    </cfRule>
  </conditionalFormatting>
  <pageMargins left="0.7" right="0.7" top="0.78740157499999996" bottom="0.78740157499999996"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6:P192"/>
  <sheetViews>
    <sheetView topLeftCell="A160" zoomScale="90" zoomScaleNormal="90" workbookViewId="0">
      <selection activeCell="D182" sqref="D182"/>
    </sheetView>
  </sheetViews>
  <sheetFormatPr baseColWidth="10" defaultRowHeight="12.75"/>
  <cols>
    <col min="2" max="2" width="41.5703125" customWidth="1"/>
    <col min="3" max="3" width="14.140625" customWidth="1"/>
    <col min="4" max="4" width="19" bestFit="1" customWidth="1"/>
    <col min="5" max="5" width="16.85546875" customWidth="1"/>
  </cols>
  <sheetData>
    <row r="6" spans="2:6" ht="15">
      <c r="B6" s="10" t="s">
        <v>1127</v>
      </c>
      <c r="C6" s="11"/>
      <c r="D6" s="15" t="s">
        <v>179</v>
      </c>
      <c r="E6" s="15" t="s">
        <v>56</v>
      </c>
      <c r="F6" s="15" t="s">
        <v>57</v>
      </c>
    </row>
    <row r="7" spans="2:6" ht="15">
      <c r="B7" s="12" t="s">
        <v>171</v>
      </c>
      <c r="C7" s="13"/>
      <c r="D7" s="190">
        <f>Dreischichtplatten!D17</f>
        <v>0</v>
      </c>
      <c r="E7" s="236">
        <f>IF(AND(ISNUMBER(Dreischichtplatten!E17),Dreischichtplatten!D17&gt;0),Dreischichtplatten!E17*Dreischichtplatten!F17,0)</f>
        <v>0</v>
      </c>
      <c r="F7" s="236">
        <f>IF(AND(ISNUMBER(Dreischichtplatten!E17),Dreischichtplatten!D17&gt;0),Dreischichtplatten!E17*(1-Dreischichtplatten!F17),0)</f>
        <v>0</v>
      </c>
    </row>
    <row r="8" spans="2:6" ht="15">
      <c r="B8" s="14" t="s">
        <v>177</v>
      </c>
      <c r="C8" s="13"/>
      <c r="D8" s="190">
        <f>Dreischichtplatten!D18</f>
        <v>0</v>
      </c>
      <c r="E8" s="236">
        <f>IF(AND(ISNUMBER(Dreischichtplatten!E18),Dreischichtplatten!D18&gt;0),Dreischichtplatten!E18*Dreischichtplatten!F18,0)</f>
        <v>0</v>
      </c>
      <c r="F8" s="236">
        <f>IF(AND(ISNUMBER(Dreischichtplatten!E18),Dreischichtplatten!D18&gt;0),Dreischichtplatten!E18*(1-Dreischichtplatten!F18),0)</f>
        <v>0</v>
      </c>
    </row>
    <row r="9" spans="2:6" ht="15">
      <c r="B9" s="14" t="s">
        <v>172</v>
      </c>
      <c r="C9" s="13"/>
      <c r="D9" s="190">
        <f>Dreischichtplatten!D19</f>
        <v>0</v>
      </c>
      <c r="E9" s="236">
        <f>IF(AND(ISNUMBER(Dreischichtplatten!E19),Dreischichtplatten!D19&gt;0),Dreischichtplatten!E19*Dreischichtplatten!F19,0)</f>
        <v>0</v>
      </c>
      <c r="F9" s="236">
        <f>IF(AND(ISNUMBER(Dreischichtplatten!E19),Dreischichtplatten!D19&gt;0),Dreischichtplatten!E19*(1-Dreischichtplatten!F19),0)</f>
        <v>0</v>
      </c>
    </row>
    <row r="10" spans="2:6" ht="15">
      <c r="B10" s="14" t="s">
        <v>178</v>
      </c>
      <c r="C10" s="13"/>
      <c r="D10" s="190">
        <f>Dreischichtplatten!D20</f>
        <v>0</v>
      </c>
      <c r="E10" s="236">
        <f>IF(AND(ISNUMBER(Dreischichtplatten!E20),Dreischichtplatten!D20&gt;0),Dreischichtplatten!E20*Dreischichtplatten!F20,0)</f>
        <v>0</v>
      </c>
      <c r="F10" s="236">
        <f>IF(AND(ISNUMBER(Dreischichtplatten!E20),Dreischichtplatten!D20&gt;0),Dreischichtplatten!E20*(1-Dreischichtplatten!F20),0)</f>
        <v>0</v>
      </c>
    </row>
    <row r="11" spans="2:6" ht="15">
      <c r="B11" s="14" t="s">
        <v>176</v>
      </c>
      <c r="C11" s="13"/>
      <c r="D11" s="190">
        <f>Dreischichtplatten!D21</f>
        <v>0</v>
      </c>
      <c r="E11" s="236">
        <f>IF(AND(ISNUMBER(Dreischichtplatten!E21),Dreischichtplatten!D21&gt;0),Dreischichtplatten!E21*Dreischichtplatten!F21,0)</f>
        <v>0</v>
      </c>
      <c r="F11" s="236">
        <f>IF(AND(ISNUMBER(Dreischichtplatten!E21),Dreischichtplatten!D21&gt;0),Dreischichtplatten!E21*(1-Dreischichtplatten!F21),0)</f>
        <v>0</v>
      </c>
    </row>
    <row r="12" spans="2:6" ht="15">
      <c r="B12" s="14" t="s">
        <v>173</v>
      </c>
      <c r="C12" s="13"/>
      <c r="D12" s="190">
        <f>Dreischichtplatten!D22</f>
        <v>0</v>
      </c>
      <c r="E12" s="236">
        <f>IF(AND(ISNUMBER(Dreischichtplatten!E22),Dreischichtplatten!D22&gt;0),Dreischichtplatten!E22*Dreischichtplatten!F22,0)</f>
        <v>0</v>
      </c>
      <c r="F12" s="236">
        <f>IF(AND(ISNUMBER(Dreischichtplatten!E22),Dreischichtplatten!D22&gt;0),Dreischichtplatten!E22*(1-Dreischichtplatten!F22),0)</f>
        <v>0</v>
      </c>
    </row>
    <row r="13" spans="2:6" ht="15">
      <c r="B13" s="14" t="s">
        <v>175</v>
      </c>
      <c r="C13" s="13"/>
      <c r="D13" s="190">
        <f>Dreischichtplatten!D23</f>
        <v>0</v>
      </c>
      <c r="E13" s="236">
        <f>IF(AND(ISNUMBER(Dreischichtplatten!E23),Dreischichtplatten!D23&gt;0),Dreischichtplatten!E23*Dreischichtplatten!F23,0)</f>
        <v>0</v>
      </c>
      <c r="F13" s="236">
        <f>IF(AND(ISNUMBER(Dreischichtplatten!E23),Dreischichtplatten!D23&gt;0),Dreischichtplatten!E23*(1-Dreischichtplatten!F23),0)</f>
        <v>0</v>
      </c>
    </row>
    <row r="14" spans="2:6" ht="15">
      <c r="B14" s="14" t="s">
        <v>170</v>
      </c>
      <c r="C14" s="13"/>
      <c r="D14" s="190">
        <f>Dreischichtplatten!D24</f>
        <v>0</v>
      </c>
      <c r="E14" s="236">
        <f>IF(AND(ISNUMBER(Dreischichtplatten!E24),Dreischichtplatten!D24&gt;0),Dreischichtplatten!E24*Dreischichtplatten!F24,0)</f>
        <v>0</v>
      </c>
      <c r="F14" s="236">
        <f>IF(AND(ISNUMBER(Dreischichtplatten!E24),Dreischichtplatten!D24&gt;0),Dreischichtplatten!E24*(1-Dreischichtplatten!F24),0)</f>
        <v>0</v>
      </c>
    </row>
    <row r="15" spans="2:6" ht="15">
      <c r="B15" s="14" t="s">
        <v>174</v>
      </c>
      <c r="C15" s="13"/>
      <c r="D15" s="190">
        <f>Dreischichtplatten!D25</f>
        <v>0</v>
      </c>
      <c r="E15" s="236">
        <f>IF(AND(ISNUMBER(Dreischichtplatten!E25),Dreischichtplatten!D25&gt;0),Dreischichtplatten!E25*Dreischichtplatten!F25,0)</f>
        <v>0</v>
      </c>
      <c r="F15" s="236">
        <f>IF(AND(ISNUMBER(Dreischichtplatten!E25),Dreischichtplatten!D25&gt;0),Dreischichtplatten!E25*(1-Dreischichtplatten!F25),0)</f>
        <v>0</v>
      </c>
    </row>
    <row r="18" spans="2:11" ht="15">
      <c r="B18" s="10" t="s">
        <v>1127</v>
      </c>
      <c r="C18" s="11"/>
      <c r="D18" s="15" t="s">
        <v>179</v>
      </c>
      <c r="E18" s="15" t="s">
        <v>56</v>
      </c>
      <c r="F18" s="15" t="s">
        <v>57</v>
      </c>
      <c r="G18" t="s">
        <v>1319</v>
      </c>
    </row>
    <row r="19" spans="2:11" ht="15">
      <c r="B19" s="12" t="s">
        <v>171</v>
      </c>
      <c r="C19" s="13"/>
      <c r="D19" s="190">
        <f>Dreischichtplatten!D17</f>
        <v>0</v>
      </c>
      <c r="E19" s="238">
        <f>IF(AND(Dreischichtplatten!$E17&gt;0,ISNUMBER(Dreischichtplatten!E17)),E7*D19,IF(AND(Dreischichtplatten!$D17&gt;0,Dreischichtplatten!$F17=100%),INDEX('s4.Transport'!$A$32:$K$41,MATCH(Dreischichtplatten!$AB$12,'s4.Transport'!$A$32:$A$41,0),3)*D19,IF(AND(Dreischichtplatten!D17&gt;0,Dreischichtplatten!F17&lt;100%),INDEX('s4.Transport'!$A$98:$K$107,MATCH(Dreischichtplatten!$AB$12,'s4.Transport'!$A$98:$A$107,0),3)*Dreischichtplatten!F17*D19,0)))</f>
        <v>0</v>
      </c>
      <c r="F19" s="238">
        <f>IF(F7&gt;0, F7*D19, G19*(100%-Dreischichtplatten!F17)*D19)</f>
        <v>0</v>
      </c>
      <c r="G19" s="25">
        <f>IF(Dreischichtplatten!$D17&gt;0,INDEX('s4.Transport'!$A$32:$K$41,MATCH(Dreischichtplatten!$AB$12,'s4.Transport'!$A$32:$A$41,0),3)+INDEX('s4.Transport'!$A$45:$K$54,MATCH(Dreischichtplatten!$AB$12,'s4.Transport'!$A$45:$A$54,0),3),0)</f>
        <v>0</v>
      </c>
    </row>
    <row r="20" spans="2:11" ht="15">
      <c r="B20" s="14" t="s">
        <v>177</v>
      </c>
      <c r="C20" s="13"/>
      <c r="D20" s="190">
        <f>Dreischichtplatten!D18</f>
        <v>0</v>
      </c>
      <c r="E20" s="238">
        <f>IF(AND(Dreischichtplatten!$E18&gt;0,ISNUMBER(Dreischichtplatten!E18)),E8*D20,IF(AND(Dreischichtplatten!$D18&gt;0,Dreischichtplatten!$F18=100%),INDEX('s4.Transport'!$A$32:$K$41,MATCH(Dreischichtplatten!$AB$12,'s4.Transport'!$A$32:$A$41,0),4)*D20,IF(AND(Dreischichtplatten!D18&gt;0,Dreischichtplatten!F18&lt;100%),INDEX('s4.Transport'!$A$98:$K$107,MATCH(Dreischichtplatten!$AB$12,'s4.Transport'!$A$98:$A$107,0),4)*Dreischichtplatten!F18*D20,0)))</f>
        <v>0</v>
      </c>
      <c r="F20" s="238">
        <f>IF(F8&gt;0, F8*D20, G20*(100%-Dreischichtplatten!F18)*D20)</f>
        <v>0</v>
      </c>
      <c r="G20" s="25">
        <f>IF(Dreischichtplatten!$D18&gt;0,INDEX('s4.Transport'!$A$32:$K$41,MATCH(Dreischichtplatten!$AB$12,'s4.Transport'!$A$32:$A$41,0),4)+INDEX('s4.Transport'!$A$45:$K$54,MATCH(Dreischichtplatten!$AB$12,'s4.Transport'!$A$45:$A$54,0),4),0)</f>
        <v>0</v>
      </c>
    </row>
    <row r="21" spans="2:11" ht="15">
      <c r="B21" s="14" t="s">
        <v>172</v>
      </c>
      <c r="C21" s="13"/>
      <c r="D21" s="190">
        <f>Dreischichtplatten!D19</f>
        <v>0</v>
      </c>
      <c r="E21" s="238">
        <f>IF(AND(Dreischichtplatten!$E19&gt;0,ISNUMBER(Dreischichtplatten!E19)),E9*D21,IF(AND(Dreischichtplatten!$D19&gt;0,Dreischichtplatten!$F19=100%),INDEX('s4.Transport'!$A$32:$K$41,MATCH(Dreischichtplatten!$AB$12,'s4.Transport'!$A$32:$A$41,0),5)*D21,IF(AND(Dreischichtplatten!D19&gt;0,Dreischichtplatten!F19&lt;100%),INDEX('s4.Transport'!$A$98:$K$107,MATCH(Dreischichtplatten!$AB$12,'s4.Transport'!$A$98:$A$107,0),5)*Dreischichtplatten!F19*D21,0)))</f>
        <v>0</v>
      </c>
      <c r="F21" s="238">
        <f>IF(F9&gt;0, F9*D21, G21*(100%-Dreischichtplatten!F19)*D21)</f>
        <v>0</v>
      </c>
      <c r="G21" s="25">
        <f>IF(Dreischichtplatten!$D19&gt;0,INDEX('s4.Transport'!$A$32:$K$41,MATCH(Dreischichtplatten!$AB$12,'s4.Transport'!$A$32:$A$41,0),5)+INDEX('s4.Transport'!$A$45:$K$54,MATCH(Dreischichtplatten!$AB$12,'s4.Transport'!$A$45:$A$54,0),5),0)</f>
        <v>0</v>
      </c>
    </row>
    <row r="22" spans="2:11" ht="15">
      <c r="B22" s="14" t="s">
        <v>178</v>
      </c>
      <c r="C22" s="13"/>
      <c r="D22" s="190">
        <f>Dreischichtplatten!D20</f>
        <v>0</v>
      </c>
      <c r="E22" s="238">
        <f>IF(AND(Dreischichtplatten!$E20&gt;0,ISNUMBER(Dreischichtplatten!E20)),E10*D22,IF(AND(Dreischichtplatten!$D20&gt;0,Dreischichtplatten!$F20=100%),INDEX('s4.Transport'!$A$32:$K$41,MATCH(Dreischichtplatten!$AB$12,'s4.Transport'!$A$32:$A$41,0),6)*D22,IF(AND(Dreischichtplatten!D20&gt;0,Dreischichtplatten!F20&lt;100%),INDEX('s4.Transport'!$A$98:$K$107,MATCH(Dreischichtplatten!$AB$12,'s4.Transport'!$A$98:$A$107,0),6)*Dreischichtplatten!F20*D22,0)))</f>
        <v>0</v>
      </c>
      <c r="F22" s="238">
        <f>IF(F10&gt;0, F10*D22, G22*(100%-Dreischichtplatten!F20)*D22)</f>
        <v>0</v>
      </c>
      <c r="G22" s="25">
        <f>IF(Dreischichtplatten!$D20&gt;0,INDEX('s4.Transport'!$A$32:$K$41,MATCH(Dreischichtplatten!$AB$12,'s4.Transport'!$A$32:$A$41,0),6)+INDEX('s4.Transport'!$A$45:$K$54,MATCH(Dreischichtplatten!$AB$12,'s4.Transport'!$A$45:$A$54,0),6),0)</f>
        <v>0</v>
      </c>
    </row>
    <row r="23" spans="2:11" ht="15">
      <c r="B23" s="14" t="s">
        <v>176</v>
      </c>
      <c r="C23" s="13"/>
      <c r="D23" s="190">
        <f>Dreischichtplatten!D21</f>
        <v>0</v>
      </c>
      <c r="E23" s="238">
        <f>IF(AND(Dreischichtplatten!$E21&gt;0,ISNUMBER(Dreischichtplatten!E21)),E11*D23,IF(AND(Dreischichtplatten!$D21&gt;0,Dreischichtplatten!$F21=100%),INDEX('s4.Transport'!$A$32:$K$41,MATCH(Dreischichtplatten!$AB$12,'s4.Transport'!$A$32:$A$41,0),7)*D23,IF(AND(Dreischichtplatten!D21&gt;0,Dreischichtplatten!F21&lt;100%),INDEX('s4.Transport'!$A$98:$K$107,MATCH(Dreischichtplatten!$AB$12,'s4.Transport'!$A$98:$A$107,0),7)*Dreischichtplatten!F21*D23,0)))</f>
        <v>0</v>
      </c>
      <c r="F23" s="238">
        <f>IF(F11&gt;0, F11*D23, G23*(100%-Dreischichtplatten!F21)*D23)</f>
        <v>0</v>
      </c>
      <c r="G23" s="25">
        <f>IF(Dreischichtplatten!$D21&gt;0,INDEX('s4.Transport'!$A$32:$K$41,MATCH(Dreischichtplatten!$AB$12,'s4.Transport'!$A$32:$A$41,0),7)+INDEX('s4.Transport'!$A$45:$K$54,MATCH(Dreischichtplatten!$AB$12,'s4.Transport'!$A$45:$A$54,0),7),0)</f>
        <v>0</v>
      </c>
    </row>
    <row r="24" spans="2:11" ht="15">
      <c r="B24" s="14" t="s">
        <v>173</v>
      </c>
      <c r="C24" s="13"/>
      <c r="D24" s="190">
        <f>Dreischichtplatten!D22</f>
        <v>0</v>
      </c>
      <c r="E24" s="238">
        <f>IF(AND(Dreischichtplatten!$E22&gt;0,ISNUMBER(Dreischichtplatten!E22)),E12*D24,IF(AND(Dreischichtplatten!$D22&gt;0,Dreischichtplatten!$F22=100%),INDEX('s4.Transport'!$A$32:$K$41,MATCH(Dreischichtplatten!$AB$12,'s4.Transport'!$A$32:$A$41,0),8)*D24,IF(AND(Dreischichtplatten!D22&gt;0,Dreischichtplatten!F22&lt;100%),INDEX('s4.Transport'!$A$98:$K$107,MATCH(Dreischichtplatten!$AB$12,'s4.Transport'!$A$98:$A$107,0),8)*Dreischichtplatten!F22*D24,0)))</f>
        <v>0</v>
      </c>
      <c r="F24" s="238">
        <f>IF(F12&gt;0, F12*D24, G24*(100%-Dreischichtplatten!F22)*D24)</f>
        <v>0</v>
      </c>
      <c r="G24" s="25">
        <f>IF(Dreischichtplatten!$D22&gt;0,INDEX('s4.Transport'!$A$32:$K$41,MATCH(Dreischichtplatten!$AB$12,'s4.Transport'!$A$32:$A$41,0),8)+INDEX('s4.Transport'!$A$45:$K$54,MATCH(Dreischichtplatten!$AB$12,'s4.Transport'!$A$45:$A$54,0),8),0)</f>
        <v>0</v>
      </c>
    </row>
    <row r="25" spans="2:11" ht="15">
      <c r="B25" s="14" t="s">
        <v>175</v>
      </c>
      <c r="C25" s="13"/>
      <c r="D25" s="190">
        <f>Dreischichtplatten!D23</f>
        <v>0</v>
      </c>
      <c r="E25" s="238">
        <f>IF(AND(Dreischichtplatten!$E23&gt;0,ISNUMBER(Dreischichtplatten!E23)),E13*D25,IF(AND(Dreischichtplatten!$D23&gt;0,Dreischichtplatten!$F23=100%),INDEX('s4.Transport'!$A$32:$K$41,MATCH(Dreischichtplatten!$AB$12,'s4.Transport'!$A$32:$A$41,0),9)*D25,IF(AND(Dreischichtplatten!D23&gt;0,Dreischichtplatten!F23&lt;100%),INDEX('s4.Transport'!$A$98:$K$107,MATCH(Dreischichtplatten!$AB$12,'s4.Transport'!$A$98:$A$107,0),9)*Dreischichtplatten!F23*D25,0)))</f>
        <v>0</v>
      </c>
      <c r="F25" s="238">
        <f>IF(F13&gt;0, F13*D25, G25*(100%-Dreischichtplatten!F23)*D25)</f>
        <v>0</v>
      </c>
      <c r="G25" s="25">
        <f>IF(Dreischichtplatten!$D23&gt;0,INDEX('s4.Transport'!$A$32:$K$41,MATCH(Dreischichtplatten!$AB$12,'s4.Transport'!$A$32:$A$41,0),9)+INDEX('s4.Transport'!$A$45:$K$54,MATCH(Dreischichtplatten!$AB$12,'s4.Transport'!$A$45:$A$54,0),9),0)</f>
        <v>0</v>
      </c>
    </row>
    <row r="26" spans="2:11" ht="15">
      <c r="B26" s="14" t="s">
        <v>170</v>
      </c>
      <c r="C26" s="13"/>
      <c r="D26" s="190">
        <f>Dreischichtplatten!D24</f>
        <v>0</v>
      </c>
      <c r="E26" s="238">
        <f>IF(AND(Dreischichtplatten!$E24&gt;0,ISNUMBER(Dreischichtplatten!E24)),E14*D26,IF(AND(Dreischichtplatten!$D24&gt;0,Dreischichtplatten!$F24=100%),INDEX('s4.Transport'!$A$32:$K$41,MATCH(Dreischichtplatten!$AB$12,'s4.Transport'!$A$32:$A$41,0),10)*D26,IF(AND(Dreischichtplatten!D24&gt;0,Dreischichtplatten!F24&lt;100%),INDEX('s4.Transport'!$A$98:$K$107,MATCH(Dreischichtplatten!$AB$12,'s4.Transport'!$A$98:$A$107,0),10)*Dreischichtplatten!F24*D26,0)))</f>
        <v>0</v>
      </c>
      <c r="F26" s="238">
        <f>IF(F14&gt;0, F14*D26, G26*(100%-Dreischichtplatten!F24)*D26)</f>
        <v>0</v>
      </c>
      <c r="G26" s="25">
        <f>IF(Dreischichtplatten!$D24&gt;0,INDEX('s4.Transport'!$A$32:$K$41,MATCH(Dreischichtplatten!$AB$12,'s4.Transport'!$A$32:$A$41,0),10)+INDEX('s4.Transport'!$A$45:$K$54,MATCH(Dreischichtplatten!$AB$12,'s4.Transport'!$A$45:$A$54,0),10),0)</f>
        <v>0</v>
      </c>
    </row>
    <row r="27" spans="2:11" ht="15">
      <c r="B27" s="14" t="s">
        <v>174</v>
      </c>
      <c r="C27" s="13"/>
      <c r="D27" s="190">
        <f>Dreischichtplatten!D25</f>
        <v>0</v>
      </c>
      <c r="E27" s="238">
        <f>IF(AND(Dreischichtplatten!$E25&gt;0,ISNUMBER(Dreischichtplatten!E25)),E15*D27,IF(AND(Dreischichtplatten!$D25&gt;0,Dreischichtplatten!$F25=100%),INDEX('s4.Transport'!$A$32:$K$41,MATCH(Dreischichtplatten!$AB$12,'s4.Transport'!$A$32:$A$41,0),11)*D27,IF(AND(Dreischichtplatten!D25&gt;0,Dreischichtplatten!F25&lt;100%),INDEX('s4.Transport'!$A$98:$K$107,MATCH(Dreischichtplatten!$AB$12,'s4.Transport'!$A$98:$A$107,0),11)*Dreischichtplatten!F25*D27,0)))</f>
        <v>0</v>
      </c>
      <c r="F27" s="238">
        <f>IF(F15&gt;0, F15*D27, G27*(100%-Dreischichtplatten!F25)*D27)</f>
        <v>0</v>
      </c>
      <c r="G27" s="25">
        <f>IF(Dreischichtplatten!$D25&gt;0,INDEX('s4.Transport'!$A$32:$K$41,MATCH(Dreischichtplatten!$AB$12,'s4.Transport'!$A$32:$A$41,0),11)+INDEX('s4.Transport'!$A$45:$K$54,MATCH(Dreischichtplatten!$AB$12,'s4.Transport'!$A$45:$A$54,0),11),0)</f>
        <v>0</v>
      </c>
    </row>
    <row r="28" spans="2:11" ht="15">
      <c r="B28" s="102" t="s">
        <v>1121</v>
      </c>
      <c r="C28" s="103"/>
      <c r="D28" s="191">
        <f>SUM(D19:D27)-D29</f>
        <v>0</v>
      </c>
      <c r="E28" s="100">
        <f>SUM(E19:E27)-E29</f>
        <v>0</v>
      </c>
      <c r="F28" s="101">
        <f>SUM(F19:F27)-F29</f>
        <v>0</v>
      </c>
      <c r="G28" s="179"/>
    </row>
    <row r="29" spans="2:11" ht="15">
      <c r="B29" s="98" t="s">
        <v>1122</v>
      </c>
      <c r="C29" s="99"/>
      <c r="D29" s="100">
        <f>D26</f>
        <v>0</v>
      </c>
      <c r="E29" s="100">
        <f t="array" ref="E29">E26</f>
        <v>0</v>
      </c>
      <c r="F29" s="101">
        <f>F26</f>
        <v>0</v>
      </c>
    </row>
    <row r="31" spans="2:11">
      <c r="B31" s="97" t="s">
        <v>1119</v>
      </c>
      <c r="C31" s="29"/>
    </row>
    <row r="32" spans="2:11">
      <c r="B32" s="29" t="s">
        <v>1273</v>
      </c>
      <c r="C32" t="s">
        <v>171</v>
      </c>
      <c r="D32" t="s">
        <v>177</v>
      </c>
      <c r="E32" t="s">
        <v>172</v>
      </c>
      <c r="F32" t="s">
        <v>178</v>
      </c>
      <c r="G32" t="s">
        <v>176</v>
      </c>
      <c r="H32" t="s">
        <v>173</v>
      </c>
      <c r="I32" t="s">
        <v>175</v>
      </c>
      <c r="J32" t="s">
        <v>170</v>
      </c>
      <c r="K32" t="s">
        <v>174</v>
      </c>
    </row>
    <row r="33" spans="1:13">
      <c r="A33">
        <v>1</v>
      </c>
      <c r="B33" t="s">
        <v>171</v>
      </c>
      <c r="C33" s="135">
        <v>40</v>
      </c>
      <c r="D33" s="135">
        <f t="shared" ref="D33:K40" si="0">$L$77*D99</f>
        <v>2400</v>
      </c>
      <c r="E33" s="135">
        <f t="shared" si="0"/>
        <v>1500</v>
      </c>
      <c r="F33" s="135">
        <f t="shared" si="0"/>
        <v>1350</v>
      </c>
      <c r="G33" s="135">
        <f t="shared" si="0"/>
        <v>1800</v>
      </c>
      <c r="H33" s="135">
        <f t="shared" si="0"/>
        <v>700</v>
      </c>
      <c r="I33" s="135">
        <f t="shared" si="0"/>
        <v>1650</v>
      </c>
      <c r="J33" s="135">
        <f t="shared" si="0"/>
        <v>650</v>
      </c>
      <c r="K33" s="135">
        <f t="shared" si="0"/>
        <v>1000</v>
      </c>
      <c r="L33" s="135"/>
      <c r="M33" s="135"/>
    </row>
    <row r="34" spans="1:13">
      <c r="A34">
        <v>2</v>
      </c>
      <c r="B34" t="s">
        <v>177</v>
      </c>
      <c r="C34" s="135">
        <f t="shared" ref="C34:G41" si="1">$L$77*C100</f>
        <v>2400</v>
      </c>
      <c r="D34" s="135">
        <v>40</v>
      </c>
      <c r="E34" s="135">
        <f>$L$77*E100</f>
        <v>3500</v>
      </c>
      <c r="F34" s="135">
        <f t="shared" si="0"/>
        <v>3400</v>
      </c>
      <c r="G34" s="135">
        <f t="shared" si="0"/>
        <v>1100</v>
      </c>
      <c r="H34" s="135">
        <f t="shared" si="0"/>
        <v>2500</v>
      </c>
      <c r="I34" s="135">
        <f t="shared" si="0"/>
        <v>700</v>
      </c>
      <c r="J34" s="135">
        <f t="shared" si="0"/>
        <v>3000</v>
      </c>
      <c r="K34" s="135">
        <f t="shared" si="0"/>
        <v>2500</v>
      </c>
      <c r="L34" s="135"/>
      <c r="M34" s="135"/>
    </row>
    <row r="35" spans="1:13">
      <c r="A35">
        <v>3</v>
      </c>
      <c r="B35" t="s">
        <v>172</v>
      </c>
      <c r="C35" s="135">
        <f t="shared" si="1"/>
        <v>1500</v>
      </c>
      <c r="D35" s="135">
        <f t="shared" si="1"/>
        <v>3500</v>
      </c>
      <c r="E35" s="135">
        <v>40</v>
      </c>
      <c r="F35" s="135">
        <f t="shared" si="0"/>
        <v>1250</v>
      </c>
      <c r="G35" s="135">
        <f t="shared" si="0"/>
        <v>2600</v>
      </c>
      <c r="H35" s="135">
        <f t="shared" si="0"/>
        <v>1150</v>
      </c>
      <c r="I35" s="135">
        <f t="shared" si="0"/>
        <v>2550</v>
      </c>
      <c r="J35" s="135">
        <f t="shared" si="0"/>
        <v>600</v>
      </c>
      <c r="K35" s="135">
        <f t="shared" si="0"/>
        <v>1650</v>
      </c>
      <c r="L35" s="135"/>
      <c r="M35" s="135"/>
    </row>
    <row r="36" spans="1:13">
      <c r="A36">
        <v>4</v>
      </c>
      <c r="B36" t="s">
        <v>178</v>
      </c>
      <c r="C36" s="135">
        <f t="shared" si="1"/>
        <v>1350</v>
      </c>
      <c r="D36" s="135">
        <f t="shared" si="1"/>
        <v>3400</v>
      </c>
      <c r="E36" s="135">
        <f t="shared" si="1"/>
        <v>1250</v>
      </c>
      <c r="F36" s="135">
        <v>40</v>
      </c>
      <c r="G36" s="135">
        <f t="shared" si="0"/>
        <v>3000</v>
      </c>
      <c r="H36" s="135">
        <f t="shared" si="0"/>
        <v>950</v>
      </c>
      <c r="I36" s="135">
        <f t="shared" si="0"/>
        <v>2900</v>
      </c>
      <c r="J36" s="135">
        <f t="shared" si="0"/>
        <v>800</v>
      </c>
      <c r="K36" s="135">
        <f t="shared" si="0"/>
        <v>1200</v>
      </c>
      <c r="L36" s="135"/>
      <c r="M36" s="135"/>
    </row>
    <row r="37" spans="1:13">
      <c r="A37">
        <v>5</v>
      </c>
      <c r="B37" t="s">
        <v>176</v>
      </c>
      <c r="C37" s="135">
        <f t="shared" si="1"/>
        <v>1800</v>
      </c>
      <c r="D37" s="135">
        <f t="shared" si="1"/>
        <v>1100</v>
      </c>
      <c r="E37" s="135">
        <f t="shared" si="1"/>
        <v>2600</v>
      </c>
      <c r="F37" s="135">
        <f t="array" ref="F37">$L$77*F103</f>
        <v>3000</v>
      </c>
      <c r="G37" s="135">
        <v>40</v>
      </c>
      <c r="H37" s="135">
        <f t="shared" si="0"/>
        <v>2400</v>
      </c>
      <c r="I37" s="135">
        <f t="shared" si="0"/>
        <v>450</v>
      </c>
      <c r="J37" s="135">
        <f t="shared" si="0"/>
        <v>2350</v>
      </c>
      <c r="K37" s="135">
        <f t="shared" si="0"/>
        <v>2550</v>
      </c>
      <c r="L37" s="135"/>
      <c r="M37" s="135"/>
    </row>
    <row r="38" spans="1:13">
      <c r="A38">
        <v>6</v>
      </c>
      <c r="B38" t="s">
        <v>173</v>
      </c>
      <c r="C38" s="135">
        <f t="shared" si="1"/>
        <v>700</v>
      </c>
      <c r="D38" s="135">
        <f t="shared" si="1"/>
        <v>2500</v>
      </c>
      <c r="E38" s="135">
        <f t="shared" si="1"/>
        <v>1150</v>
      </c>
      <c r="F38" s="135">
        <f t="shared" si="1"/>
        <v>950</v>
      </c>
      <c r="G38" s="135">
        <f t="shared" si="1"/>
        <v>2400</v>
      </c>
      <c r="H38" s="135">
        <v>40</v>
      </c>
      <c r="I38" s="135">
        <f t="shared" si="0"/>
        <v>2200</v>
      </c>
      <c r="J38" s="135">
        <f t="shared" si="0"/>
        <v>600</v>
      </c>
      <c r="K38" s="135">
        <f t="shared" si="0"/>
        <v>550</v>
      </c>
      <c r="L38" s="135"/>
      <c r="M38" s="135"/>
    </row>
    <row r="39" spans="1:13">
      <c r="A39">
        <v>7</v>
      </c>
      <c r="B39" t="s">
        <v>175</v>
      </c>
      <c r="C39" s="135">
        <f t="shared" si="1"/>
        <v>1650</v>
      </c>
      <c r="D39" s="135">
        <f t="shared" si="1"/>
        <v>700</v>
      </c>
      <c r="E39" s="135">
        <f t="shared" si="1"/>
        <v>2550</v>
      </c>
      <c r="F39" s="135">
        <f t="shared" si="1"/>
        <v>2900</v>
      </c>
      <c r="G39" s="135">
        <f t="shared" si="1"/>
        <v>450</v>
      </c>
      <c r="H39" s="135">
        <f>$L$77*H105</f>
        <v>2200</v>
      </c>
      <c r="I39" s="135">
        <v>40</v>
      </c>
      <c r="J39" s="135">
        <f t="shared" si="0"/>
        <v>2300</v>
      </c>
      <c r="K39" s="135">
        <f t="shared" si="0"/>
        <v>2350</v>
      </c>
      <c r="L39" s="135"/>
      <c r="M39" s="135"/>
    </row>
    <row r="40" spans="1:13">
      <c r="A40">
        <v>8</v>
      </c>
      <c r="B40" t="s">
        <v>170</v>
      </c>
      <c r="C40" s="135">
        <f t="shared" si="1"/>
        <v>650</v>
      </c>
      <c r="D40" s="135">
        <f t="shared" si="1"/>
        <v>3000</v>
      </c>
      <c r="E40" s="135">
        <f t="shared" si="1"/>
        <v>600</v>
      </c>
      <c r="F40" s="135">
        <f t="shared" si="1"/>
        <v>800</v>
      </c>
      <c r="G40" s="135">
        <f t="shared" si="1"/>
        <v>2350</v>
      </c>
      <c r="H40" s="135">
        <f>$L$77*H106</f>
        <v>600</v>
      </c>
      <c r="I40" s="135">
        <f>$L$77*I106</f>
        <v>2300</v>
      </c>
      <c r="J40" s="135">
        <v>40</v>
      </c>
      <c r="K40" s="135">
        <f t="shared" si="0"/>
        <v>1150</v>
      </c>
      <c r="L40" s="135"/>
      <c r="M40" s="135"/>
    </row>
    <row r="41" spans="1:13">
      <c r="A41">
        <v>9</v>
      </c>
      <c r="B41" t="s">
        <v>174</v>
      </c>
      <c r="C41" s="135">
        <f t="shared" si="1"/>
        <v>1000</v>
      </c>
      <c r="D41" s="135">
        <f t="shared" si="1"/>
        <v>2500</v>
      </c>
      <c r="E41" s="135">
        <f t="shared" si="1"/>
        <v>1650</v>
      </c>
      <c r="F41" s="135">
        <f t="shared" si="1"/>
        <v>1200</v>
      </c>
      <c r="G41" s="135">
        <f t="shared" si="1"/>
        <v>2550</v>
      </c>
      <c r="H41" s="135">
        <f>$L$77*H107</f>
        <v>550</v>
      </c>
      <c r="I41" s="135">
        <f>$L$77*I107</f>
        <v>2350</v>
      </c>
      <c r="J41" s="135">
        <f>$L$77*J107</f>
        <v>1150</v>
      </c>
      <c r="K41" s="135">
        <v>40</v>
      </c>
      <c r="L41" s="135"/>
      <c r="M41" s="135"/>
    </row>
    <row r="42" spans="1:13">
      <c r="C42" s="135"/>
      <c r="D42" s="135"/>
      <c r="E42" s="135"/>
      <c r="F42" s="135"/>
      <c r="G42" s="135"/>
      <c r="H42" s="135"/>
      <c r="I42" s="135"/>
      <c r="J42" s="135"/>
      <c r="K42" s="135"/>
      <c r="L42" s="135"/>
      <c r="M42" s="135"/>
    </row>
    <row r="43" spans="1:13">
      <c r="C43" s="135"/>
      <c r="D43" s="135"/>
      <c r="E43" s="135"/>
      <c r="F43" s="135"/>
      <c r="G43" s="135"/>
      <c r="H43" s="135"/>
      <c r="I43" s="135"/>
      <c r="J43" s="135"/>
      <c r="K43" s="135"/>
      <c r="L43" s="135"/>
      <c r="M43" s="135"/>
    </row>
    <row r="44" spans="1:13">
      <c r="B44" s="97" t="s">
        <v>1120</v>
      </c>
      <c r="C44" s="135"/>
      <c r="D44" s="135"/>
      <c r="E44" s="135"/>
      <c r="F44" s="135"/>
      <c r="G44" s="135"/>
      <c r="H44" s="135"/>
      <c r="I44" s="135"/>
      <c r="J44" s="135"/>
      <c r="K44" s="135"/>
      <c r="L44" s="135"/>
      <c r="M44" s="135"/>
    </row>
    <row r="45" spans="1:13">
      <c r="B45" s="29" t="s">
        <v>1273</v>
      </c>
      <c r="C45" s="135" t="s">
        <v>171</v>
      </c>
      <c r="D45" s="135" t="s">
        <v>177</v>
      </c>
      <c r="E45" s="135" t="s">
        <v>172</v>
      </c>
      <c r="F45" s="135" t="s">
        <v>178</v>
      </c>
      <c r="G45" s="135" t="s">
        <v>176</v>
      </c>
      <c r="H45" s="135" t="s">
        <v>173</v>
      </c>
      <c r="I45" s="135" t="s">
        <v>175</v>
      </c>
      <c r="J45" s="135" t="s">
        <v>170</v>
      </c>
      <c r="K45" s="135" t="s">
        <v>174</v>
      </c>
      <c r="L45" s="135"/>
      <c r="M45" s="135"/>
    </row>
    <row r="46" spans="1:13">
      <c r="A46">
        <v>1</v>
      </c>
      <c r="B46" t="s">
        <v>171</v>
      </c>
      <c r="C46" s="135">
        <f>C99-C33</f>
        <v>0</v>
      </c>
      <c r="D46" s="135">
        <f t="shared" ref="D46:K48" si="2">D99-D33</f>
        <v>0</v>
      </c>
      <c r="E46" s="135">
        <f t="shared" si="2"/>
        <v>0</v>
      </c>
      <c r="F46" s="135">
        <f t="shared" si="2"/>
        <v>0</v>
      </c>
      <c r="G46" s="135">
        <f t="shared" si="2"/>
        <v>0</v>
      </c>
      <c r="H46" s="135">
        <f t="shared" si="2"/>
        <v>0</v>
      </c>
      <c r="I46" s="135">
        <f t="shared" si="2"/>
        <v>0</v>
      </c>
      <c r="J46" s="135">
        <f t="shared" si="2"/>
        <v>0</v>
      </c>
      <c r="K46" s="135">
        <f t="shared" si="2"/>
        <v>0</v>
      </c>
      <c r="L46" s="135"/>
      <c r="M46" s="135"/>
    </row>
    <row r="47" spans="1:13">
      <c r="A47">
        <v>2</v>
      </c>
      <c r="B47" t="s">
        <v>177</v>
      </c>
      <c r="C47" s="135">
        <f>C100-C34</f>
        <v>0</v>
      </c>
      <c r="D47" s="135">
        <f t="shared" si="2"/>
        <v>0</v>
      </c>
      <c r="E47" s="135">
        <f t="shared" si="2"/>
        <v>0</v>
      </c>
      <c r="F47" s="135">
        <f t="shared" si="2"/>
        <v>0</v>
      </c>
      <c r="G47" s="135">
        <f t="shared" si="2"/>
        <v>0</v>
      </c>
      <c r="H47" s="135">
        <f t="shared" si="2"/>
        <v>0</v>
      </c>
      <c r="I47" s="135">
        <f t="shared" si="2"/>
        <v>0</v>
      </c>
      <c r="J47" s="135">
        <f t="shared" si="2"/>
        <v>0</v>
      </c>
      <c r="K47" s="135">
        <f t="shared" si="2"/>
        <v>0</v>
      </c>
      <c r="L47" s="135"/>
      <c r="M47" s="135"/>
    </row>
    <row r="48" spans="1:13">
      <c r="A48">
        <v>3</v>
      </c>
      <c r="B48" t="s">
        <v>172</v>
      </c>
      <c r="C48" s="135">
        <f t="shared" ref="C48:K54" si="3">C101-C35</f>
        <v>0</v>
      </c>
      <c r="D48" s="135">
        <f t="shared" si="3"/>
        <v>0</v>
      </c>
      <c r="E48" s="135">
        <f t="shared" si="3"/>
        <v>0</v>
      </c>
      <c r="F48" s="135">
        <f t="array" ref="F48">F101-F35</f>
        <v>0</v>
      </c>
      <c r="G48" s="135">
        <f t="shared" si="2"/>
        <v>0</v>
      </c>
      <c r="H48" s="135">
        <f t="shared" si="2"/>
        <v>0</v>
      </c>
      <c r="I48" s="135">
        <f t="shared" si="2"/>
        <v>0</v>
      </c>
      <c r="J48" s="135">
        <f t="shared" si="2"/>
        <v>0</v>
      </c>
      <c r="K48" s="135">
        <f t="shared" si="2"/>
        <v>0</v>
      </c>
      <c r="L48" s="135"/>
      <c r="M48" s="135"/>
    </row>
    <row r="49" spans="1:13">
      <c r="A49">
        <v>4</v>
      </c>
      <c r="B49" t="s">
        <v>178</v>
      </c>
      <c r="C49" s="135">
        <f t="shared" si="3"/>
        <v>0</v>
      </c>
      <c r="D49" s="135">
        <f t="shared" si="3"/>
        <v>0</v>
      </c>
      <c r="E49" s="135">
        <f t="shared" si="3"/>
        <v>0</v>
      </c>
      <c r="F49" s="135">
        <f t="shared" si="3"/>
        <v>0</v>
      </c>
      <c r="G49" s="135">
        <f t="shared" si="3"/>
        <v>0</v>
      </c>
      <c r="H49" s="135">
        <f t="shared" si="3"/>
        <v>0</v>
      </c>
      <c r="I49" s="135">
        <f t="shared" si="3"/>
        <v>0</v>
      </c>
      <c r="J49" s="135">
        <f t="shared" si="3"/>
        <v>0</v>
      </c>
      <c r="K49" s="135">
        <f t="shared" si="3"/>
        <v>0</v>
      </c>
      <c r="L49" s="135"/>
      <c r="M49" s="135"/>
    </row>
    <row r="50" spans="1:13">
      <c r="A50">
        <v>5</v>
      </c>
      <c r="B50" t="s">
        <v>176</v>
      </c>
      <c r="C50" s="135">
        <f t="shared" si="3"/>
        <v>0</v>
      </c>
      <c r="D50" s="135">
        <f t="shared" si="3"/>
        <v>0</v>
      </c>
      <c r="E50" s="135">
        <f t="shared" si="3"/>
        <v>0</v>
      </c>
      <c r="F50" s="135">
        <f>F103-F37</f>
        <v>0</v>
      </c>
      <c r="G50" s="135">
        <f t="shared" si="3"/>
        <v>0</v>
      </c>
      <c r="H50" s="135">
        <f t="shared" si="3"/>
        <v>0</v>
      </c>
      <c r="I50" s="135">
        <f t="shared" si="3"/>
        <v>0</v>
      </c>
      <c r="J50" s="135">
        <f t="shared" si="3"/>
        <v>0</v>
      </c>
      <c r="K50" s="135">
        <f t="shared" si="3"/>
        <v>0</v>
      </c>
      <c r="L50" s="135"/>
      <c r="M50" s="135"/>
    </row>
    <row r="51" spans="1:13">
      <c r="A51">
        <v>6</v>
      </c>
      <c r="B51" t="s">
        <v>173</v>
      </c>
      <c r="C51" s="135">
        <f t="shared" si="3"/>
        <v>0</v>
      </c>
      <c r="D51" s="135">
        <f t="shared" si="3"/>
        <v>0</v>
      </c>
      <c r="E51" s="135">
        <f t="shared" si="3"/>
        <v>0</v>
      </c>
      <c r="F51" s="135">
        <f t="shared" si="3"/>
        <v>0</v>
      </c>
      <c r="G51" s="135">
        <f t="shared" si="3"/>
        <v>0</v>
      </c>
      <c r="H51" s="135">
        <f t="shared" si="3"/>
        <v>0</v>
      </c>
      <c r="I51" s="135">
        <f t="shared" si="3"/>
        <v>0</v>
      </c>
      <c r="J51" s="135">
        <f t="shared" si="3"/>
        <v>0</v>
      </c>
      <c r="K51" s="135">
        <f t="shared" si="3"/>
        <v>0</v>
      </c>
      <c r="L51" s="135"/>
      <c r="M51" s="135"/>
    </row>
    <row r="52" spans="1:13">
      <c r="A52">
        <v>7</v>
      </c>
      <c r="B52" t="s">
        <v>175</v>
      </c>
      <c r="C52" s="135">
        <f t="shared" si="3"/>
        <v>0</v>
      </c>
      <c r="D52" s="135">
        <f t="shared" si="3"/>
        <v>0</v>
      </c>
      <c r="E52" s="135">
        <f t="shared" si="3"/>
        <v>0</v>
      </c>
      <c r="F52" s="135">
        <f t="shared" si="3"/>
        <v>0</v>
      </c>
      <c r="G52" s="135">
        <f t="shared" si="3"/>
        <v>0</v>
      </c>
      <c r="H52" s="135">
        <f t="shared" si="3"/>
        <v>0</v>
      </c>
      <c r="I52" s="135">
        <f t="shared" si="3"/>
        <v>0</v>
      </c>
      <c r="J52" s="135">
        <f t="shared" si="3"/>
        <v>0</v>
      </c>
      <c r="K52" s="135">
        <f t="shared" si="3"/>
        <v>0</v>
      </c>
      <c r="L52" s="135"/>
      <c r="M52" s="135"/>
    </row>
    <row r="53" spans="1:13">
      <c r="A53">
        <v>8</v>
      </c>
      <c r="B53" t="s">
        <v>170</v>
      </c>
      <c r="C53" s="135">
        <f t="shared" si="3"/>
        <v>0</v>
      </c>
      <c r="D53" s="135">
        <f t="shared" si="3"/>
        <v>0</v>
      </c>
      <c r="E53" s="135">
        <f t="shared" si="3"/>
        <v>0</v>
      </c>
      <c r="F53" s="135">
        <f t="shared" si="3"/>
        <v>0</v>
      </c>
      <c r="G53" s="135">
        <f t="shared" si="3"/>
        <v>0</v>
      </c>
      <c r="H53" s="135">
        <f t="shared" si="3"/>
        <v>0</v>
      </c>
      <c r="I53" s="135">
        <f t="shared" si="3"/>
        <v>0</v>
      </c>
      <c r="J53" s="135">
        <f t="shared" si="3"/>
        <v>0</v>
      </c>
      <c r="K53" s="135">
        <f t="shared" si="3"/>
        <v>0</v>
      </c>
      <c r="L53" s="135"/>
      <c r="M53" s="135"/>
    </row>
    <row r="54" spans="1:13">
      <c r="A54">
        <v>9</v>
      </c>
      <c r="B54" t="s">
        <v>174</v>
      </c>
      <c r="C54" s="135">
        <f t="shared" si="3"/>
        <v>0</v>
      </c>
      <c r="D54" s="135">
        <f t="shared" si="3"/>
        <v>0</v>
      </c>
      <c r="E54" s="135">
        <f t="shared" si="3"/>
        <v>0</v>
      </c>
      <c r="F54" s="135">
        <f t="shared" si="3"/>
        <v>0</v>
      </c>
      <c r="G54" s="135">
        <f t="shared" si="3"/>
        <v>0</v>
      </c>
      <c r="H54" s="135">
        <f t="shared" si="3"/>
        <v>0</v>
      </c>
      <c r="I54" s="135">
        <f t="shared" si="3"/>
        <v>0</v>
      </c>
      <c r="J54" s="135">
        <f t="shared" si="3"/>
        <v>0</v>
      </c>
      <c r="K54" s="135">
        <f t="shared" si="3"/>
        <v>0</v>
      </c>
      <c r="L54" s="135"/>
      <c r="M54" s="135"/>
    </row>
    <row r="55" spans="1:13">
      <c r="C55" s="135"/>
      <c r="D55" s="135"/>
      <c r="E55" s="135"/>
      <c r="F55" s="135"/>
      <c r="G55" s="135"/>
      <c r="H55" s="135"/>
      <c r="I55" s="135"/>
      <c r="J55" s="135"/>
      <c r="K55" s="135"/>
      <c r="L55" s="135"/>
      <c r="M55" s="135"/>
    </row>
    <row r="56" spans="1:13">
      <c r="B56" s="29" t="s">
        <v>1123</v>
      </c>
      <c r="C56" s="136"/>
      <c r="D56" s="135"/>
      <c r="E56" s="135"/>
      <c r="F56" s="135"/>
      <c r="G56" s="135"/>
      <c r="H56" s="135"/>
      <c r="I56" s="135"/>
      <c r="J56" s="135"/>
      <c r="K56" s="135"/>
      <c r="L56" s="135"/>
      <c r="M56" s="135"/>
    </row>
    <row r="57" spans="1:13" ht="15">
      <c r="B57" s="29" t="s">
        <v>1273</v>
      </c>
      <c r="C57" s="137" t="s">
        <v>56</v>
      </c>
      <c r="D57" s="137" t="s">
        <v>57</v>
      </c>
      <c r="E57" s="135"/>
      <c r="F57" s="135"/>
      <c r="G57" s="135"/>
      <c r="H57" s="135"/>
      <c r="I57" s="135"/>
      <c r="J57" s="135"/>
      <c r="K57" s="135"/>
      <c r="L57" s="135"/>
      <c r="M57" s="135"/>
    </row>
    <row r="58" spans="1:13">
      <c r="A58">
        <v>1</v>
      </c>
      <c r="B58" t="s">
        <v>171</v>
      </c>
      <c r="C58" s="251" t="e">
        <f>IF(AND(Dreischichtplatten!$AC$12='s4.Transport'!A58,Dreischichtplatten!$D$33&gt;0,ISNUMBER(Dreischichtplatten!$D$33)),Dreischichtplatten!$D$33*Dreischichtplatten!$D$34,IF(Dreischichtplatten!$D$34=L78,$L$78*J99,Dreischichtplatten!$D$34*J99))</f>
        <v>#N/A</v>
      </c>
      <c r="D58" s="251" t="e">
        <f>IF(AND(Dreischichtplatten!$AC$12='s4.Transport'!A58,Dreischichtplatten!$D$33&gt;0,ISNUMBER(Dreischichtplatten!$D$33)),Dreischichtplatten!$D$33*(1-Dreischichtplatten!$D$34),IF(Dreischichtplatten!$D$34=L78,$K$78*J99,J99*(100%-Dreischichtplatten!$D$34)))</f>
        <v>#N/A</v>
      </c>
      <c r="E58" s="136" t="s">
        <v>1134</v>
      </c>
      <c r="F58" s="135" t="e">
        <f>IF(Dreischichtplatten!$AC$12='s4.Transport'!A58,$L$78*J99,0)</f>
        <v>#N/A</v>
      </c>
      <c r="G58" s="135" t="e">
        <f>IF(Dreischichtplatten!$AC$12='s4.Transport'!A58,$K$78*J99,0)</f>
        <v>#N/A</v>
      </c>
      <c r="H58" s="135"/>
      <c r="I58" s="135"/>
      <c r="J58" s="135"/>
      <c r="K58" s="135"/>
      <c r="L58" s="135"/>
      <c r="M58" s="135"/>
    </row>
    <row r="59" spans="1:13">
      <c r="A59">
        <v>2</v>
      </c>
      <c r="B59" t="s">
        <v>177</v>
      </c>
      <c r="C59" s="251" t="e">
        <f>IF(AND(Dreischichtplatten!$AC$12='s4.Transport'!A59,Dreischichtplatten!$D$33&gt;0,ISNUMBER(Dreischichtplatten!$D$33)),Dreischichtplatten!$D$33*Dreischichtplatten!$D$34,IF(Dreischichtplatten!$D$34=L78,$L$78*J100,Dreischichtplatten!$D$34*J100))</f>
        <v>#N/A</v>
      </c>
      <c r="D59" s="251" t="e">
        <f>IF(AND(Dreischichtplatten!$AC$12='s4.Transport'!A59,Dreischichtplatten!$D$33&gt;0,ISNUMBER(Dreischichtplatten!$D$33)),Dreischichtplatten!$D$33*(1-Dreischichtplatten!$D$34),IF(Dreischichtplatten!$D$34=L78,$K$78*J100,J100*(100%-Dreischichtplatten!$D$34)))</f>
        <v>#N/A</v>
      </c>
      <c r="E59" s="136" t="s">
        <v>1135</v>
      </c>
      <c r="F59" s="135" t="e">
        <f>IF(Dreischichtplatten!$AC$12='s4.Transport'!A59,$L$78*J100,0)</f>
        <v>#N/A</v>
      </c>
      <c r="G59" s="135" t="e">
        <f>IF(Dreischichtplatten!$AC$12='s4.Transport'!A59,$K$78*J100,0)</f>
        <v>#N/A</v>
      </c>
      <c r="H59" s="135"/>
      <c r="I59" s="135"/>
      <c r="J59" s="135"/>
      <c r="K59" s="135"/>
      <c r="L59" s="135"/>
      <c r="M59" s="135"/>
    </row>
    <row r="60" spans="1:13">
      <c r="A60">
        <v>3</v>
      </c>
      <c r="B60" t="s">
        <v>172</v>
      </c>
      <c r="C60" s="251" t="e">
        <f>IF(AND(Dreischichtplatten!$AC$12='s4.Transport'!A60,Dreischichtplatten!$D$33&gt;0,ISNUMBER(Dreischichtplatten!$D$33)),Dreischichtplatten!$D$33*Dreischichtplatten!$D$34,IF(Dreischichtplatten!$D$34=L78,$L$78*J101,Dreischichtplatten!$D$34*J101))</f>
        <v>#N/A</v>
      </c>
      <c r="D60" s="251" t="e">
        <f>IF(AND(Dreischichtplatten!$AC$12='s4.Transport'!A60,Dreischichtplatten!$D$33&gt;0,ISNUMBER(Dreischichtplatten!$D$33)),Dreischichtplatten!$D$33*(1-Dreischichtplatten!$D$34),IF(Dreischichtplatten!$D$34=L78,$K$78*J101,J101*(100%-Dreischichtplatten!$D$34)))</f>
        <v>#N/A</v>
      </c>
      <c r="E60" s="136" t="s">
        <v>1138</v>
      </c>
      <c r="F60" s="135" t="e">
        <f>IF(Dreischichtplatten!$AC$12='s4.Transport'!A60,$L$78*J101,0)</f>
        <v>#N/A</v>
      </c>
      <c r="G60" s="135" t="e">
        <f>IF(Dreischichtplatten!$AC$12='s4.Transport'!A60,$K$78*J101,0)</f>
        <v>#N/A</v>
      </c>
      <c r="H60" s="135"/>
      <c r="I60" s="135"/>
      <c r="J60" s="135"/>
      <c r="K60" s="135"/>
      <c r="L60" s="135"/>
      <c r="M60" s="135"/>
    </row>
    <row r="61" spans="1:13">
      <c r="A61">
        <v>4</v>
      </c>
      <c r="B61" t="s">
        <v>178</v>
      </c>
      <c r="C61" s="251" t="e">
        <f>IF(AND(Dreischichtplatten!$AC$12='s4.Transport'!A61,Dreischichtplatten!$D$33&gt;0,ISNUMBER(Dreischichtplatten!$D$33)),Dreischichtplatten!$D$33*Dreischichtplatten!$D$34,IF(Dreischichtplatten!$D$34=L78,$L$78*J102,Dreischichtplatten!$D$34*J102))</f>
        <v>#N/A</v>
      </c>
      <c r="D61" s="251" t="e">
        <f>IF(AND(Dreischichtplatten!$AC$12='s4.Transport'!A61,Dreischichtplatten!$D$33&gt;0,ISNUMBER(Dreischichtplatten!$D$33)),Dreischichtplatten!$D$33*(1-Dreischichtplatten!$D$34),IF(Dreischichtplatten!$D$34=L78,$K$78*J102,J102*(100%-Dreischichtplatten!$D$34)))</f>
        <v>#N/A</v>
      </c>
      <c r="E61" s="136" t="s">
        <v>1137</v>
      </c>
      <c r="F61" s="135" t="e">
        <f>IF(Dreischichtplatten!$AC$12='s4.Transport'!A61,$L$78*J102,0)</f>
        <v>#N/A</v>
      </c>
      <c r="G61" s="135" t="e">
        <f>IF(Dreischichtplatten!$AC$12='s4.Transport'!A61,$K$78*J102,0)</f>
        <v>#N/A</v>
      </c>
      <c r="H61" s="135"/>
      <c r="I61" s="135"/>
      <c r="J61" s="135"/>
      <c r="K61" s="135"/>
      <c r="L61" s="135"/>
      <c r="M61" s="135"/>
    </row>
    <row r="62" spans="1:13">
      <c r="A62">
        <v>5</v>
      </c>
      <c r="B62" t="s">
        <v>176</v>
      </c>
      <c r="C62" s="251" t="e">
        <f>IF(AND(Dreischichtplatten!$AC$12='s4.Transport'!A62,Dreischichtplatten!$D$33&gt;0,ISNUMBER(Dreischichtplatten!$D$33)),Dreischichtplatten!$D$33*Dreischichtplatten!$D$34,IF(Dreischichtplatten!$D$34=L78,$L$78*J103,Dreischichtplatten!$D$34*J103))</f>
        <v>#N/A</v>
      </c>
      <c r="D62" s="251" t="e">
        <f>IF(AND(Dreischichtplatten!$AC$12='s4.Transport'!A62,Dreischichtplatten!$D$33&gt;0,ISNUMBER(Dreischichtplatten!$D$33)),Dreischichtplatten!$D$33*(1-Dreischichtplatten!$D$34),IF(Dreischichtplatten!$D$34=L78,$K$78*J103,J103*(100%-Dreischichtplatten!$D$34)))</f>
        <v>#N/A</v>
      </c>
      <c r="E62" s="135" t="s">
        <v>1139</v>
      </c>
      <c r="F62" s="135" t="e">
        <f>IF(Dreischichtplatten!$AC$12='s4.Transport'!A62,$L$78*J103,0)</f>
        <v>#N/A</v>
      </c>
      <c r="G62" s="135" t="e">
        <f>IF(Dreischichtplatten!$AC$12='s4.Transport'!A62,$K$78*J103,0)</f>
        <v>#N/A</v>
      </c>
      <c r="H62" s="135"/>
      <c r="I62" s="135"/>
      <c r="J62" s="135"/>
      <c r="K62" s="135"/>
      <c r="L62" s="135"/>
      <c r="M62" s="135"/>
    </row>
    <row r="63" spans="1:13">
      <c r="A63">
        <v>6</v>
      </c>
      <c r="B63" t="s">
        <v>173</v>
      </c>
      <c r="C63" s="251" t="e">
        <f>IF(AND(Dreischichtplatten!$AC$12='s4.Transport'!A63,Dreischichtplatten!$D$33&gt;0,ISNUMBER(Dreischichtplatten!$D$33)),Dreischichtplatten!$D$33*Dreischichtplatten!$D$34,IF(Dreischichtplatten!$D$34=L78,$L$78*J104,Dreischichtplatten!$D$34*J104))</f>
        <v>#N/A</v>
      </c>
      <c r="D63" s="251" t="e">
        <f>IF(AND(Dreischichtplatten!$AC$12='s4.Transport'!A63,Dreischichtplatten!$D$33&gt;0,ISNUMBER(Dreischichtplatten!$D$33)),Dreischichtplatten!$D$33*(1-Dreischichtplatten!$D$34),IF(Dreischichtplatten!$D$34=L78,$K$78*J104,J104*(100%-Dreischichtplatten!$D$34)))</f>
        <v>#N/A</v>
      </c>
      <c r="E63" s="136" t="s">
        <v>1136</v>
      </c>
      <c r="F63" s="135" t="e">
        <f>IF(Dreischichtplatten!$AC$12='s4.Transport'!A63,$L$78*J104,0)</f>
        <v>#N/A</v>
      </c>
      <c r="G63" s="135" t="e">
        <f>IF(Dreischichtplatten!$AC$12='s4.Transport'!A63,$K$78*J104,0)</f>
        <v>#N/A</v>
      </c>
      <c r="H63" s="135"/>
      <c r="I63" s="135"/>
      <c r="J63" s="135"/>
      <c r="K63" s="135"/>
      <c r="L63" s="135"/>
      <c r="M63" s="135"/>
    </row>
    <row r="64" spans="1:13">
      <c r="A64">
        <v>7</v>
      </c>
      <c r="B64" t="s">
        <v>175</v>
      </c>
      <c r="C64" s="251" t="e">
        <f>IF(AND(Dreischichtplatten!$AC$12='s4.Transport'!A64,Dreischichtplatten!$D$33&gt;0,ISNUMBER(Dreischichtplatten!$D$33)),Dreischichtplatten!$D$33*Dreischichtplatten!$D$34,IF(Dreischichtplatten!$D$34=L78,$L$78*J105,Dreischichtplatten!$D$34*J105))</f>
        <v>#N/A</v>
      </c>
      <c r="D64" s="251" t="e">
        <f>IF(AND(Dreischichtplatten!$AC$12='s4.Transport'!A64,Dreischichtplatten!$D$33&gt;0,ISNUMBER(Dreischichtplatten!$D$33)),Dreischichtplatten!$D$33*(1-Dreischichtplatten!$D$34),IF(Dreischichtplatten!$D$34=L78,$K$78*J105,J105*(100%-Dreischichtplatten!$D$34)))</f>
        <v>#N/A</v>
      </c>
      <c r="E64" s="135" t="s">
        <v>1140</v>
      </c>
      <c r="F64" s="135" t="e">
        <f>IF(Dreischichtplatten!$AC$12='s4.Transport'!A64,$L$78*J105,0)</f>
        <v>#N/A</v>
      </c>
      <c r="G64" s="135" t="e">
        <f>IF(Dreischichtplatten!$AC$12='s4.Transport'!A64,$K$78*J105,0)</f>
        <v>#N/A</v>
      </c>
      <c r="H64" s="135"/>
      <c r="I64" s="135"/>
      <c r="J64" s="135"/>
      <c r="K64" s="135"/>
      <c r="L64" s="135"/>
      <c r="M64" s="135"/>
    </row>
    <row r="65" spans="1:16">
      <c r="A65">
        <v>8</v>
      </c>
      <c r="B65" t="s">
        <v>170</v>
      </c>
      <c r="C65" s="251">
        <v>0</v>
      </c>
      <c r="D65" s="251">
        <v>0</v>
      </c>
      <c r="E65" s="135"/>
      <c r="F65" s="135">
        <v>0</v>
      </c>
      <c r="G65" s="135">
        <v>0</v>
      </c>
      <c r="H65" s="135"/>
      <c r="I65" s="135"/>
      <c r="J65" s="135"/>
      <c r="K65" s="135"/>
      <c r="L65" s="135"/>
      <c r="M65" s="135"/>
    </row>
    <row r="66" spans="1:16">
      <c r="A66">
        <v>9</v>
      </c>
      <c r="B66" t="s">
        <v>174</v>
      </c>
      <c r="C66" s="251" t="e">
        <f>IF(AND(Dreischichtplatten!$AC$12='s4.Transport'!A66,Dreischichtplatten!$D$33&gt;0,ISNUMBER(Dreischichtplatten!$D$33)),Dreischichtplatten!$D$33*Dreischichtplatten!$D$34,IF(Dreischichtplatten!$D$34=L78,$L$78*J107,Dreischichtplatten!$D$34*J107))</f>
        <v>#N/A</v>
      </c>
      <c r="D66" s="251" t="e">
        <f>IF(AND(Dreischichtplatten!$AC$12='s4.Transport'!A66,Dreischichtplatten!$D$33&gt;0,ISNUMBER(Dreischichtplatten!$D$33)),Dreischichtplatten!$D$33*(1-Dreischichtplatten!$D$34),IF(Dreischichtplatten!$D$34=L78,$K$78*J107,J107*(100%-Dreischichtplatten!$D$34)))</f>
        <v>#N/A</v>
      </c>
      <c r="E66" s="135" t="s">
        <v>1141</v>
      </c>
      <c r="F66" s="135" t="e">
        <f>IF(Dreischichtplatten!$AC$12='s4.Transport'!A66,$L$78*J107,0)</f>
        <v>#N/A</v>
      </c>
      <c r="G66" s="135" t="e">
        <f>IF(Dreischichtplatten!$AC$12='s4.Transport'!A66,$K$78*J107,0)</f>
        <v>#N/A</v>
      </c>
      <c r="H66" s="135"/>
      <c r="I66" s="135"/>
      <c r="J66" s="135"/>
      <c r="K66" s="135"/>
      <c r="L66" s="135"/>
      <c r="M66" s="135"/>
    </row>
    <row r="67" spans="1:16" ht="15">
      <c r="B67" s="102" t="s">
        <v>1121</v>
      </c>
      <c r="C67" s="138" t="e">
        <f>IF(Dreischichtplatten!$AB$25=1,INDEX($A$58:$D$66,MATCH(Dreischichtplatten!$AC$12,'s4.Transport'!$A$58:$A$66,0),3)*'s4.Transport'!$C$117,INDEX($A$58:$D$66,MATCH(Dreischichtplatten!$AC$12,'s4.Transport'!$A$58:$A$66,0),3))</f>
        <v>#N/A</v>
      </c>
      <c r="D67" s="138" t="e">
        <f>INDEX($A$58:$D$66,MATCH(Dreischichtplatten!$AC$12,'s4.Transport'!$A$58:$A$66,0),4)</f>
        <v>#N/A</v>
      </c>
      <c r="E67" s="135"/>
      <c r="F67" s="135" t="str">
        <f>IFERROR(SUM(F58:F66)+SUM(G58:G66),"Bitte Land wählen")</f>
        <v>Bitte Land wählen</v>
      </c>
      <c r="G67" s="135"/>
      <c r="H67" s="135"/>
      <c r="I67" s="135"/>
      <c r="J67" s="135"/>
      <c r="K67" s="135"/>
      <c r="L67" s="135"/>
      <c r="M67" s="135"/>
    </row>
    <row r="70" spans="1:16">
      <c r="B70" t="s">
        <v>1142</v>
      </c>
    </row>
    <row r="72" spans="1:16">
      <c r="A72" s="114"/>
      <c r="B72" s="115" t="s">
        <v>1143</v>
      </c>
      <c r="C72" s="105"/>
      <c r="D72" s="105"/>
      <c r="E72" s="105"/>
      <c r="F72" s="105"/>
      <c r="G72" s="105"/>
      <c r="H72" s="115"/>
      <c r="I72" s="105"/>
    </row>
    <row r="73" spans="1:16">
      <c r="A73" s="114"/>
      <c r="B73" s="115" t="s">
        <v>1144</v>
      </c>
      <c r="C73" s="105">
        <v>2015</v>
      </c>
      <c r="D73" s="105"/>
      <c r="E73" s="105"/>
      <c r="F73" s="105"/>
      <c r="G73" s="105"/>
      <c r="H73" s="115"/>
      <c r="I73" s="105"/>
      <c r="K73" s="116" t="s">
        <v>1145</v>
      </c>
    </row>
    <row r="74" spans="1:16">
      <c r="A74" s="114"/>
      <c r="B74" s="105"/>
      <c r="C74" s="115"/>
      <c r="D74" s="105"/>
      <c r="E74" s="105"/>
      <c r="F74" s="105"/>
      <c r="G74" s="105"/>
      <c r="H74" s="115"/>
      <c r="I74" s="105"/>
    </row>
    <row r="75" spans="1:16" ht="38.25">
      <c r="A75" s="114"/>
      <c r="B75" s="105"/>
      <c r="C75" s="117" t="s">
        <v>1146</v>
      </c>
      <c r="D75" s="118" t="s">
        <v>1147</v>
      </c>
      <c r="E75" s="117" t="s">
        <v>1148</v>
      </c>
      <c r="F75" s="117" t="s">
        <v>1149</v>
      </c>
      <c r="G75" s="117" t="s">
        <v>1150</v>
      </c>
      <c r="H75" s="117" t="s">
        <v>41</v>
      </c>
      <c r="I75" s="115"/>
      <c r="J75" s="119"/>
      <c r="K75" s="120" t="str">
        <f t="shared" ref="K75:P75" si="4">"Transport%"&amp;" "&amp;C75</f>
        <v>Transport% Bahnverkehr</v>
      </c>
      <c r="L75" s="120" t="str">
        <f t="shared" si="4"/>
        <v>Transport% Strassen-verkehr</v>
      </c>
      <c r="M75" s="120" t="str">
        <f t="shared" si="4"/>
        <v>Transport% Luftverkehr</v>
      </c>
      <c r="N75" s="120" t="str">
        <f t="shared" si="4"/>
        <v>Transport% Pipeline</v>
      </c>
      <c r="O75" s="120" t="str">
        <f t="shared" si="4"/>
        <v>Transport% Schiffverkehr</v>
      </c>
      <c r="P75" s="120" t="str">
        <f t="shared" si="4"/>
        <v>Transport% Total</v>
      </c>
    </row>
    <row r="76" spans="1:16">
      <c r="A76" s="114"/>
      <c r="B76" s="115" t="s">
        <v>1151</v>
      </c>
      <c r="C76" s="121" t="s">
        <v>1152</v>
      </c>
      <c r="D76" s="121" t="s">
        <v>1152</v>
      </c>
      <c r="E76" s="121" t="s">
        <v>1152</v>
      </c>
      <c r="F76" s="121" t="s">
        <v>1152</v>
      </c>
      <c r="G76" s="121" t="s">
        <v>1152</v>
      </c>
      <c r="H76" s="117" t="s">
        <v>1152</v>
      </c>
      <c r="I76" s="122" t="s">
        <v>1153</v>
      </c>
      <c r="K76" s="123" t="s">
        <v>1154</v>
      </c>
      <c r="L76" s="123" t="s">
        <v>1154</v>
      </c>
      <c r="M76" s="123" t="s">
        <v>1154</v>
      </c>
      <c r="N76" s="123" t="s">
        <v>1154</v>
      </c>
      <c r="O76" s="123" t="s">
        <v>1154</v>
      </c>
      <c r="P76" s="123" t="s">
        <v>1154</v>
      </c>
    </row>
    <row r="77" spans="1:16">
      <c r="A77" s="114" t="str">
        <f t="shared" ref="A77:A78" si="5">"SITC-"&amp;B77</f>
        <v>SITC-247</v>
      </c>
      <c r="B77" s="124" t="s">
        <v>1155</v>
      </c>
      <c r="C77" s="125">
        <v>65761858.703269944</v>
      </c>
      <c r="D77" s="125">
        <v>103641992.97658476</v>
      </c>
      <c r="E77" s="125">
        <v>12120.042469942658</v>
      </c>
      <c r="F77" s="125">
        <v>0</v>
      </c>
      <c r="G77" s="125">
        <v>55466.85025134094</v>
      </c>
      <c r="H77" s="126">
        <v>169471438.57257599</v>
      </c>
      <c r="I77" s="127">
        <f t="shared" ref="I77:I78" si="6">SUM(C77:G77)-H77</f>
        <v>0</v>
      </c>
      <c r="K77" s="237">
        <v>0</v>
      </c>
      <c r="L77" s="237">
        <v>1</v>
      </c>
      <c r="M77" s="128">
        <f t="shared" ref="M77:P78" si="7">E77/$H77</f>
        <v>7.151672619308216E-5</v>
      </c>
      <c r="N77" s="128">
        <f t="shared" si="7"/>
        <v>0</v>
      </c>
      <c r="O77" s="128">
        <f t="shared" si="7"/>
        <v>3.2729320479325081E-4</v>
      </c>
      <c r="P77" s="128">
        <f t="shared" si="7"/>
        <v>1</v>
      </c>
    </row>
    <row r="78" spans="1:16">
      <c r="A78" s="114" t="str">
        <f t="shared" si="5"/>
        <v>SITC-248</v>
      </c>
      <c r="B78" s="124" t="s">
        <v>1156</v>
      </c>
      <c r="C78" s="125">
        <v>5159416.5818472924</v>
      </c>
      <c r="D78" s="125">
        <v>265795105.87475616</v>
      </c>
      <c r="E78" s="125">
        <v>53675.724326104588</v>
      </c>
      <c r="F78" s="125">
        <v>0</v>
      </c>
      <c r="G78" s="125">
        <v>447862.4691357066</v>
      </c>
      <c r="H78" s="126">
        <v>271456060.650065</v>
      </c>
      <c r="I78" s="127">
        <f t="shared" si="6"/>
        <v>0</v>
      </c>
      <c r="K78" s="128">
        <f>C78/(C78+D78)</f>
        <v>1.9041633020440298E-2</v>
      </c>
      <c r="L78" s="247">
        <f>D78/(C78+D78)</f>
        <v>0.98095836697955963</v>
      </c>
      <c r="M78" s="128">
        <f t="shared" si="7"/>
        <v>1.9773264298305043E-4</v>
      </c>
      <c r="N78" s="128">
        <f t="shared" si="7"/>
        <v>0</v>
      </c>
      <c r="O78" s="128">
        <f t="shared" si="7"/>
        <v>1.6498525325358189E-3</v>
      </c>
      <c r="P78" s="128">
        <f t="shared" si="7"/>
        <v>1</v>
      </c>
    </row>
    <row r="81" spans="1:8" s="129" customFormat="1">
      <c r="C81" s="130" t="s">
        <v>1157</v>
      </c>
      <c r="D81" s="130"/>
      <c r="E81" s="129" t="s">
        <v>937</v>
      </c>
      <c r="F81" s="129" t="s">
        <v>1158</v>
      </c>
      <c r="H81" s="129" t="s">
        <v>1159</v>
      </c>
    </row>
    <row r="82" spans="1:8" s="131" customFormat="1">
      <c r="A82" s="131" t="s">
        <v>1160</v>
      </c>
      <c r="B82" s="132" t="str">
        <f t="shared" ref="B82:B95" si="8">"SITC-"&amp;D82</f>
        <v>SITC-247</v>
      </c>
      <c r="C82" s="133" t="s">
        <v>1161</v>
      </c>
      <c r="D82" s="134">
        <v>247</v>
      </c>
      <c r="E82" s="131" t="s">
        <v>1162</v>
      </c>
      <c r="F82" s="131">
        <f t="shared" ref="F82:F95" si="9">LEN(D82)</f>
        <v>3</v>
      </c>
    </row>
    <row r="83" spans="1:8" s="131" customFormat="1">
      <c r="A83" s="131" t="s">
        <v>1160</v>
      </c>
      <c r="B83" s="132" t="str">
        <f t="shared" si="8"/>
        <v>SITC-247.3</v>
      </c>
      <c r="C83" s="133" t="s">
        <v>1163</v>
      </c>
      <c r="D83" s="134">
        <v>247.3</v>
      </c>
      <c r="E83" s="131" t="s">
        <v>1164</v>
      </c>
      <c r="F83" s="131">
        <f t="shared" si="9"/>
        <v>5</v>
      </c>
    </row>
    <row r="84" spans="1:8" s="131" customFormat="1">
      <c r="A84" s="131" t="s">
        <v>1160</v>
      </c>
      <c r="B84" s="132" t="str">
        <f t="shared" si="8"/>
        <v>SITC-247.4</v>
      </c>
      <c r="C84" s="133" t="s">
        <v>1165</v>
      </c>
      <c r="D84" s="134">
        <v>247.4</v>
      </c>
      <c r="E84" s="131" t="s">
        <v>1166</v>
      </c>
      <c r="F84" s="131">
        <f t="shared" si="9"/>
        <v>5</v>
      </c>
    </row>
    <row r="85" spans="1:8" s="131" customFormat="1">
      <c r="A85" s="131" t="s">
        <v>1160</v>
      </c>
      <c r="B85" s="132" t="str">
        <f t="shared" si="8"/>
        <v>SITC-247.5</v>
      </c>
      <c r="C85" s="133" t="s">
        <v>1167</v>
      </c>
      <c r="D85" s="134">
        <v>247.5</v>
      </c>
      <c r="E85" s="131" t="s">
        <v>1168</v>
      </c>
      <c r="F85" s="131">
        <f t="shared" si="9"/>
        <v>5</v>
      </c>
    </row>
    <row r="86" spans="1:8" s="131" customFormat="1">
      <c r="A86" s="131" t="s">
        <v>1160</v>
      </c>
      <c r="B86" s="132" t="str">
        <f t="shared" si="8"/>
        <v>SITC-247.51</v>
      </c>
      <c r="C86" s="133" t="s">
        <v>1169</v>
      </c>
      <c r="D86" s="134">
        <v>247.51</v>
      </c>
      <c r="E86" s="131" t="s">
        <v>1170</v>
      </c>
      <c r="F86" s="131">
        <f t="shared" si="9"/>
        <v>6</v>
      </c>
    </row>
    <row r="87" spans="1:8" s="131" customFormat="1">
      <c r="A87" s="131" t="s">
        <v>1160</v>
      </c>
      <c r="B87" s="132" t="str">
        <f t="shared" si="8"/>
        <v>SITC-247.52</v>
      </c>
      <c r="C87" s="133" t="s">
        <v>1171</v>
      </c>
      <c r="D87" s="134">
        <v>247.52</v>
      </c>
      <c r="E87" s="131" t="s">
        <v>1172</v>
      </c>
      <c r="F87" s="131">
        <f t="shared" si="9"/>
        <v>6</v>
      </c>
    </row>
    <row r="88" spans="1:8" s="131" customFormat="1">
      <c r="A88" s="131" t="s">
        <v>1160</v>
      </c>
      <c r="B88" s="132" t="str">
        <f t="shared" si="8"/>
        <v>SITC-248</v>
      </c>
      <c r="C88" s="133" t="s">
        <v>1173</v>
      </c>
      <c r="D88" s="134">
        <v>248</v>
      </c>
      <c r="E88" s="131" t="s">
        <v>1174</v>
      </c>
      <c r="F88" s="131">
        <f t="shared" si="9"/>
        <v>3</v>
      </c>
    </row>
    <row r="89" spans="1:8" s="131" customFormat="1">
      <c r="A89" s="131" t="s">
        <v>1160</v>
      </c>
      <c r="B89" s="132" t="str">
        <f t="shared" si="8"/>
        <v>SITC-248.1</v>
      </c>
      <c r="C89" s="133" t="s">
        <v>1175</v>
      </c>
      <c r="D89" s="134">
        <v>248.1</v>
      </c>
      <c r="E89" s="131" t="s">
        <v>1176</v>
      </c>
      <c r="F89" s="131">
        <f t="shared" si="9"/>
        <v>5</v>
      </c>
    </row>
    <row r="90" spans="1:8" s="131" customFormat="1">
      <c r="A90" s="131" t="s">
        <v>1160</v>
      </c>
      <c r="B90" s="132" t="str">
        <f t="shared" si="8"/>
        <v>SITC-248.11</v>
      </c>
      <c r="C90" s="133" t="s">
        <v>1177</v>
      </c>
      <c r="D90" s="134">
        <v>248.11</v>
      </c>
      <c r="E90" s="131" t="s">
        <v>1178</v>
      </c>
      <c r="F90" s="131">
        <f t="shared" si="9"/>
        <v>6</v>
      </c>
    </row>
    <row r="91" spans="1:8" s="131" customFormat="1">
      <c r="A91" s="131" t="s">
        <v>1160</v>
      </c>
      <c r="B91" s="132" t="str">
        <f t="shared" si="8"/>
        <v>SITC-248.19</v>
      </c>
      <c r="C91" s="133" t="s">
        <v>1179</v>
      </c>
      <c r="D91" s="134">
        <v>248.19</v>
      </c>
      <c r="E91" s="131" t="s">
        <v>1180</v>
      </c>
      <c r="F91" s="131">
        <f t="shared" si="9"/>
        <v>6</v>
      </c>
    </row>
    <row r="92" spans="1:8" s="131" customFormat="1">
      <c r="A92" s="131" t="s">
        <v>1160</v>
      </c>
      <c r="B92" s="132" t="str">
        <f t="shared" si="8"/>
        <v>SITC-248.2</v>
      </c>
      <c r="C92" s="133" t="s">
        <v>1181</v>
      </c>
      <c r="D92" s="134">
        <v>248.2</v>
      </c>
      <c r="E92" s="131" t="s">
        <v>1182</v>
      </c>
      <c r="F92" s="131">
        <f t="shared" si="9"/>
        <v>5</v>
      </c>
    </row>
    <row r="93" spans="1:8" s="131" customFormat="1">
      <c r="A93" s="131" t="s">
        <v>1160</v>
      </c>
      <c r="B93" s="132" t="str">
        <f t="shared" si="8"/>
        <v>SITC-248.3</v>
      </c>
      <c r="C93" s="133" t="s">
        <v>1183</v>
      </c>
      <c r="D93" s="134">
        <v>248.3</v>
      </c>
      <c r="E93" s="131" t="s">
        <v>1184</v>
      </c>
      <c r="F93" s="131">
        <f t="shared" si="9"/>
        <v>5</v>
      </c>
    </row>
    <row r="94" spans="1:8" s="131" customFormat="1">
      <c r="A94" s="131" t="s">
        <v>1160</v>
      </c>
      <c r="B94" s="132" t="str">
        <f t="shared" si="8"/>
        <v>SITC-248.4</v>
      </c>
      <c r="C94" s="133" t="s">
        <v>1185</v>
      </c>
      <c r="D94" s="134">
        <v>248.4</v>
      </c>
      <c r="E94" s="131" t="s">
        <v>1186</v>
      </c>
      <c r="F94" s="131">
        <f t="shared" si="9"/>
        <v>5</v>
      </c>
    </row>
    <row r="95" spans="1:8" s="131" customFormat="1">
      <c r="A95" s="131" t="s">
        <v>1160</v>
      </c>
      <c r="B95" s="132" t="str">
        <f t="shared" si="8"/>
        <v>SITC-248.5</v>
      </c>
      <c r="C95" s="133" t="s">
        <v>1187</v>
      </c>
      <c r="D95" s="134">
        <v>248.5</v>
      </c>
      <c r="E95" s="131" t="s">
        <v>1188</v>
      </c>
      <c r="F95" s="131">
        <f t="shared" si="9"/>
        <v>5</v>
      </c>
    </row>
    <row r="96" spans="1:8">
      <c r="C96" s="29"/>
    </row>
    <row r="97" spans="1:11">
      <c r="C97" s="29" t="s">
        <v>1133</v>
      </c>
    </row>
    <row r="98" spans="1:11">
      <c r="B98" s="29" t="s">
        <v>1273</v>
      </c>
      <c r="C98" t="s">
        <v>171</v>
      </c>
      <c r="D98" t="s">
        <v>177</v>
      </c>
      <c r="E98" t="s">
        <v>172</v>
      </c>
      <c r="F98" t="s">
        <v>178</v>
      </c>
      <c r="G98" t="s">
        <v>176</v>
      </c>
      <c r="H98" t="s">
        <v>173</v>
      </c>
      <c r="I98" t="s">
        <v>175</v>
      </c>
      <c r="J98" t="s">
        <v>170</v>
      </c>
      <c r="K98" t="s">
        <v>174</v>
      </c>
    </row>
    <row r="99" spans="1:11">
      <c r="A99">
        <v>1</v>
      </c>
      <c r="B99" t="s">
        <v>171</v>
      </c>
      <c r="C99">
        <v>40</v>
      </c>
      <c r="D99">
        <v>2400</v>
      </c>
      <c r="E99">
        <v>1500</v>
      </c>
      <c r="F99">
        <v>1350</v>
      </c>
      <c r="G99">
        <v>1800</v>
      </c>
      <c r="H99">
        <v>700</v>
      </c>
      <c r="I99">
        <v>1650</v>
      </c>
      <c r="J99">
        <v>650</v>
      </c>
      <c r="K99">
        <v>1000</v>
      </c>
    </row>
    <row r="100" spans="1:11">
      <c r="A100">
        <v>2</v>
      </c>
      <c r="B100" t="s">
        <v>177</v>
      </c>
      <c r="C100">
        <v>2400</v>
      </c>
      <c r="D100">
        <v>40</v>
      </c>
      <c r="E100">
        <v>3500</v>
      </c>
      <c r="F100">
        <v>3400</v>
      </c>
      <c r="G100">
        <v>1100</v>
      </c>
      <c r="H100">
        <v>2500</v>
      </c>
      <c r="I100">
        <v>700</v>
      </c>
      <c r="J100">
        <v>3000</v>
      </c>
      <c r="K100">
        <v>2500</v>
      </c>
    </row>
    <row r="101" spans="1:11">
      <c r="A101">
        <v>3</v>
      </c>
      <c r="B101" t="s">
        <v>172</v>
      </c>
      <c r="C101">
        <v>1500</v>
      </c>
      <c r="D101">
        <v>3500</v>
      </c>
      <c r="E101">
        <v>40</v>
      </c>
      <c r="F101">
        <v>1250</v>
      </c>
      <c r="G101">
        <v>2600</v>
      </c>
      <c r="H101">
        <v>1150</v>
      </c>
      <c r="I101">
        <v>2550</v>
      </c>
      <c r="J101">
        <v>600</v>
      </c>
      <c r="K101">
        <v>1650</v>
      </c>
    </row>
    <row r="102" spans="1:11">
      <c r="A102">
        <v>4</v>
      </c>
      <c r="B102" t="s">
        <v>178</v>
      </c>
      <c r="C102">
        <v>1350</v>
      </c>
      <c r="D102">
        <v>3400</v>
      </c>
      <c r="E102">
        <v>1250</v>
      </c>
      <c r="F102">
        <v>40</v>
      </c>
      <c r="G102">
        <v>3000</v>
      </c>
      <c r="H102">
        <v>950</v>
      </c>
      <c r="I102">
        <v>2900</v>
      </c>
      <c r="J102">
        <v>800</v>
      </c>
      <c r="K102">
        <v>1200</v>
      </c>
    </row>
    <row r="103" spans="1:11">
      <c r="A103">
        <v>5</v>
      </c>
      <c r="B103" t="s">
        <v>176</v>
      </c>
      <c r="C103">
        <v>1800</v>
      </c>
      <c r="D103">
        <v>1100</v>
      </c>
      <c r="E103">
        <v>2600</v>
      </c>
      <c r="F103">
        <v>3000</v>
      </c>
      <c r="G103">
        <v>40</v>
      </c>
      <c r="H103">
        <v>2400</v>
      </c>
      <c r="I103">
        <v>450</v>
      </c>
      <c r="J103">
        <v>2350</v>
      </c>
      <c r="K103">
        <v>2550</v>
      </c>
    </row>
    <row r="104" spans="1:11">
      <c r="A104">
        <v>6</v>
      </c>
      <c r="B104" t="s">
        <v>173</v>
      </c>
      <c r="C104">
        <v>700</v>
      </c>
      <c r="D104">
        <v>2500</v>
      </c>
      <c r="E104">
        <v>1150</v>
      </c>
      <c r="F104">
        <v>950</v>
      </c>
      <c r="G104">
        <v>2400</v>
      </c>
      <c r="H104">
        <v>40</v>
      </c>
      <c r="I104">
        <v>2200</v>
      </c>
      <c r="J104">
        <v>600</v>
      </c>
      <c r="K104">
        <v>550</v>
      </c>
    </row>
    <row r="105" spans="1:11">
      <c r="A105">
        <v>7</v>
      </c>
      <c r="B105" t="s">
        <v>175</v>
      </c>
      <c r="C105">
        <v>1650</v>
      </c>
      <c r="D105">
        <v>700</v>
      </c>
      <c r="E105">
        <v>2550</v>
      </c>
      <c r="F105">
        <v>2900</v>
      </c>
      <c r="G105">
        <v>450</v>
      </c>
      <c r="H105">
        <v>2200</v>
      </c>
      <c r="I105">
        <v>40</v>
      </c>
      <c r="J105">
        <v>2300</v>
      </c>
      <c r="K105">
        <v>2350</v>
      </c>
    </row>
    <row r="106" spans="1:11">
      <c r="A106">
        <v>8</v>
      </c>
      <c r="B106" t="s">
        <v>170</v>
      </c>
      <c r="C106">
        <v>650</v>
      </c>
      <c r="D106">
        <v>3000</v>
      </c>
      <c r="E106">
        <v>600</v>
      </c>
      <c r="F106">
        <v>800</v>
      </c>
      <c r="G106">
        <v>2350</v>
      </c>
      <c r="H106">
        <v>600</v>
      </c>
      <c r="I106">
        <v>2300</v>
      </c>
      <c r="J106">
        <v>40</v>
      </c>
      <c r="K106">
        <v>1150</v>
      </c>
    </row>
    <row r="107" spans="1:11">
      <c r="A107">
        <v>9</v>
      </c>
      <c r="B107" t="s">
        <v>174</v>
      </c>
      <c r="C107">
        <v>1000</v>
      </c>
      <c r="D107">
        <v>2500</v>
      </c>
      <c r="E107">
        <v>1650</v>
      </c>
      <c r="F107">
        <v>1200</v>
      </c>
      <c r="G107">
        <v>2550</v>
      </c>
      <c r="H107">
        <v>550</v>
      </c>
      <c r="I107">
        <v>2350</v>
      </c>
      <c r="J107">
        <v>1150</v>
      </c>
      <c r="K107">
        <v>40</v>
      </c>
    </row>
    <row r="110" spans="1:11">
      <c r="B110" s="29" t="s">
        <v>1249</v>
      </c>
    </row>
    <row r="111" spans="1:11">
      <c r="C111" s="29" t="s">
        <v>1250</v>
      </c>
      <c r="D111" s="29" t="s">
        <v>1252</v>
      </c>
      <c r="E111" s="29" t="s">
        <v>1256</v>
      </c>
    </row>
    <row r="112" spans="1:11">
      <c r="B112" s="29" t="s">
        <v>1251</v>
      </c>
      <c r="C112">
        <v>10</v>
      </c>
      <c r="D112">
        <v>0.26700000000000002</v>
      </c>
      <c r="E112" s="146">
        <f>D112/C115</f>
        <v>0.31785714285714289</v>
      </c>
    </row>
    <row r="113" spans="2:10">
      <c r="B113" s="29" t="s">
        <v>1253</v>
      </c>
      <c r="C113">
        <v>6</v>
      </c>
      <c r="D113">
        <v>0.246</v>
      </c>
      <c r="E113" s="146">
        <f>D113/C115</f>
        <v>0.29285714285714287</v>
      </c>
    </row>
    <row r="115" spans="2:10">
      <c r="B115" s="29" t="s">
        <v>1254</v>
      </c>
      <c r="C115">
        <v>0.84</v>
      </c>
      <c r="D115" s="29" t="s">
        <v>1255</v>
      </c>
    </row>
    <row r="117" spans="2:10">
      <c r="B117" s="29" t="s">
        <v>1272</v>
      </c>
      <c r="C117" s="157">
        <f>(J135/100)/((E112+E113)/2)</f>
        <v>1.2978245614035089</v>
      </c>
    </row>
    <row r="119" spans="2:10" ht="38.25">
      <c r="B119" s="29" t="s">
        <v>1257</v>
      </c>
      <c r="F119" s="78" t="s">
        <v>1267</v>
      </c>
      <c r="G119" t="s">
        <v>1268</v>
      </c>
      <c r="H119" t="s">
        <v>1269</v>
      </c>
      <c r="I119" s="78" t="s">
        <v>1270</v>
      </c>
      <c r="J119" s="78" t="s">
        <v>1271</v>
      </c>
    </row>
    <row r="120" spans="2:10" ht="15">
      <c r="B120" s="147" t="s">
        <v>1258</v>
      </c>
      <c r="C120" s="148" t="s">
        <v>1259</v>
      </c>
      <c r="D120" s="149" t="s">
        <v>1260</v>
      </c>
      <c r="E120" s="150"/>
      <c r="F120" s="151">
        <v>5.79</v>
      </c>
      <c r="G120" s="152">
        <v>0.125</v>
      </c>
      <c r="H120" s="152">
        <v>4.1000000000000002E-2</v>
      </c>
      <c r="I120" s="153">
        <v>0.04</v>
      </c>
      <c r="J120" s="153">
        <v>26.08</v>
      </c>
    </row>
    <row r="121" spans="2:10" ht="15">
      <c r="B121" s="154" t="s">
        <v>1258</v>
      </c>
      <c r="C121" s="155" t="s">
        <v>1259</v>
      </c>
      <c r="D121" s="149" t="s">
        <v>1261</v>
      </c>
      <c r="E121" s="150"/>
      <c r="F121" s="151">
        <v>5.79</v>
      </c>
      <c r="G121" s="152">
        <v>2.7E-2</v>
      </c>
      <c r="H121" s="152">
        <v>8.9999999999999993E-3</v>
      </c>
      <c r="I121" s="153">
        <v>0.04</v>
      </c>
      <c r="J121" s="153">
        <v>25.8</v>
      </c>
    </row>
    <row r="122" spans="2:10" ht="15">
      <c r="B122" s="154" t="s">
        <v>1258</v>
      </c>
      <c r="C122" s="155" t="s">
        <v>1259</v>
      </c>
      <c r="D122" s="149" t="s">
        <v>1262</v>
      </c>
      <c r="E122" s="150"/>
      <c r="F122" s="151">
        <v>5.79</v>
      </c>
      <c r="G122" s="152">
        <v>0.67</v>
      </c>
      <c r="H122" s="152">
        <v>0.219</v>
      </c>
      <c r="I122" s="153">
        <v>0.04</v>
      </c>
      <c r="J122" s="153">
        <v>25.81</v>
      </c>
    </row>
    <row r="123" spans="2:10" ht="15">
      <c r="B123" s="154" t="s">
        <v>1258</v>
      </c>
      <c r="C123" s="156" t="s">
        <v>1259</v>
      </c>
      <c r="D123" s="149" t="s">
        <v>1263</v>
      </c>
      <c r="E123" s="150"/>
      <c r="F123" s="151">
        <v>5.79</v>
      </c>
      <c r="G123" s="152">
        <v>0.17799999999999999</v>
      </c>
      <c r="H123" s="152">
        <v>5.8000000000000003E-2</v>
      </c>
      <c r="I123" s="153">
        <v>0.04</v>
      </c>
      <c r="J123" s="153">
        <v>25.25</v>
      </c>
    </row>
    <row r="124" spans="2:10" ht="15">
      <c r="B124" s="148" t="s">
        <v>1264</v>
      </c>
      <c r="C124" s="148" t="s">
        <v>1259</v>
      </c>
      <c r="D124" s="149" t="s">
        <v>1260</v>
      </c>
      <c r="E124" s="150"/>
      <c r="F124" s="151">
        <v>11.61</v>
      </c>
      <c r="G124" s="152">
        <v>3.9E-2</v>
      </c>
      <c r="H124" s="152">
        <v>2.5000000000000001E-2</v>
      </c>
      <c r="I124" s="153">
        <v>0.02</v>
      </c>
      <c r="J124" s="153">
        <v>32.36</v>
      </c>
    </row>
    <row r="125" spans="2:10" ht="15">
      <c r="B125" s="154" t="s">
        <v>1264</v>
      </c>
      <c r="C125" s="155" t="s">
        <v>1259</v>
      </c>
      <c r="D125" s="149" t="s">
        <v>1261</v>
      </c>
      <c r="E125" s="150"/>
      <c r="F125" s="151">
        <v>11.61</v>
      </c>
      <c r="G125" s="152">
        <v>1.4E-2</v>
      </c>
      <c r="H125" s="152">
        <v>8.9999999999999993E-3</v>
      </c>
      <c r="I125" s="153">
        <v>0.02</v>
      </c>
      <c r="J125" s="153">
        <v>31.32</v>
      </c>
    </row>
    <row r="126" spans="2:10" ht="15">
      <c r="B126" s="154" t="s">
        <v>1264</v>
      </c>
      <c r="C126" s="155" t="s">
        <v>1259</v>
      </c>
      <c r="D126" s="149" t="s">
        <v>1262</v>
      </c>
      <c r="E126" s="150"/>
      <c r="F126" s="151">
        <v>11.61</v>
      </c>
      <c r="G126" s="152">
        <v>0.63</v>
      </c>
      <c r="H126" s="152">
        <v>0.40200000000000002</v>
      </c>
      <c r="I126" s="153">
        <v>0.02</v>
      </c>
      <c r="J126" s="153">
        <v>31.28</v>
      </c>
    </row>
    <row r="127" spans="2:10" ht="15">
      <c r="B127" s="154" t="s">
        <v>1264</v>
      </c>
      <c r="C127" s="156" t="s">
        <v>1259</v>
      </c>
      <c r="D127" s="149" t="s">
        <v>1263</v>
      </c>
      <c r="E127" s="150"/>
      <c r="F127" s="151">
        <v>11.61</v>
      </c>
      <c r="G127" s="152">
        <v>0.318</v>
      </c>
      <c r="H127" s="152">
        <v>0.20300000000000001</v>
      </c>
      <c r="I127" s="153">
        <v>0.02</v>
      </c>
      <c r="J127" s="153">
        <v>31.45</v>
      </c>
    </row>
    <row r="128" spans="2:10" ht="15">
      <c r="B128" s="148" t="s">
        <v>1265</v>
      </c>
      <c r="C128" s="148" t="s">
        <v>1259</v>
      </c>
      <c r="D128" s="149" t="s">
        <v>1260</v>
      </c>
      <c r="E128" s="150"/>
      <c r="F128" s="151">
        <v>15</v>
      </c>
      <c r="G128" s="152"/>
      <c r="H128" s="152">
        <v>0</v>
      </c>
      <c r="I128" s="153">
        <v>0.02</v>
      </c>
      <c r="J128" s="153">
        <v>32.67</v>
      </c>
    </row>
    <row r="129" spans="1:10" ht="15">
      <c r="B129" s="154" t="s">
        <v>1265</v>
      </c>
      <c r="C129" s="155" t="s">
        <v>1259</v>
      </c>
      <c r="D129" s="149" t="s">
        <v>1261</v>
      </c>
      <c r="E129" s="150"/>
      <c r="F129" s="151">
        <v>15</v>
      </c>
      <c r="G129" s="152"/>
      <c r="H129" s="152">
        <v>0</v>
      </c>
      <c r="I129" s="153">
        <v>0.02</v>
      </c>
      <c r="J129" s="153">
        <v>31.59</v>
      </c>
    </row>
    <row r="130" spans="1:10" ht="15">
      <c r="B130" s="154" t="s">
        <v>1265</v>
      </c>
      <c r="C130" s="155" t="s">
        <v>1259</v>
      </c>
      <c r="D130" s="149" t="s">
        <v>1262</v>
      </c>
      <c r="E130" s="150"/>
      <c r="F130" s="151">
        <v>15</v>
      </c>
      <c r="G130" s="152"/>
      <c r="H130" s="152">
        <v>0</v>
      </c>
      <c r="I130" s="153">
        <v>0.02</v>
      </c>
      <c r="J130" s="153">
        <v>31.46</v>
      </c>
    </row>
    <row r="131" spans="1:10" ht="15">
      <c r="B131" s="154" t="s">
        <v>1265</v>
      </c>
      <c r="C131" s="156" t="s">
        <v>1259</v>
      </c>
      <c r="D131" s="149" t="s">
        <v>1263</v>
      </c>
      <c r="E131" s="150"/>
      <c r="F131" s="151">
        <v>15</v>
      </c>
      <c r="G131" s="152"/>
      <c r="H131" s="152">
        <v>0</v>
      </c>
      <c r="I131" s="153">
        <v>0.02</v>
      </c>
      <c r="J131" s="153">
        <v>31.95</v>
      </c>
    </row>
    <row r="132" spans="1:10" ht="15">
      <c r="B132" s="148" t="s">
        <v>1266</v>
      </c>
      <c r="C132" s="148" t="s">
        <v>1259</v>
      </c>
      <c r="D132" s="149" t="s">
        <v>1260</v>
      </c>
      <c r="E132" s="150"/>
      <c r="F132" s="151">
        <v>18.5</v>
      </c>
      <c r="G132" s="152"/>
      <c r="H132" s="152">
        <v>0</v>
      </c>
      <c r="I132" s="153">
        <v>0.02</v>
      </c>
      <c r="J132" s="153">
        <v>38.950000000000003</v>
      </c>
    </row>
    <row r="133" spans="1:10" ht="15">
      <c r="B133" s="154" t="s">
        <v>1266</v>
      </c>
      <c r="C133" s="155" t="s">
        <v>1259</v>
      </c>
      <c r="D133" s="149" t="s">
        <v>1261</v>
      </c>
      <c r="E133" s="150"/>
      <c r="F133" s="151">
        <v>18.5</v>
      </c>
      <c r="G133" s="152"/>
      <c r="H133" s="152">
        <v>0</v>
      </c>
      <c r="I133" s="153">
        <v>0.02</v>
      </c>
      <c r="J133" s="153">
        <v>38.24</v>
      </c>
    </row>
    <row r="134" spans="1:10" ht="15">
      <c r="B134" s="154" t="s">
        <v>1266</v>
      </c>
      <c r="C134" s="155" t="s">
        <v>1259</v>
      </c>
      <c r="D134" s="149" t="s">
        <v>1262</v>
      </c>
      <c r="E134" s="150"/>
      <c r="F134" s="151">
        <v>18.5</v>
      </c>
      <c r="G134" s="152"/>
      <c r="H134" s="152">
        <v>0</v>
      </c>
      <c r="I134" s="153">
        <v>0.02</v>
      </c>
      <c r="J134" s="153">
        <v>38.47</v>
      </c>
    </row>
    <row r="135" spans="1:10" ht="15">
      <c r="B135" s="156" t="s">
        <v>1259</v>
      </c>
      <c r="C135" s="156" t="s">
        <v>1259</v>
      </c>
      <c r="D135" s="149" t="s">
        <v>1263</v>
      </c>
      <c r="E135" s="150"/>
      <c r="F135" s="151">
        <v>18.5</v>
      </c>
      <c r="G135" s="152"/>
      <c r="H135" s="152">
        <v>0</v>
      </c>
      <c r="I135" s="153">
        <v>0.02</v>
      </c>
      <c r="J135" s="153">
        <v>39.630000000000003</v>
      </c>
    </row>
    <row r="138" spans="1:10">
      <c r="B138" s="242" t="s">
        <v>1374</v>
      </c>
      <c r="C138" s="243"/>
      <c r="D138" s="243"/>
      <c r="E138" s="243"/>
      <c r="F138" s="240" t="s">
        <v>1363</v>
      </c>
    </row>
    <row r="139" spans="1:10" ht="15">
      <c r="B139" s="242" t="s">
        <v>1273</v>
      </c>
      <c r="C139" s="241" t="s">
        <v>56</v>
      </c>
      <c r="D139" s="241" t="s">
        <v>57</v>
      </c>
      <c r="E139" s="243"/>
    </row>
    <row r="140" spans="1:10">
      <c r="A140">
        <v>1</v>
      </c>
      <c r="B140" s="242" t="s">
        <v>171</v>
      </c>
      <c r="C140" s="243" t="e">
        <f>IF(AND(Dreischichtplatten!$AB$12='s4.Transport'!A140,Dreischichtplatten!$D$33&gt;0,ISNUMBER(Dreischichtplatten!$D$33)),Dreischichtplatten!$D$33*Dreischichtplatten!$D$34,$L$78*I181)</f>
        <v>#N/A</v>
      </c>
      <c r="D140" s="243" t="e">
        <f>IF(AND(Dreischichtplatten!$AB$12='s4.Transport'!A140,Dreischichtplatten!$D$33&gt;0),Dreischichtplatten!$D$33*(1-Dreischichtplatten!$D$34),$K$78*I181)</f>
        <v>#N/A</v>
      </c>
      <c r="E140" s="243" t="s">
        <v>1134</v>
      </c>
    </row>
    <row r="141" spans="1:10">
      <c r="A141">
        <v>2</v>
      </c>
      <c r="B141" s="242" t="s">
        <v>177</v>
      </c>
      <c r="C141" s="243" t="e">
        <f>IF(AND(Dreischichtplatten!$AB$12='s4.Transport'!A141,Dreischichtplatten!$D$33&gt;0),Dreischichtplatten!$D$33*Dreischichtplatten!$D$34,$L$78*I182)</f>
        <v>#N/A</v>
      </c>
      <c r="D141" s="243" t="e">
        <f>IF(AND(Dreischichtplatten!$AB$12='s4.Transport'!A141,Dreischichtplatten!$D$33&gt;0),Dreischichtplatten!$D$33*(1-Dreischichtplatten!$D$34),$K$78*I182)</f>
        <v>#N/A</v>
      </c>
      <c r="E141" s="243" t="s">
        <v>1135</v>
      </c>
    </row>
    <row r="142" spans="1:10">
      <c r="A142">
        <v>3</v>
      </c>
      <c r="B142" s="242" t="s">
        <v>172</v>
      </c>
      <c r="C142" s="243" t="e">
        <f>IF(AND(Dreischichtplatten!$AB$12='s4.Transport'!A142,Dreischichtplatten!$D$33&gt;0),Dreischichtplatten!$D$33*Dreischichtplatten!$D$34,$L$78*I183)</f>
        <v>#N/A</v>
      </c>
      <c r="D142" s="243" t="e">
        <f>IF(AND(Dreischichtplatten!$AB$12='s4.Transport'!A142,Dreischichtplatten!$D$33&gt;0),Dreischichtplatten!$D$33*(1-Dreischichtplatten!$D$34),$K$78*I183)</f>
        <v>#N/A</v>
      </c>
      <c r="E142" s="243" t="s">
        <v>1138</v>
      </c>
    </row>
    <row r="143" spans="1:10">
      <c r="A143">
        <v>4</v>
      </c>
      <c r="B143" s="242" t="s">
        <v>178</v>
      </c>
      <c r="C143" s="243" t="e">
        <f t="array" ref="C143">IF(AND(Dreischichtplatten!$AB$12='s4.Transport'!A143,Dreischichtplatten!$D$33&gt;0),Dreischichtplatten!$D$33*Dreischichtplatten!$D$34,$L$78*I184)</f>
        <v>#N/A</v>
      </c>
      <c r="D143" s="243" t="e">
        <f>IF(AND(Dreischichtplatten!$AB$12='s4.Transport'!A143,Dreischichtplatten!$D$33&gt;0),Dreischichtplatten!$D$33*(1-Dreischichtplatten!$D$34),$K$78*I184)</f>
        <v>#N/A</v>
      </c>
      <c r="E143" s="243" t="s">
        <v>1137</v>
      </c>
    </row>
    <row r="144" spans="1:10">
      <c r="A144">
        <v>5</v>
      </c>
      <c r="B144" s="242" t="s">
        <v>176</v>
      </c>
      <c r="C144" s="243" t="e">
        <f>IF(AND(Dreischichtplatten!$AB$12='s4.Transport'!A144,Dreischichtplatten!$D$33&gt;0),Dreischichtplatten!$D$33*Dreischichtplatten!$D$34,$L$78*I185)</f>
        <v>#N/A</v>
      </c>
      <c r="D144" s="243" t="e">
        <f>IF(AND(Dreischichtplatten!$AB$12='s4.Transport'!A144,Dreischichtplatten!$D$33&gt;0),Dreischichtplatten!$D$33*(1-Dreischichtplatten!$D$34),$K$78*I185)</f>
        <v>#N/A</v>
      </c>
      <c r="E144" s="243" t="s">
        <v>1139</v>
      </c>
    </row>
    <row r="145" spans="1:5">
      <c r="A145">
        <v>6</v>
      </c>
      <c r="B145" s="242" t="s">
        <v>173</v>
      </c>
      <c r="C145" s="243" t="e">
        <f>IF(AND(Dreischichtplatten!$AB$12='s4.Transport'!A145,Dreischichtplatten!$D$33&gt;0),Dreischichtplatten!$D$33*Dreischichtplatten!$D$34,$L$78*I186)</f>
        <v>#N/A</v>
      </c>
      <c r="D145" s="243" t="e">
        <f>IF(AND(Dreischichtplatten!$AB$12='s4.Transport'!A145,Dreischichtplatten!$D$33&gt;0),Dreischichtplatten!$D$33*(1-Dreischichtplatten!$D$34),$K$78*I186)</f>
        <v>#N/A</v>
      </c>
      <c r="E145" s="243" t="s">
        <v>1136</v>
      </c>
    </row>
    <row r="146" spans="1:5">
      <c r="A146">
        <v>7</v>
      </c>
      <c r="B146" s="242" t="s">
        <v>175</v>
      </c>
      <c r="C146" s="243" t="e">
        <f>IF(AND(Dreischichtplatten!$AB$12='s4.Transport'!A146,Dreischichtplatten!$D$33&gt;0),Dreischichtplatten!$D$33*Dreischichtplatten!$D$34,$L$78*I187)</f>
        <v>#N/A</v>
      </c>
      <c r="D146" s="243" t="e">
        <f>IF(AND(Dreischichtplatten!$AB$12='s4.Transport'!A146,Dreischichtplatten!$D$33&gt;0),Dreischichtplatten!$D$33*(1-Dreischichtplatten!$D$34),$K$78*I187)</f>
        <v>#N/A</v>
      </c>
      <c r="E146" s="243" t="s">
        <v>1140</v>
      </c>
    </row>
    <row r="147" spans="1:5">
      <c r="A147">
        <v>8</v>
      </c>
      <c r="B147" s="242" t="s">
        <v>170</v>
      </c>
      <c r="C147" s="243">
        <v>0</v>
      </c>
      <c r="D147" s="243">
        <v>0</v>
      </c>
      <c r="E147" s="243"/>
    </row>
    <row r="148" spans="1:5">
      <c r="A148">
        <v>9</v>
      </c>
      <c r="B148" s="242" t="s">
        <v>174</v>
      </c>
      <c r="C148" s="243" t="e">
        <f>IF(AND(Dreischichtplatten!$AB$12='s4.Transport'!A148,Dreischichtplatten!$D$33&gt;0),Dreischichtplatten!$D$33*Dreischichtplatten!$D$34,$L$78*I189)</f>
        <v>#N/A</v>
      </c>
      <c r="D148" s="243" t="e">
        <f>IF(AND(Dreischichtplatten!$AB$12='s4.Transport'!A148,Dreischichtplatten!$D$33&gt;0),Dreischichtplatten!$D$33*(1-Dreischichtplatten!$D$34),$K$78*I189)</f>
        <v>#N/A</v>
      </c>
      <c r="E148" s="243" t="s">
        <v>1141</v>
      </c>
    </row>
    <row r="149" spans="1:5" ht="15">
      <c r="B149" s="244" t="s">
        <v>1121</v>
      </c>
      <c r="C149" s="245" t="e">
        <f>IF(Dreischichtplatten!$AD$25=1,INDEX($A$58:$D$66,MATCH(Dreischichtplatten!$AB$12,'s4.Transport'!$A$58:$A$66,0),3)*'s4.Transport'!$C$117,INDEX($A$58:$D$66,MATCH(Dreischichtplatten!$AB$12,'s4.Transport'!$A$58:$A$66,0),3))</f>
        <v>#N/A</v>
      </c>
      <c r="D149" s="245" t="e">
        <f>INDEX($A$58:$D$66,MATCH(Dreischichtplatten!$AB$12,'s4.Transport'!$A$58:$A$66,0),4)</f>
        <v>#N/A</v>
      </c>
      <c r="E149" s="243"/>
    </row>
    <row r="152" spans="1:5" ht="15">
      <c r="B152" s="29" t="s">
        <v>1375</v>
      </c>
      <c r="C152" s="15" t="s">
        <v>56</v>
      </c>
      <c r="D152" s="15" t="s">
        <v>57</v>
      </c>
    </row>
    <row r="153" spans="1:5" ht="15">
      <c r="A153">
        <v>1</v>
      </c>
      <c r="B153" s="12" t="s">
        <v>171</v>
      </c>
      <c r="C153" s="25" t="e">
        <f>IF(Dreischichtplatten!$AC$12='s4.Transport'!$A153,INDEX('s4.Transport'!$A$167:$K$176,MATCH(Dreischichtplatten!$AB$12,'s4.Transport'!$A$167:$A$176,0),3),0)</f>
        <v>#N/A</v>
      </c>
      <c r="D153" s="25" t="e">
        <f>IF(Dreischichtplatten!$AC$12='s4.Transport'!$A153,INDEX('s4.Transport'!$A$180:$K$189,MATCH(Dreischichtplatten!$AB$12,'s4.Transport'!$A$180:$A$189,0),3),0)</f>
        <v>#N/A</v>
      </c>
    </row>
    <row r="154" spans="1:5" ht="15">
      <c r="A154">
        <v>2</v>
      </c>
      <c r="B154" s="14" t="s">
        <v>177</v>
      </c>
      <c r="C154" s="25" t="e">
        <f t="array" ref="C154">IF(Dreischichtplatten!$AC$12='s4.Transport'!$A154,INDEX('s4.Transport'!$A$167:$K$176,MATCH(Dreischichtplatten!$AB$12,'s4.Transport'!$A$167:$A$176,0),4),0)</f>
        <v>#N/A</v>
      </c>
      <c r="D154" s="25" t="e">
        <f>IF(Dreischichtplatten!$AC$12='s4.Transport'!$A154,INDEX('s4.Transport'!$A$180:$K$189,MATCH(Dreischichtplatten!$AB$12,'s4.Transport'!$A$180:$A$189,0),4),0)</f>
        <v>#N/A</v>
      </c>
    </row>
    <row r="155" spans="1:5" ht="15">
      <c r="A155">
        <v>3</v>
      </c>
      <c r="B155" s="14" t="s">
        <v>172</v>
      </c>
      <c r="C155" s="25" t="e">
        <f>IF(Dreischichtplatten!$AC$12='s4.Transport'!$A155,INDEX('s4.Transport'!$A$167:$K$176,MATCH(Dreischichtplatten!$AB$12,'s4.Transport'!$A$167:$A$176,0),5),0)</f>
        <v>#N/A</v>
      </c>
      <c r="D155" s="25" t="e">
        <f>IF(Dreischichtplatten!$AC$12='s4.Transport'!$A155,INDEX('s4.Transport'!$A$180:$K$189,MATCH(Dreischichtplatten!$AB$12,'s4.Transport'!$A$180:$A$189,0),5),0)</f>
        <v>#N/A</v>
      </c>
    </row>
    <row r="156" spans="1:5" ht="15">
      <c r="A156">
        <v>4</v>
      </c>
      <c r="B156" s="14" t="s">
        <v>178</v>
      </c>
      <c r="C156" s="25" t="e">
        <f>IF(Dreischichtplatten!$AC$12='s4.Transport'!$A156,INDEX('s4.Transport'!$A$167:$K$176,MATCH(Dreischichtplatten!$AB$12,'s4.Transport'!$A$167:$A$176,0),6),0)</f>
        <v>#N/A</v>
      </c>
      <c r="D156" s="25" t="e">
        <f>IF(Dreischichtplatten!$AC$12='s4.Transport'!$A156,INDEX('s4.Transport'!$A$180:$K$189,MATCH(Dreischichtplatten!$AB$12,'s4.Transport'!$A$180:$A$189,0),6),0)</f>
        <v>#N/A</v>
      </c>
    </row>
    <row r="157" spans="1:5" ht="15">
      <c r="A157">
        <v>5</v>
      </c>
      <c r="B157" s="14" t="s">
        <v>176</v>
      </c>
      <c r="C157" s="25" t="e">
        <f>IF(Dreischichtplatten!$AC$12='s4.Transport'!$A157,INDEX('s4.Transport'!$A$167:$K$176,MATCH(Dreischichtplatten!$AB$12,'s4.Transport'!$A$167:$A$176,0),7),0)</f>
        <v>#N/A</v>
      </c>
      <c r="D157" s="25" t="e">
        <f>IF(Dreischichtplatten!$AC$12='s4.Transport'!$A157,INDEX('s4.Transport'!$A$180:$K$189,MATCH(Dreischichtplatten!$AB$12,'s4.Transport'!$A$180:$A$189,0),7),0)</f>
        <v>#N/A</v>
      </c>
    </row>
    <row r="158" spans="1:5" ht="15">
      <c r="A158">
        <v>6</v>
      </c>
      <c r="B158" s="14" t="s">
        <v>173</v>
      </c>
      <c r="C158" s="25" t="e">
        <f>IF(Dreischichtplatten!$AC$12='s4.Transport'!$A158,INDEX('s4.Transport'!$A$167:$K$176,MATCH(Dreischichtplatten!$AB$12,'s4.Transport'!$A$167:$A$176,0),8),0)</f>
        <v>#N/A</v>
      </c>
      <c r="D158" s="25" t="e">
        <f>IF(Dreischichtplatten!$AC$12='s4.Transport'!$A158,INDEX('s4.Transport'!$A$180:$K$189,MATCH(Dreischichtplatten!$AB$12,'s4.Transport'!$A$180:$A$189,0),8),0)</f>
        <v>#N/A</v>
      </c>
    </row>
    <row r="159" spans="1:5" ht="15">
      <c r="A159">
        <v>7</v>
      </c>
      <c r="B159" s="14" t="s">
        <v>175</v>
      </c>
      <c r="C159" s="25" t="e">
        <f>IF(Dreischichtplatten!$AC$12='s4.Transport'!$A159,INDEX('s4.Transport'!$A$167:$K$176,MATCH(Dreischichtplatten!$AB$12,'s4.Transport'!$A$167:$A$176,0),9),0)</f>
        <v>#N/A</v>
      </c>
      <c r="D159" s="25" t="e">
        <f>IF(Dreischichtplatten!$AC$12='s4.Transport'!$A159,INDEX('s4.Transport'!$A$180:$K$189,MATCH(Dreischichtplatten!$AB$12,'s4.Transport'!$A$180:$A$189,0),9),0)</f>
        <v>#N/A</v>
      </c>
    </row>
    <row r="160" spans="1:5" ht="15">
      <c r="A160">
        <v>8</v>
      </c>
      <c r="B160" s="14" t="s">
        <v>170</v>
      </c>
      <c r="C160" s="25" t="e">
        <f>IF(Dreischichtplatten!$AC$12='s4.Transport'!$A160,INDEX('s4.Transport'!$A$167:$K$176,MATCH(Dreischichtplatten!$AB$12,'s4.Transport'!$A$167:$A$176,0),10),0)</f>
        <v>#N/A</v>
      </c>
      <c r="D160" s="25" t="e">
        <f>IF(Dreischichtplatten!$AC$12='s4.Transport'!$A160,INDEX('s4.Transport'!$A$180:$K$189,MATCH(Dreischichtplatten!$AB$12,'s4.Transport'!$A$180:$A$189,0),10),0)</f>
        <v>#N/A</v>
      </c>
    </row>
    <row r="161" spans="1:11" ht="15">
      <c r="A161">
        <v>9</v>
      </c>
      <c r="B161" s="14" t="s">
        <v>174</v>
      </c>
      <c r="C161" s="25" t="e">
        <f>IF(Dreischichtplatten!$AC$12='s4.Transport'!$A161,INDEX('s4.Transport'!$A$167:$K$176,MATCH(Dreischichtplatten!$AB$12,'s4.Transport'!$A$167:$A$176,0),11),0)</f>
        <v>#N/A</v>
      </c>
      <c r="D161" s="25" t="e">
        <f>IF(Dreischichtplatten!$AC$12='s4.Transport'!$A161,INDEX('s4.Transport'!$A$180:$K$189,MATCH(Dreischichtplatten!$AB$12,'s4.Transport'!$A$180:$A$189,0),11),0)</f>
        <v>#N/A</v>
      </c>
    </row>
    <row r="162" spans="1:11" ht="15">
      <c r="B162" s="102" t="s">
        <v>1121</v>
      </c>
      <c r="C162" s="246" t="e">
        <f>IF(AND(C163=0,Dreischichtplatten!$D$31&gt;0,ISNUMBER(Dreischichtplatten!$D$31)),Dreischichtplatten!$D$31*Dreischichtplatten!$D$32,IF(Dreischichtplatten!$D$32=L78,(SUM(C153:C161)-C160)*L78,(SUM(C153:C161)-C160)*Dreischichtplatten!$D$32))</f>
        <v>#N/A</v>
      </c>
      <c r="D162" s="246" t="e">
        <f>IF(AND(D163=0,Dreischichtplatten!$D$31&gt;0,ISNUMBER(Dreischichtplatten!$D$31)),Dreischichtplatten!$D$31*(1-Dreischichtplatten!$D$32),IF(Dreischichtplatten!$D$32=L78,(SUM(C153:C161)-C160)*(100%-L78),(SUM(C153:C161)-C160)*(100%-Dreischichtplatten!D$32)))</f>
        <v>#N/A</v>
      </c>
      <c r="E162" s="197" t="str">
        <f>IFERROR(SUM(C153:C161)+SUM(D153:D161),"Bitte Land wählen")</f>
        <v>Bitte Land wählen</v>
      </c>
    </row>
    <row r="163" spans="1:11" ht="15">
      <c r="B163" s="98" t="s">
        <v>1122</v>
      </c>
      <c r="C163" s="246" t="e">
        <f>IF(AND(Dreischichtplatten!$AC$12='s4.Transport'!$A160,Dreischichtplatten!$D$31&gt;0,ISNUMBER(Dreischichtplatten!$D$31)),Dreischichtplatten!$D$31*Dreischichtplatten!$D$32,IF(Dreischichtplatten!$D$32=L78,C160*L78,Dreischichtplatten!$D$32*C160))</f>
        <v>#N/A</v>
      </c>
      <c r="D163" s="246" t="e">
        <f>IF(AND(Dreischichtplatten!$AC$12='s4.Transport'!$A160,Dreischichtplatten!$D$31&gt;0,ISNUMBER(Dreischichtplatten!$D$31)),Dreischichtplatten!$D$31*(1-Dreischichtplatten!$D$32),IF(Dreischichtplatten!$D$32=L78,D160*L78, (1-Dreischichtplatten!$D$32)*C160))</f>
        <v>#N/A</v>
      </c>
    </row>
    <row r="166" spans="1:11">
      <c r="B166" s="97" t="s">
        <v>1119</v>
      </c>
      <c r="C166" s="29"/>
    </row>
    <row r="167" spans="1:11">
      <c r="B167" s="29" t="s">
        <v>1273</v>
      </c>
      <c r="C167" t="s">
        <v>171</v>
      </c>
      <c r="D167" t="s">
        <v>177</v>
      </c>
      <c r="E167" t="s">
        <v>172</v>
      </c>
      <c r="F167" t="s">
        <v>178</v>
      </c>
      <c r="G167" t="s">
        <v>176</v>
      </c>
      <c r="H167" t="s">
        <v>173</v>
      </c>
      <c r="I167" t="s">
        <v>175</v>
      </c>
      <c r="J167" t="s">
        <v>170</v>
      </c>
      <c r="K167" t="s">
        <v>174</v>
      </c>
    </row>
    <row r="168" spans="1:11">
      <c r="A168">
        <v>1</v>
      </c>
      <c r="B168" t="s">
        <v>171</v>
      </c>
      <c r="C168" s="285">
        <v>150</v>
      </c>
      <c r="D168" s="239">
        <f t="shared" ref="D168:K170" si="10">D99</f>
        <v>2400</v>
      </c>
      <c r="E168" s="239">
        <f t="shared" si="10"/>
        <v>1500</v>
      </c>
      <c r="F168" s="239">
        <f t="shared" si="10"/>
        <v>1350</v>
      </c>
      <c r="G168" s="239">
        <f t="shared" si="10"/>
        <v>1800</v>
      </c>
      <c r="H168" s="239">
        <f t="shared" si="10"/>
        <v>700</v>
      </c>
      <c r="I168" s="239">
        <f t="shared" si="10"/>
        <v>1650</v>
      </c>
      <c r="J168" s="239">
        <f t="shared" si="10"/>
        <v>650</v>
      </c>
      <c r="K168" s="239">
        <f t="shared" si="10"/>
        <v>1000</v>
      </c>
    </row>
    <row r="169" spans="1:11">
      <c r="A169">
        <v>2</v>
      </c>
      <c r="B169" t="s">
        <v>177</v>
      </c>
      <c r="C169" s="239">
        <f t="shared" ref="C169:E176" si="11">C100</f>
        <v>2400</v>
      </c>
      <c r="D169" s="285">
        <v>150</v>
      </c>
      <c r="E169" s="239">
        <f t="shared" si="10"/>
        <v>3500</v>
      </c>
      <c r="F169" s="239">
        <f t="shared" si="10"/>
        <v>3400</v>
      </c>
      <c r="G169" s="239">
        <f t="shared" si="10"/>
        <v>1100</v>
      </c>
      <c r="H169" s="239">
        <f t="shared" si="10"/>
        <v>2500</v>
      </c>
      <c r="I169" s="239">
        <f t="shared" si="10"/>
        <v>700</v>
      </c>
      <c r="J169" s="239">
        <f t="shared" si="10"/>
        <v>3000</v>
      </c>
      <c r="K169" s="239">
        <f t="shared" si="10"/>
        <v>2500</v>
      </c>
    </row>
    <row r="170" spans="1:11">
      <c r="A170">
        <v>3</v>
      </c>
      <c r="B170" t="s">
        <v>172</v>
      </c>
      <c r="C170" s="239">
        <f t="shared" si="11"/>
        <v>1500</v>
      </c>
      <c r="D170" s="239">
        <f t="shared" si="11"/>
        <v>3500</v>
      </c>
      <c r="E170" s="285">
        <v>150</v>
      </c>
      <c r="F170" s="239">
        <f t="shared" si="10"/>
        <v>1250</v>
      </c>
      <c r="G170" s="239">
        <f t="shared" si="10"/>
        <v>2600</v>
      </c>
      <c r="H170" s="239">
        <f t="shared" si="10"/>
        <v>1150</v>
      </c>
      <c r="I170" s="239">
        <f t="shared" si="10"/>
        <v>2550</v>
      </c>
      <c r="J170" s="239">
        <f t="shared" si="10"/>
        <v>600</v>
      </c>
      <c r="K170" s="239">
        <f t="shared" si="10"/>
        <v>1650</v>
      </c>
    </row>
    <row r="171" spans="1:11">
      <c r="A171">
        <v>4</v>
      </c>
      <c r="B171" t="s">
        <v>178</v>
      </c>
      <c r="C171" s="239">
        <f t="shared" si="11"/>
        <v>1350</v>
      </c>
      <c r="D171" s="239">
        <f t="shared" si="11"/>
        <v>3400</v>
      </c>
      <c r="E171" s="239">
        <f t="shared" si="11"/>
        <v>1250</v>
      </c>
      <c r="F171" s="285">
        <v>150</v>
      </c>
      <c r="G171" s="239">
        <f>G102</f>
        <v>3000</v>
      </c>
      <c r="H171" s="239">
        <f>H102</f>
        <v>950</v>
      </c>
      <c r="I171" s="239">
        <f>I102</f>
        <v>2900</v>
      </c>
      <c r="J171" s="239">
        <f>J102</f>
        <v>800</v>
      </c>
      <c r="K171" s="239">
        <f>K102</f>
        <v>1200</v>
      </c>
    </row>
    <row r="172" spans="1:11">
      <c r="A172">
        <v>5</v>
      </c>
      <c r="B172" t="s">
        <v>176</v>
      </c>
      <c r="C172" s="239">
        <f t="shared" si="11"/>
        <v>1800</v>
      </c>
      <c r="D172" s="239">
        <f t="shared" si="11"/>
        <v>1100</v>
      </c>
      <c r="E172" s="239">
        <f t="shared" si="11"/>
        <v>2600</v>
      </c>
      <c r="F172" s="239">
        <f>F103</f>
        <v>3000</v>
      </c>
      <c r="G172" s="285">
        <v>150</v>
      </c>
      <c r="H172" s="239">
        <f>H103</f>
        <v>2400</v>
      </c>
      <c r="I172" s="239">
        <f>I103</f>
        <v>450</v>
      </c>
      <c r="J172" s="239">
        <f>J103</f>
        <v>2350</v>
      </c>
      <c r="K172" s="239">
        <f>K103</f>
        <v>2550</v>
      </c>
    </row>
    <row r="173" spans="1:11">
      <c r="A173">
        <v>6</v>
      </c>
      <c r="B173" t="s">
        <v>173</v>
      </c>
      <c r="C173" s="239">
        <f t="shared" si="11"/>
        <v>700</v>
      </c>
      <c r="D173" s="239">
        <f t="shared" si="11"/>
        <v>2500</v>
      </c>
      <c r="E173" s="239">
        <f t="shared" si="11"/>
        <v>1150</v>
      </c>
      <c r="F173" s="239">
        <f>F104</f>
        <v>950</v>
      </c>
      <c r="G173" s="239">
        <f>G104</f>
        <v>2400</v>
      </c>
      <c r="H173" s="285">
        <v>150</v>
      </c>
      <c r="I173" s="239">
        <f>I104</f>
        <v>2200</v>
      </c>
      <c r="J173" s="239">
        <f>J104</f>
        <v>600</v>
      </c>
      <c r="K173" s="239">
        <f>K104</f>
        <v>550</v>
      </c>
    </row>
    <row r="174" spans="1:11">
      <c r="A174">
        <v>7</v>
      </c>
      <c r="B174" t="s">
        <v>175</v>
      </c>
      <c r="C174" s="239">
        <f t="shared" si="11"/>
        <v>1650</v>
      </c>
      <c r="D174" s="239">
        <f t="shared" si="11"/>
        <v>700</v>
      </c>
      <c r="E174" s="239">
        <f t="shared" si="11"/>
        <v>2550</v>
      </c>
      <c r="F174" s="239">
        <f>F105</f>
        <v>2900</v>
      </c>
      <c r="G174" s="239">
        <f>G105</f>
        <v>450</v>
      </c>
      <c r="H174" s="239">
        <f>H105</f>
        <v>2200</v>
      </c>
      <c r="I174" s="285">
        <v>150</v>
      </c>
      <c r="J174" s="239">
        <f>J105</f>
        <v>2300</v>
      </c>
      <c r="K174" s="239">
        <f>K105</f>
        <v>2350</v>
      </c>
    </row>
    <row r="175" spans="1:11">
      <c r="A175">
        <v>8</v>
      </c>
      <c r="B175" t="s">
        <v>170</v>
      </c>
      <c r="C175" s="239">
        <f t="shared" si="11"/>
        <v>650</v>
      </c>
      <c r="D175" s="239">
        <f t="shared" si="11"/>
        <v>3000</v>
      </c>
      <c r="E175" s="239">
        <f t="shared" si="11"/>
        <v>600</v>
      </c>
      <c r="F175" s="239">
        <f>F106</f>
        <v>800</v>
      </c>
      <c r="G175" s="239">
        <f>G106</f>
        <v>2350</v>
      </c>
      <c r="H175" s="239">
        <f>H106</f>
        <v>600</v>
      </c>
      <c r="I175" s="239">
        <f>I106</f>
        <v>2300</v>
      </c>
      <c r="J175" s="285">
        <v>150</v>
      </c>
      <c r="K175" s="239">
        <f>K106</f>
        <v>1150</v>
      </c>
    </row>
    <row r="176" spans="1:11">
      <c r="A176">
        <v>9</v>
      </c>
      <c r="B176" t="s">
        <v>174</v>
      </c>
      <c r="C176" s="239">
        <f t="shared" si="11"/>
        <v>1000</v>
      </c>
      <c r="D176" s="239">
        <f t="shared" si="11"/>
        <v>2500</v>
      </c>
      <c r="E176" s="239">
        <f t="shared" si="11"/>
        <v>1650</v>
      </c>
      <c r="F176" s="239">
        <f>F107</f>
        <v>1200</v>
      </c>
      <c r="G176" s="239">
        <f>G107</f>
        <v>2550</v>
      </c>
      <c r="H176" s="239">
        <f>H107</f>
        <v>550</v>
      </c>
      <c r="I176" s="239">
        <f>I107</f>
        <v>2350</v>
      </c>
      <c r="J176" s="239">
        <f>J107</f>
        <v>1150</v>
      </c>
      <c r="K176" s="285">
        <v>150</v>
      </c>
    </row>
    <row r="177" spans="1:11">
      <c r="C177" s="135"/>
      <c r="D177" s="135"/>
      <c r="E177" s="135"/>
      <c r="F177" s="135"/>
      <c r="G177" s="135"/>
      <c r="H177" s="135"/>
      <c r="I177" s="135"/>
      <c r="J177" s="135"/>
      <c r="K177" s="135"/>
    </row>
    <row r="178" spans="1:11">
      <c r="C178" s="135"/>
      <c r="D178" s="135"/>
      <c r="E178" s="135"/>
      <c r="F178" s="135"/>
      <c r="G178" s="135"/>
      <c r="H178" s="135"/>
      <c r="I178" s="135"/>
      <c r="J178" s="135"/>
      <c r="K178" s="135"/>
    </row>
    <row r="179" spans="1:11">
      <c r="B179" s="97" t="s">
        <v>1120</v>
      </c>
      <c r="C179" s="135"/>
      <c r="D179" s="135"/>
      <c r="E179" s="135"/>
      <c r="F179" s="135"/>
      <c r="G179" s="135"/>
      <c r="H179" s="135"/>
      <c r="I179" s="135"/>
      <c r="J179" s="135"/>
      <c r="K179" s="135"/>
    </row>
    <row r="180" spans="1:11">
      <c r="B180" s="29" t="s">
        <v>1273</v>
      </c>
      <c r="C180" s="135" t="s">
        <v>171</v>
      </c>
      <c r="D180" s="135" t="s">
        <v>177</v>
      </c>
      <c r="E180" s="135" t="s">
        <v>172</v>
      </c>
      <c r="F180" s="135" t="s">
        <v>178</v>
      </c>
      <c r="G180" s="135" t="s">
        <v>176</v>
      </c>
      <c r="H180" s="135" t="s">
        <v>173</v>
      </c>
      <c r="I180" s="135" t="s">
        <v>175</v>
      </c>
      <c r="J180" s="135" t="s">
        <v>170</v>
      </c>
      <c r="K180" s="135" t="s">
        <v>174</v>
      </c>
    </row>
    <row r="181" spans="1:11">
      <c r="A181">
        <v>1</v>
      </c>
      <c r="B181" t="s">
        <v>171</v>
      </c>
      <c r="C181" s="239">
        <f>C192-C168</f>
        <v>0</v>
      </c>
      <c r="D181" s="135">
        <f t="shared" ref="C181:K189" si="12">D99-D168</f>
        <v>0</v>
      </c>
      <c r="E181" s="135">
        <f t="shared" si="12"/>
        <v>0</v>
      </c>
      <c r="F181" s="135">
        <f t="shared" si="12"/>
        <v>0</v>
      </c>
      <c r="G181" s="135">
        <f t="shared" si="12"/>
        <v>0</v>
      </c>
      <c r="H181" s="135">
        <f t="shared" si="12"/>
        <v>0</v>
      </c>
      <c r="I181" s="135">
        <f t="shared" si="12"/>
        <v>0</v>
      </c>
      <c r="J181" s="135">
        <f>J99-J168</f>
        <v>0</v>
      </c>
      <c r="K181" s="135">
        <f t="shared" si="12"/>
        <v>0</v>
      </c>
    </row>
    <row r="182" spans="1:11">
      <c r="A182">
        <v>2</v>
      </c>
      <c r="B182" t="s">
        <v>177</v>
      </c>
      <c r="C182" s="135">
        <f t="shared" si="12"/>
        <v>0</v>
      </c>
      <c r="D182" s="239">
        <f>C192-D169</f>
        <v>0</v>
      </c>
      <c r="E182" s="135">
        <f t="shared" si="12"/>
        <v>0</v>
      </c>
      <c r="F182" s="135">
        <f t="shared" si="12"/>
        <v>0</v>
      </c>
      <c r="G182" s="135">
        <f t="shared" si="12"/>
        <v>0</v>
      </c>
      <c r="H182" s="135">
        <f t="shared" si="12"/>
        <v>0</v>
      </c>
      <c r="I182" s="135">
        <f t="shared" si="12"/>
        <v>0</v>
      </c>
      <c r="J182" s="135">
        <f t="shared" si="12"/>
        <v>0</v>
      </c>
      <c r="K182" s="135">
        <f t="shared" si="12"/>
        <v>0</v>
      </c>
    </row>
    <row r="183" spans="1:11">
      <c r="A183">
        <v>3</v>
      </c>
      <c r="B183" t="s">
        <v>172</v>
      </c>
      <c r="C183" s="135">
        <f t="shared" si="12"/>
        <v>0</v>
      </c>
      <c r="D183" s="135">
        <f t="shared" si="12"/>
        <v>0</v>
      </c>
      <c r="E183" s="239">
        <f>C192-E170</f>
        <v>0</v>
      </c>
      <c r="F183" s="135">
        <f t="shared" si="12"/>
        <v>0</v>
      </c>
      <c r="G183" s="135">
        <f t="shared" si="12"/>
        <v>0</v>
      </c>
      <c r="H183" s="135">
        <f t="shared" si="12"/>
        <v>0</v>
      </c>
      <c r="I183" s="135">
        <f t="shared" si="12"/>
        <v>0</v>
      </c>
      <c r="J183" s="135">
        <f t="shared" si="12"/>
        <v>0</v>
      </c>
      <c r="K183" s="135">
        <f t="shared" si="12"/>
        <v>0</v>
      </c>
    </row>
    <row r="184" spans="1:11">
      <c r="A184">
        <v>4</v>
      </c>
      <c r="B184" t="s">
        <v>178</v>
      </c>
      <c r="C184" s="135">
        <f t="shared" si="12"/>
        <v>0</v>
      </c>
      <c r="D184" s="135">
        <f t="shared" si="12"/>
        <v>0</v>
      </c>
      <c r="E184" s="135">
        <f t="shared" si="12"/>
        <v>0</v>
      </c>
      <c r="F184" s="239">
        <f>C192-F171</f>
        <v>0</v>
      </c>
      <c r="G184" s="135">
        <f t="shared" si="12"/>
        <v>0</v>
      </c>
      <c r="H184" s="135">
        <f t="shared" si="12"/>
        <v>0</v>
      </c>
      <c r="I184" s="135">
        <f t="shared" si="12"/>
        <v>0</v>
      </c>
      <c r="J184" s="135">
        <f t="shared" si="12"/>
        <v>0</v>
      </c>
      <c r="K184" s="135">
        <f t="shared" si="12"/>
        <v>0</v>
      </c>
    </row>
    <row r="185" spans="1:11">
      <c r="A185">
        <v>5</v>
      </c>
      <c r="B185" t="s">
        <v>176</v>
      </c>
      <c r="C185" s="135">
        <f t="shared" si="12"/>
        <v>0</v>
      </c>
      <c r="D185" s="135">
        <f t="shared" si="12"/>
        <v>0</v>
      </c>
      <c r="E185" s="135">
        <f t="shared" si="12"/>
        <v>0</v>
      </c>
      <c r="F185" s="135">
        <f t="shared" si="12"/>
        <v>0</v>
      </c>
      <c r="G185" s="239">
        <f>C192-G172</f>
        <v>0</v>
      </c>
      <c r="H185" s="135">
        <f t="shared" si="12"/>
        <v>0</v>
      </c>
      <c r="I185" s="135">
        <f t="shared" si="12"/>
        <v>0</v>
      </c>
      <c r="J185" s="135">
        <f t="shared" si="12"/>
        <v>0</v>
      </c>
      <c r="K185" s="135">
        <f t="shared" si="12"/>
        <v>0</v>
      </c>
    </row>
    <row r="186" spans="1:11">
      <c r="A186">
        <v>6</v>
      </c>
      <c r="B186" t="s">
        <v>173</v>
      </c>
      <c r="C186" s="135">
        <f t="shared" si="12"/>
        <v>0</v>
      </c>
      <c r="D186" s="135">
        <f t="shared" si="12"/>
        <v>0</v>
      </c>
      <c r="E186" s="135">
        <f t="shared" si="12"/>
        <v>0</v>
      </c>
      <c r="F186" s="135">
        <f t="shared" si="12"/>
        <v>0</v>
      </c>
      <c r="G186" s="135">
        <f t="shared" si="12"/>
        <v>0</v>
      </c>
      <c r="H186" s="239">
        <f>C192-H173</f>
        <v>0</v>
      </c>
      <c r="I186" s="135">
        <f t="shared" si="12"/>
        <v>0</v>
      </c>
      <c r="J186" s="135">
        <f t="shared" si="12"/>
        <v>0</v>
      </c>
      <c r="K186" s="135">
        <f t="shared" si="12"/>
        <v>0</v>
      </c>
    </row>
    <row r="187" spans="1:11">
      <c r="A187">
        <v>7</v>
      </c>
      <c r="B187" t="s">
        <v>175</v>
      </c>
      <c r="C187" s="135">
        <f t="shared" si="12"/>
        <v>0</v>
      </c>
      <c r="D187" s="135">
        <f t="shared" si="12"/>
        <v>0</v>
      </c>
      <c r="E187" s="135">
        <f t="shared" si="12"/>
        <v>0</v>
      </c>
      <c r="F187" s="135">
        <f t="shared" si="12"/>
        <v>0</v>
      </c>
      <c r="G187" s="135">
        <f t="shared" si="12"/>
        <v>0</v>
      </c>
      <c r="H187" s="135">
        <f t="shared" si="12"/>
        <v>0</v>
      </c>
      <c r="I187" s="239">
        <f>C192-I174</f>
        <v>0</v>
      </c>
      <c r="J187" s="135">
        <f t="shared" si="12"/>
        <v>0</v>
      </c>
      <c r="K187" s="135">
        <f t="shared" si="12"/>
        <v>0</v>
      </c>
    </row>
    <row r="188" spans="1:11">
      <c r="A188">
        <v>8</v>
      </c>
      <c r="B188" t="s">
        <v>170</v>
      </c>
      <c r="C188" s="135">
        <f t="shared" si="12"/>
        <v>0</v>
      </c>
      <c r="D188" s="135">
        <f t="shared" si="12"/>
        <v>0</v>
      </c>
      <c r="E188" s="135">
        <f t="shared" si="12"/>
        <v>0</v>
      </c>
      <c r="F188" s="135">
        <f t="shared" si="12"/>
        <v>0</v>
      </c>
      <c r="G188" s="135">
        <f t="shared" si="12"/>
        <v>0</v>
      </c>
      <c r="H188" s="135">
        <f t="shared" si="12"/>
        <v>0</v>
      </c>
      <c r="I188" s="135">
        <f t="shared" si="12"/>
        <v>0</v>
      </c>
      <c r="J188" s="239">
        <f>C192-J175</f>
        <v>0</v>
      </c>
      <c r="K188" s="135">
        <f t="shared" si="12"/>
        <v>0</v>
      </c>
    </row>
    <row r="189" spans="1:11">
      <c r="A189">
        <v>9</v>
      </c>
      <c r="B189" t="s">
        <v>174</v>
      </c>
      <c r="C189" s="135">
        <f t="shared" si="12"/>
        <v>0</v>
      </c>
      <c r="D189" s="135">
        <f t="shared" si="12"/>
        <v>0</v>
      </c>
      <c r="E189" s="135">
        <f t="shared" si="12"/>
        <v>0</v>
      </c>
      <c r="F189" s="135">
        <f t="shared" si="12"/>
        <v>0</v>
      </c>
      <c r="G189" s="135">
        <f t="shared" si="12"/>
        <v>0</v>
      </c>
      <c r="H189" s="135">
        <f t="shared" si="12"/>
        <v>0</v>
      </c>
      <c r="I189" s="135">
        <f t="shared" si="12"/>
        <v>0</v>
      </c>
      <c r="J189" s="135">
        <f t="shared" si="12"/>
        <v>0</v>
      </c>
      <c r="K189" s="239">
        <f>C192-K176</f>
        <v>0</v>
      </c>
    </row>
    <row r="192" spans="1:11" ht="25.5">
      <c r="B192" s="78" t="s">
        <v>1436</v>
      </c>
      <c r="C192">
        <v>150</v>
      </c>
    </row>
  </sheetData>
  <conditionalFormatting sqref="E81:E95">
    <cfRule type="containsText" dxfId="1" priority="1" operator="containsText" text="Abfälle">
      <formula>NOT(ISERROR(SEARCH("Abfälle",E81)))</formula>
    </cfRule>
  </conditionalFormatting>
  <pageMargins left="0.7" right="0.7" top="0.78740157499999996" bottom="0.78740157499999996"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6:P192"/>
  <sheetViews>
    <sheetView topLeftCell="A163" zoomScale="90" zoomScaleNormal="90" workbookViewId="0">
      <selection activeCell="P206" sqref="P206"/>
    </sheetView>
  </sheetViews>
  <sheetFormatPr baseColWidth="10" defaultRowHeight="12.75"/>
  <cols>
    <col min="2" max="2" width="41.5703125" customWidth="1"/>
    <col min="3" max="3" width="14.140625" customWidth="1"/>
    <col min="4" max="4" width="19" bestFit="1" customWidth="1"/>
    <col min="5" max="5" width="16.85546875" customWidth="1"/>
  </cols>
  <sheetData>
    <row r="6" spans="2:6" ht="15">
      <c r="B6" s="10" t="s">
        <v>1127</v>
      </c>
      <c r="C6" s="11"/>
      <c r="D6" s="15" t="s">
        <v>179</v>
      </c>
      <c r="E6" s="15" t="s">
        <v>56</v>
      </c>
      <c r="F6" s="15" t="s">
        <v>57</v>
      </c>
    </row>
    <row r="7" spans="2:6" ht="15">
      <c r="B7" s="12" t="s">
        <v>171</v>
      </c>
      <c r="C7" s="13"/>
      <c r="D7" s="190">
        <f>Brettsperrholz!D17</f>
        <v>0</v>
      </c>
      <c r="E7" s="236">
        <f>IF(AND(ISNUMBER(Brettsperrholz!E17),Brettsperrholz!D17&gt;0),Brettsperrholz!E17*Brettsperrholz!F17,0)</f>
        <v>0</v>
      </c>
      <c r="F7" s="236">
        <f>IF(AND(ISNUMBER(Brettsperrholz!E17),Brettsperrholz!D17&gt;0),Brettsperrholz!E17*(1-Brettsperrholz!F17),0)</f>
        <v>0</v>
      </c>
    </row>
    <row r="8" spans="2:6" ht="15">
      <c r="B8" s="14" t="s">
        <v>177</v>
      </c>
      <c r="C8" s="13"/>
      <c r="D8" s="190">
        <f>Brettsperrholz!D18</f>
        <v>0</v>
      </c>
      <c r="E8" s="236">
        <f>IF(AND(ISNUMBER(Brettsperrholz!E18),Brettsperrholz!D18&gt;0),Brettsperrholz!E18*Brettsperrholz!F18,0)</f>
        <v>0</v>
      </c>
      <c r="F8" s="236">
        <f>IF(AND(ISNUMBER(Brettsperrholz!E18),Brettsperrholz!D18&gt;0),Brettsperrholz!E18*(1-Brettsperrholz!F18),0)</f>
        <v>0</v>
      </c>
    </row>
    <row r="9" spans="2:6" ht="15">
      <c r="B9" s="14" t="s">
        <v>172</v>
      </c>
      <c r="C9" s="13"/>
      <c r="D9" s="190">
        <f>Brettsperrholz!D19</f>
        <v>0</v>
      </c>
      <c r="E9" s="236">
        <f>IF(AND(ISNUMBER(Brettsperrholz!E19),Brettsperrholz!D19&gt;0),Brettsperrholz!E19*Brettsperrholz!F19,0)</f>
        <v>0</v>
      </c>
      <c r="F9" s="236">
        <f>IF(AND(ISNUMBER(Brettsperrholz!E19),Brettsperrholz!D19&gt;0),Brettsperrholz!E19*(1-Brettsperrholz!F19),0)</f>
        <v>0</v>
      </c>
    </row>
    <row r="10" spans="2:6" ht="15">
      <c r="B10" s="14" t="s">
        <v>178</v>
      </c>
      <c r="C10" s="13"/>
      <c r="D10" s="190">
        <f>Brettsperrholz!D20</f>
        <v>0</v>
      </c>
      <c r="E10" s="236">
        <f>IF(AND(ISNUMBER(Brettsperrholz!E20),Brettsperrholz!D20&gt;0),Brettsperrholz!E20*Brettsperrholz!F20,0)</f>
        <v>0</v>
      </c>
      <c r="F10" s="236">
        <f>IF(AND(ISNUMBER(Brettsperrholz!E20),Brettsperrholz!D20&gt;0),Brettsperrholz!E20*(1-Brettsperrholz!F20),0)</f>
        <v>0</v>
      </c>
    </row>
    <row r="11" spans="2:6" ht="15">
      <c r="B11" s="14" t="s">
        <v>176</v>
      </c>
      <c r="C11" s="13"/>
      <c r="D11" s="190">
        <f>Brettsperrholz!D21</f>
        <v>0</v>
      </c>
      <c r="E11" s="236">
        <f>IF(AND(ISNUMBER(Brettsperrholz!E21),Brettsperrholz!D21&gt;0),Brettsperrholz!E21*Brettsperrholz!F21,0)</f>
        <v>0</v>
      </c>
      <c r="F11" s="236">
        <f>IF(AND(ISNUMBER(Brettsperrholz!E21),Brettsperrholz!D21&gt;0),Brettsperrholz!E21*(1-Brettsperrholz!F21),0)</f>
        <v>0</v>
      </c>
    </row>
    <row r="12" spans="2:6" ht="15">
      <c r="B12" s="14" t="s">
        <v>173</v>
      </c>
      <c r="C12" s="13"/>
      <c r="D12" s="190">
        <f>Brettsperrholz!D22</f>
        <v>0</v>
      </c>
      <c r="E12" s="236">
        <f>IF(AND(ISNUMBER(Brettsperrholz!E22),Brettsperrholz!D22&gt;0),Brettsperrholz!E22*Brettsperrholz!F22,0)</f>
        <v>0</v>
      </c>
      <c r="F12" s="236">
        <f>IF(AND(ISNUMBER(Brettsperrholz!E22),Brettsperrholz!D22&gt;0),Brettsperrholz!E22*(1-Brettsperrholz!F22),0)</f>
        <v>0</v>
      </c>
    </row>
    <row r="13" spans="2:6" ht="15">
      <c r="B13" s="14" t="s">
        <v>175</v>
      </c>
      <c r="C13" s="13"/>
      <c r="D13" s="190">
        <f>Brettsperrholz!D23</f>
        <v>0</v>
      </c>
      <c r="E13" s="236">
        <f>IF(AND(ISNUMBER(Brettsperrholz!E23),Brettsperrholz!D23&gt;0),Brettsperrholz!E23*Brettsperrholz!F23,0)</f>
        <v>0</v>
      </c>
      <c r="F13" s="236">
        <f>IF(AND(ISNUMBER(Brettsperrholz!E23),Brettsperrholz!D23&gt;0),Brettsperrholz!E23*(1-Brettsperrholz!F23),0)</f>
        <v>0</v>
      </c>
    </row>
    <row r="14" spans="2:6" ht="15">
      <c r="B14" s="14" t="s">
        <v>170</v>
      </c>
      <c r="C14" s="13"/>
      <c r="D14" s="190">
        <f>Brettsperrholz!D24</f>
        <v>0</v>
      </c>
      <c r="E14" s="236">
        <f>IF(AND(ISNUMBER(Brettsperrholz!E24),Brettsperrholz!D24&gt;0),Brettsperrholz!E24*Brettsperrholz!F24,0)</f>
        <v>0</v>
      </c>
      <c r="F14" s="236">
        <f>IF(AND(ISNUMBER(Brettsperrholz!E24),Brettsperrholz!D24&gt;0),Brettsperrholz!E24*(1-Brettsperrholz!F24),0)</f>
        <v>0</v>
      </c>
    </row>
    <row r="15" spans="2:6" ht="15">
      <c r="B15" s="14" t="s">
        <v>174</v>
      </c>
      <c r="C15" s="13"/>
      <c r="D15" s="190">
        <f>Brettsperrholz!D25</f>
        <v>0</v>
      </c>
      <c r="E15" s="236">
        <f>IF(AND(ISNUMBER(Brettsperrholz!E25),Brettsperrholz!D25&gt;0),Brettsperrholz!E25*Brettsperrholz!F25,0)</f>
        <v>0</v>
      </c>
      <c r="F15" s="236">
        <f>IF(AND(ISNUMBER(Brettsperrholz!E25),Brettsperrholz!D25&gt;0),Brettsperrholz!E25*(1-Brettsperrholz!F25),0)</f>
        <v>0</v>
      </c>
    </row>
    <row r="18" spans="2:11" ht="15">
      <c r="B18" s="10" t="s">
        <v>1127</v>
      </c>
      <c r="C18" s="11"/>
      <c r="D18" s="15" t="s">
        <v>179</v>
      </c>
      <c r="E18" s="15" t="s">
        <v>56</v>
      </c>
      <c r="F18" s="15" t="s">
        <v>57</v>
      </c>
      <c r="G18" t="s">
        <v>1319</v>
      </c>
    </row>
    <row r="19" spans="2:11" ht="15">
      <c r="B19" s="12" t="s">
        <v>171</v>
      </c>
      <c r="C19" s="13"/>
      <c r="D19" s="190">
        <f>Brettsperrholz!D17</f>
        <v>0</v>
      </c>
      <c r="E19" s="238">
        <f>IF(AND(Brettsperrholz!$E17&gt;0,ISNUMBER(Brettsperrholz!E17)),E7*D19,IF(AND(Brettsperrholz!$D17&gt;0,Brettsperrholz!$F17=100%),INDEX('s5.Transport'!$A$32:$K$41,MATCH(Brettsperrholz!$AB$12,'s5.Transport'!$A$32:$A$41,0),3)*D19,IF(AND(Brettsperrholz!D17&gt;0,Brettsperrholz!F17&lt;100%),INDEX('s5.Transport'!$A$98:$K$107,MATCH(Brettsperrholz!$AB$12,'s5.Transport'!$A$98:$A$107,0),3)*Brettsperrholz!F17*D19,0)))</f>
        <v>0</v>
      </c>
      <c r="F19" s="238">
        <f>IF(F7&gt;0, F7*D19, G19*(100%-Brettsperrholz!F17)*D19)</f>
        <v>0</v>
      </c>
      <c r="G19" s="25">
        <f>IF(Brettsperrholz!$D17&gt;0,INDEX('s5.Transport'!$A$32:$K$41,MATCH(Brettsperrholz!$AB$12,'s5.Transport'!$A$32:$A$41,0),3)+INDEX('s5.Transport'!$A$45:$K$54,MATCH(Brettsperrholz!$AB$12,'s5.Transport'!$A$45:$A$54,0),3),0)</f>
        <v>0</v>
      </c>
    </row>
    <row r="20" spans="2:11" ht="15">
      <c r="B20" s="14" t="s">
        <v>177</v>
      </c>
      <c r="C20" s="13"/>
      <c r="D20" s="190">
        <f>Brettsperrholz!D18</f>
        <v>0</v>
      </c>
      <c r="E20" s="238">
        <f>IF(AND(Brettsperrholz!$E18&gt;0,ISNUMBER(Brettsperrholz!E18)),E8*D20,IF(AND(Brettsperrholz!$D18&gt;0,Brettsperrholz!$F18=100%),INDEX('s5.Transport'!$A$32:$K$41,MATCH(Brettsperrholz!$AB$12,'s5.Transport'!$A$32:$A$41,0),4)*D20,IF(AND(Brettsperrholz!D18&gt;0,Brettsperrholz!F18&lt;100%),INDEX('s5.Transport'!$A$98:$K$107,MATCH(Brettsperrholz!$AB$12,'s5.Transport'!$A$98:$A$107,0),4)*Brettsperrholz!F18*D20,0)))</f>
        <v>0</v>
      </c>
      <c r="F20" s="238">
        <f>IF(F8&gt;0, F8*D20, G20*(100%-Brettsperrholz!F18)*D20)</f>
        <v>0</v>
      </c>
      <c r="G20" s="25">
        <f>IF(Brettsperrholz!$D18&gt;0,INDEX('s5.Transport'!$A$32:$K$41,MATCH(Brettsperrholz!$AB$12,'s5.Transport'!$A$32:$A$41,0),4)+INDEX('s5.Transport'!$A$45:$K$54,MATCH(Brettsperrholz!$AB$12,'s5.Transport'!$A$45:$A$54,0),4),0)</f>
        <v>0</v>
      </c>
    </row>
    <row r="21" spans="2:11" ht="15">
      <c r="B21" s="14" t="s">
        <v>172</v>
      </c>
      <c r="C21" s="13"/>
      <c r="D21" s="190">
        <f>Brettsperrholz!D19</f>
        <v>0</v>
      </c>
      <c r="E21" s="238">
        <f>IF(AND(Brettsperrholz!$E19&gt;0,ISNUMBER(Brettsperrholz!E19)),E9*D21,IF(AND(Brettsperrholz!$D19&gt;0,Brettsperrholz!$F19=100%),INDEX('s5.Transport'!$A$32:$K$41,MATCH(Brettsperrholz!$AB$12,'s5.Transport'!$A$32:$A$41,0),5)*D21,IF(AND(Brettsperrholz!D19&gt;0,Brettsperrholz!F19&lt;100%),INDEX('s5.Transport'!$A$98:$K$107,MATCH(Brettsperrholz!$AB$12,'s5.Transport'!$A$98:$A$107,0),5)*Brettsperrholz!F19*D21,0)))</f>
        <v>0</v>
      </c>
      <c r="F21" s="238">
        <f>IF(F9&gt;0, F9*D21, G21*(100%-Brettsperrholz!F19)*D21)</f>
        <v>0</v>
      </c>
      <c r="G21" s="25">
        <f>IF(Brettsperrholz!$D19&gt;0,INDEX('s5.Transport'!$A$32:$K$41,MATCH(Brettsperrholz!$AB$12,'s5.Transport'!$A$32:$A$41,0),5)+INDEX('s5.Transport'!$A$45:$K$54,MATCH(Brettsperrholz!$AB$12,'s5.Transport'!$A$45:$A$54,0),5),0)</f>
        <v>0</v>
      </c>
    </row>
    <row r="22" spans="2:11" ht="15">
      <c r="B22" s="14" t="s">
        <v>178</v>
      </c>
      <c r="C22" s="13"/>
      <c r="D22" s="190">
        <f>Brettsperrholz!D20</f>
        <v>0</v>
      </c>
      <c r="E22" s="238">
        <f>IF(AND(Brettsperrholz!$E20&gt;0,ISNUMBER(Brettsperrholz!E20)),E10*D22,IF(AND(Brettsperrholz!$D20&gt;0,Brettsperrholz!$F20=100%),INDEX('s5.Transport'!$A$32:$K$41,MATCH(Brettsperrholz!$AB$12,'s5.Transport'!$A$32:$A$41,0),6)*D22,IF(AND(Brettsperrholz!D20&gt;0,Brettsperrholz!F20&lt;100%),INDEX('s5.Transport'!$A$98:$K$107,MATCH(Brettsperrholz!$AB$12,'s5.Transport'!$A$98:$A$107,0),6)*Brettsperrholz!F20*D22,0)))</f>
        <v>0</v>
      </c>
      <c r="F22" s="238">
        <f>IF(F10&gt;0, F10*D22, G22*(100%-Brettsperrholz!F20)*D22)</f>
        <v>0</v>
      </c>
      <c r="G22" s="25">
        <f>IF(Brettsperrholz!$D20&gt;0,INDEX('s5.Transport'!$A$32:$K$41,MATCH(Brettsperrholz!$AB$12,'s5.Transport'!$A$32:$A$41,0),6)+INDEX('s5.Transport'!$A$45:$K$54,MATCH(Brettsperrholz!$AB$12,'s5.Transport'!$A$45:$A$54,0),6),0)</f>
        <v>0</v>
      </c>
    </row>
    <row r="23" spans="2:11" ht="15">
      <c r="B23" s="14" t="s">
        <v>176</v>
      </c>
      <c r="C23" s="13"/>
      <c r="D23" s="190">
        <f>Brettsperrholz!D21</f>
        <v>0</v>
      </c>
      <c r="E23" s="238">
        <f>IF(AND(Brettsperrholz!$E21&gt;0,ISNUMBER(Brettsperrholz!E21)),E11*D23,IF(AND(Brettsperrholz!$D21&gt;0,Brettsperrholz!$F21=100%),INDEX('s5.Transport'!$A$32:$K$41,MATCH(Brettsperrholz!$AB$12,'s5.Transport'!$A$32:$A$41,0),7)*D23,IF(AND(Brettsperrholz!D21&gt;0,Brettsperrholz!F21&lt;100%),INDEX('s5.Transport'!$A$98:$K$107,MATCH(Brettsperrholz!$AB$12,'s5.Transport'!$A$98:$A$107,0),7)*Brettsperrholz!F21*D23,0)))</f>
        <v>0</v>
      </c>
      <c r="F23" s="238">
        <f>IF(F11&gt;0, F11*D23, G23*(100%-Brettsperrholz!F21)*D23)</f>
        <v>0</v>
      </c>
      <c r="G23" s="25">
        <f>IF(Brettsperrholz!$D21&gt;0,INDEX('s5.Transport'!$A$32:$K$41,MATCH(Brettsperrholz!$AB$12,'s5.Transport'!$A$32:$A$41,0),7)+INDEX('s5.Transport'!$A$45:$K$54,MATCH(Brettsperrholz!$AB$12,'s5.Transport'!$A$45:$A$54,0),7),0)</f>
        <v>0</v>
      </c>
    </row>
    <row r="24" spans="2:11" ht="15">
      <c r="B24" s="14" t="s">
        <v>173</v>
      </c>
      <c r="C24" s="13"/>
      <c r="D24" s="190">
        <f>Brettsperrholz!D22</f>
        <v>0</v>
      </c>
      <c r="E24" s="238">
        <f>IF(AND(Brettsperrholz!$E22&gt;0,ISNUMBER(Brettsperrholz!E22)),E12*D24,IF(AND(Brettsperrholz!$D22&gt;0,Brettsperrholz!$F22=100%),INDEX('s5.Transport'!$A$32:$K$41,MATCH(Brettsperrholz!$AB$12,'s5.Transport'!$A$32:$A$41,0),8)*D24,IF(AND(Brettsperrholz!D22&gt;0,Brettsperrholz!F22&lt;100%),INDEX('s5.Transport'!$A$98:$K$107,MATCH(Brettsperrholz!$AB$12,'s5.Transport'!$A$98:$A$107,0),8)*Brettsperrholz!F22*D24,0)))</f>
        <v>0</v>
      </c>
      <c r="F24" s="238">
        <f>IF(F12&gt;0, F12*D24, G24*(100%-Brettsperrholz!F22)*D24)</f>
        <v>0</v>
      </c>
      <c r="G24" s="25">
        <f>IF(Brettsperrholz!$D22&gt;0,INDEX('s5.Transport'!$A$32:$K$41,MATCH(Brettsperrholz!$AB$12,'s5.Transport'!$A$32:$A$41,0),8)+INDEX('s5.Transport'!$A$45:$K$54,MATCH(Brettsperrholz!$AB$12,'s5.Transport'!$A$45:$A$54,0),8),0)</f>
        <v>0</v>
      </c>
    </row>
    <row r="25" spans="2:11" ht="15">
      <c r="B25" s="14" t="s">
        <v>175</v>
      </c>
      <c r="C25" s="13"/>
      <c r="D25" s="190">
        <f>Brettsperrholz!D23</f>
        <v>0</v>
      </c>
      <c r="E25" s="238">
        <f>IF(AND(Brettsperrholz!$E23&gt;0,ISNUMBER(Brettsperrholz!E23)),E13*D25,IF(AND(Brettsperrholz!$D23&gt;0,Brettsperrholz!$F23=100%),INDEX('s5.Transport'!$A$32:$K$41,MATCH(Brettsperrholz!$AB$12,'s5.Transport'!$A$32:$A$41,0),9)*D25,IF(AND(Brettsperrholz!D23&gt;0,Brettsperrholz!F23&lt;100%),INDEX('s5.Transport'!$A$98:$K$107,MATCH(Brettsperrholz!$AB$12,'s5.Transport'!$A$98:$A$107,0),9)*Brettsperrholz!F23*D25,0)))</f>
        <v>0</v>
      </c>
      <c r="F25" s="238">
        <f>IF(F13&gt;0, F13*D25, G25*(100%-Brettsperrholz!F23)*D25)</f>
        <v>0</v>
      </c>
      <c r="G25" s="25">
        <f>IF(Brettsperrholz!$D23&gt;0,INDEX('s5.Transport'!$A$32:$K$41,MATCH(Brettsperrholz!$AB$12,'s5.Transport'!$A$32:$A$41,0),9)+INDEX('s5.Transport'!$A$45:$K$54,MATCH(Brettsperrholz!$AB$12,'s5.Transport'!$A$45:$A$54,0),9),0)</f>
        <v>0</v>
      </c>
    </row>
    <row r="26" spans="2:11" ht="15">
      <c r="B26" s="14" t="s">
        <v>170</v>
      </c>
      <c r="C26" s="13"/>
      <c r="D26" s="190">
        <f>Brettsperrholz!D24</f>
        <v>0</v>
      </c>
      <c r="E26" s="238">
        <f>IF(AND(Brettsperrholz!$E24&gt;0,ISNUMBER(Brettsperrholz!E24)),E14*D26,IF(AND(Brettsperrholz!$D24&gt;0,Brettsperrholz!$F24=100%),INDEX('s5.Transport'!$A$32:$K$41,MATCH(Brettsperrholz!$AB$12,'s5.Transport'!$A$32:$A$41,0),10)*D26,IF(AND(Brettsperrholz!D24&gt;0,Brettsperrholz!F24&lt;100%),INDEX('s5.Transport'!$A$98:$K$107,MATCH(Brettsperrholz!$AB$12,'s5.Transport'!$A$98:$A$107,0),10)*Brettsperrholz!F24*D26,0)))</f>
        <v>0</v>
      </c>
      <c r="F26" s="238">
        <f>IF(F14&gt;0, F14*D26, G26*(100%-Brettsperrholz!F24)*D26)</f>
        <v>0</v>
      </c>
      <c r="G26" s="25">
        <f>IF(Brettsperrholz!$D24&gt;0,INDEX('s5.Transport'!$A$32:$K$41,MATCH(Brettsperrholz!$AB$12,'s5.Transport'!$A$32:$A$41,0),10)+INDEX('s5.Transport'!$A$45:$K$54,MATCH(Brettsperrholz!$AB$12,'s5.Transport'!$A$45:$A$54,0),10),0)</f>
        <v>0</v>
      </c>
    </row>
    <row r="27" spans="2:11" ht="15">
      <c r="B27" s="14" t="s">
        <v>174</v>
      </c>
      <c r="C27" s="13"/>
      <c r="D27" s="190">
        <f>Brettsperrholz!D25</f>
        <v>0</v>
      </c>
      <c r="E27" s="238">
        <f>IF(AND(Brettsperrholz!$E25&gt;0,ISNUMBER(Brettsperrholz!E25)),E15*D27,IF(AND(Brettsperrholz!$D25&gt;0,Brettsperrholz!$F25=100%),INDEX('s5.Transport'!$A$32:$K$41,MATCH(Brettsperrholz!$AB$12,'s5.Transport'!$A$32:$A$41,0),11)*D27,IF(AND(Brettsperrholz!D25&gt;0,Brettsperrholz!F25&lt;100%),INDEX('s5.Transport'!$A$98:$K$107,MATCH(Brettsperrholz!$AB$12,'s5.Transport'!$A$98:$A$107,0),11)*Brettsperrholz!F25*D27,0)))</f>
        <v>0</v>
      </c>
      <c r="F27" s="238">
        <f>IF(F15&gt;0, F15*D27, G27*(100%-Brettsperrholz!F25)*D27)</f>
        <v>0</v>
      </c>
      <c r="G27" s="25">
        <f>IF(Brettsperrholz!$D25&gt;0,INDEX('s5.Transport'!$A$32:$K$41,MATCH(Brettsperrholz!$AB$12,'s5.Transport'!$A$32:$A$41,0),11)+INDEX('s5.Transport'!$A$45:$K$54,MATCH(Brettsperrholz!$AB$12,'s5.Transport'!$A$45:$A$54,0),11),0)</f>
        <v>0</v>
      </c>
    </row>
    <row r="28" spans="2:11" ht="15">
      <c r="B28" s="102" t="s">
        <v>1121</v>
      </c>
      <c r="C28" s="103"/>
      <c r="D28" s="191">
        <f>SUM(D19:D27)-D29</f>
        <v>0</v>
      </c>
      <c r="E28" s="100">
        <f>SUM(E19:E27)-E29</f>
        <v>0</v>
      </c>
      <c r="F28" s="101">
        <f>SUM(F19:F27)-F29</f>
        <v>0</v>
      </c>
      <c r="G28" s="179"/>
    </row>
    <row r="29" spans="2:11" ht="15">
      <c r="B29" s="98" t="s">
        <v>1122</v>
      </c>
      <c r="C29" s="99"/>
      <c r="D29" s="100">
        <f>D26</f>
        <v>0</v>
      </c>
      <c r="E29" s="100">
        <f t="array" ref="E29">E26</f>
        <v>0</v>
      </c>
      <c r="F29" s="101">
        <f>F26</f>
        <v>0</v>
      </c>
    </row>
    <row r="31" spans="2:11">
      <c r="B31" s="97" t="s">
        <v>1119</v>
      </c>
      <c r="C31" s="29"/>
    </row>
    <row r="32" spans="2:11">
      <c r="B32" s="29" t="s">
        <v>1273</v>
      </c>
      <c r="C32" t="s">
        <v>171</v>
      </c>
      <c r="D32" t="s">
        <v>177</v>
      </c>
      <c r="E32" t="s">
        <v>172</v>
      </c>
      <c r="F32" t="s">
        <v>178</v>
      </c>
      <c r="G32" t="s">
        <v>176</v>
      </c>
      <c r="H32" t="s">
        <v>173</v>
      </c>
      <c r="I32" t="s">
        <v>175</v>
      </c>
      <c r="J32" t="s">
        <v>170</v>
      </c>
      <c r="K32" t="s">
        <v>174</v>
      </c>
    </row>
    <row r="33" spans="1:13">
      <c r="A33">
        <v>1</v>
      </c>
      <c r="B33" t="s">
        <v>171</v>
      </c>
      <c r="C33" s="135">
        <v>40</v>
      </c>
      <c r="D33" s="135">
        <f t="shared" ref="D33:K40" si="0">$L$77*D99</f>
        <v>2400</v>
      </c>
      <c r="E33" s="135">
        <f t="shared" si="0"/>
        <v>1500</v>
      </c>
      <c r="F33" s="135">
        <f t="shared" si="0"/>
        <v>1350</v>
      </c>
      <c r="G33" s="135">
        <f t="shared" si="0"/>
        <v>1800</v>
      </c>
      <c r="H33" s="135">
        <f t="shared" si="0"/>
        <v>700</v>
      </c>
      <c r="I33" s="135">
        <f t="shared" si="0"/>
        <v>1650</v>
      </c>
      <c r="J33" s="135">
        <f t="shared" si="0"/>
        <v>650</v>
      </c>
      <c r="K33" s="135">
        <f t="shared" si="0"/>
        <v>1000</v>
      </c>
      <c r="L33" s="135"/>
      <c r="M33" s="135"/>
    </row>
    <row r="34" spans="1:13">
      <c r="A34">
        <v>2</v>
      </c>
      <c r="B34" t="s">
        <v>177</v>
      </c>
      <c r="C34" s="135">
        <f t="shared" ref="C34:G41" si="1">$L$77*C100</f>
        <v>2400</v>
      </c>
      <c r="D34" s="135">
        <v>40</v>
      </c>
      <c r="E34" s="135">
        <f>$L$77*E100</f>
        <v>3500</v>
      </c>
      <c r="F34" s="135">
        <f t="shared" si="0"/>
        <v>3400</v>
      </c>
      <c r="G34" s="135">
        <f t="shared" si="0"/>
        <v>1100</v>
      </c>
      <c r="H34" s="135">
        <f t="shared" si="0"/>
        <v>2500</v>
      </c>
      <c r="I34" s="135">
        <f t="shared" si="0"/>
        <v>700</v>
      </c>
      <c r="J34" s="135">
        <f t="shared" si="0"/>
        <v>3000</v>
      </c>
      <c r="K34" s="135">
        <f t="shared" si="0"/>
        <v>2500</v>
      </c>
      <c r="L34" s="135"/>
      <c r="M34" s="135"/>
    </row>
    <row r="35" spans="1:13">
      <c r="A35">
        <v>3</v>
      </c>
      <c r="B35" t="s">
        <v>172</v>
      </c>
      <c r="C35" s="135">
        <f t="shared" si="1"/>
        <v>1500</v>
      </c>
      <c r="D35" s="135">
        <f t="shared" si="1"/>
        <v>3500</v>
      </c>
      <c r="E35" s="135">
        <v>40</v>
      </c>
      <c r="F35" s="135">
        <f t="shared" si="0"/>
        <v>1250</v>
      </c>
      <c r="G35" s="135">
        <f t="shared" si="0"/>
        <v>2600</v>
      </c>
      <c r="H35" s="135">
        <f t="shared" si="0"/>
        <v>1150</v>
      </c>
      <c r="I35" s="135">
        <f t="shared" si="0"/>
        <v>2550</v>
      </c>
      <c r="J35" s="135">
        <f t="shared" si="0"/>
        <v>600</v>
      </c>
      <c r="K35" s="135">
        <f t="shared" si="0"/>
        <v>1650</v>
      </c>
      <c r="L35" s="135"/>
      <c r="M35" s="135"/>
    </row>
    <row r="36" spans="1:13">
      <c r="A36">
        <v>4</v>
      </c>
      <c r="B36" t="s">
        <v>178</v>
      </c>
      <c r="C36" s="135">
        <f t="shared" si="1"/>
        <v>1350</v>
      </c>
      <c r="D36" s="135">
        <f t="shared" si="1"/>
        <v>3400</v>
      </c>
      <c r="E36" s="135">
        <f t="shared" si="1"/>
        <v>1250</v>
      </c>
      <c r="F36" s="135">
        <v>40</v>
      </c>
      <c r="G36" s="135">
        <f t="shared" si="0"/>
        <v>3000</v>
      </c>
      <c r="H36" s="135">
        <f t="shared" si="0"/>
        <v>950</v>
      </c>
      <c r="I36" s="135">
        <f t="shared" si="0"/>
        <v>2900</v>
      </c>
      <c r="J36" s="135">
        <f t="shared" si="0"/>
        <v>800</v>
      </c>
      <c r="K36" s="135">
        <f t="shared" si="0"/>
        <v>1200</v>
      </c>
      <c r="L36" s="135"/>
      <c r="M36" s="135"/>
    </row>
    <row r="37" spans="1:13">
      <c r="A37">
        <v>5</v>
      </c>
      <c r="B37" t="s">
        <v>176</v>
      </c>
      <c r="C37" s="135">
        <f t="shared" si="1"/>
        <v>1800</v>
      </c>
      <c r="D37" s="135">
        <f t="shared" si="1"/>
        <v>1100</v>
      </c>
      <c r="E37" s="135">
        <f t="shared" si="1"/>
        <v>2600</v>
      </c>
      <c r="F37" s="135">
        <f t="array" ref="F37">$L$77*F103</f>
        <v>3000</v>
      </c>
      <c r="G37" s="135">
        <v>40</v>
      </c>
      <c r="H37" s="135">
        <f t="shared" si="0"/>
        <v>2400</v>
      </c>
      <c r="I37" s="135">
        <f t="shared" si="0"/>
        <v>450</v>
      </c>
      <c r="J37" s="135">
        <f t="shared" si="0"/>
        <v>2350</v>
      </c>
      <c r="K37" s="135">
        <f t="shared" si="0"/>
        <v>2550</v>
      </c>
      <c r="L37" s="135"/>
      <c r="M37" s="135"/>
    </row>
    <row r="38" spans="1:13">
      <c r="A38">
        <v>6</v>
      </c>
      <c r="B38" t="s">
        <v>173</v>
      </c>
      <c r="C38" s="135">
        <f t="shared" si="1"/>
        <v>700</v>
      </c>
      <c r="D38" s="135">
        <f t="shared" si="1"/>
        <v>2500</v>
      </c>
      <c r="E38" s="135">
        <f t="shared" si="1"/>
        <v>1150</v>
      </c>
      <c r="F38" s="135">
        <f t="shared" si="1"/>
        <v>950</v>
      </c>
      <c r="G38" s="135">
        <f t="shared" si="1"/>
        <v>2400</v>
      </c>
      <c r="H38" s="135">
        <v>40</v>
      </c>
      <c r="I38" s="135">
        <f t="shared" si="0"/>
        <v>2200</v>
      </c>
      <c r="J38" s="135">
        <f t="shared" si="0"/>
        <v>600</v>
      </c>
      <c r="K38" s="135">
        <f t="shared" si="0"/>
        <v>550</v>
      </c>
      <c r="L38" s="135"/>
      <c r="M38" s="135"/>
    </row>
    <row r="39" spans="1:13">
      <c r="A39">
        <v>7</v>
      </c>
      <c r="B39" t="s">
        <v>175</v>
      </c>
      <c r="C39" s="135">
        <f t="shared" si="1"/>
        <v>1650</v>
      </c>
      <c r="D39" s="135">
        <f t="shared" si="1"/>
        <v>700</v>
      </c>
      <c r="E39" s="135">
        <f t="shared" si="1"/>
        <v>2550</v>
      </c>
      <c r="F39" s="135">
        <f t="shared" si="1"/>
        <v>2900</v>
      </c>
      <c r="G39" s="135">
        <f t="shared" si="1"/>
        <v>450</v>
      </c>
      <c r="H39" s="135">
        <f>$L$77*H105</f>
        <v>2200</v>
      </c>
      <c r="I39" s="135">
        <v>40</v>
      </c>
      <c r="J39" s="135">
        <f t="shared" si="0"/>
        <v>2300</v>
      </c>
      <c r="K39" s="135">
        <f t="shared" si="0"/>
        <v>2350</v>
      </c>
      <c r="L39" s="135"/>
      <c r="M39" s="135"/>
    </row>
    <row r="40" spans="1:13">
      <c r="A40">
        <v>8</v>
      </c>
      <c r="B40" t="s">
        <v>170</v>
      </c>
      <c r="C40" s="135">
        <f t="shared" si="1"/>
        <v>650</v>
      </c>
      <c r="D40" s="135">
        <f t="shared" si="1"/>
        <v>3000</v>
      </c>
      <c r="E40" s="135">
        <f t="shared" si="1"/>
        <v>600</v>
      </c>
      <c r="F40" s="135">
        <f t="shared" si="1"/>
        <v>800</v>
      </c>
      <c r="G40" s="135">
        <f t="shared" si="1"/>
        <v>2350</v>
      </c>
      <c r="H40" s="135">
        <f>$L$77*H106</f>
        <v>600</v>
      </c>
      <c r="I40" s="135">
        <f>$L$77*I106</f>
        <v>2300</v>
      </c>
      <c r="J40" s="135">
        <v>40</v>
      </c>
      <c r="K40" s="135">
        <f t="shared" si="0"/>
        <v>1150</v>
      </c>
      <c r="L40" s="135"/>
      <c r="M40" s="135"/>
    </row>
    <row r="41" spans="1:13">
      <c r="A41">
        <v>9</v>
      </c>
      <c r="B41" t="s">
        <v>174</v>
      </c>
      <c r="C41" s="135">
        <f t="shared" si="1"/>
        <v>1000</v>
      </c>
      <c r="D41" s="135">
        <f t="shared" si="1"/>
        <v>2500</v>
      </c>
      <c r="E41" s="135">
        <f t="shared" si="1"/>
        <v>1650</v>
      </c>
      <c r="F41" s="135">
        <f t="shared" si="1"/>
        <v>1200</v>
      </c>
      <c r="G41" s="135">
        <f t="shared" si="1"/>
        <v>2550</v>
      </c>
      <c r="H41" s="135">
        <f>$L$77*H107</f>
        <v>550</v>
      </c>
      <c r="I41" s="135">
        <f>$L$77*I107</f>
        <v>2350</v>
      </c>
      <c r="J41" s="135">
        <f>$L$77*J107</f>
        <v>1150</v>
      </c>
      <c r="K41" s="135">
        <v>40</v>
      </c>
      <c r="L41" s="135"/>
      <c r="M41" s="135"/>
    </row>
    <row r="42" spans="1:13">
      <c r="C42" s="135"/>
      <c r="D42" s="135"/>
      <c r="E42" s="135"/>
      <c r="F42" s="135"/>
      <c r="G42" s="135"/>
      <c r="H42" s="135"/>
      <c r="I42" s="135"/>
      <c r="J42" s="135"/>
      <c r="K42" s="135"/>
      <c r="L42" s="135"/>
      <c r="M42" s="135"/>
    </row>
    <row r="43" spans="1:13">
      <c r="C43" s="135"/>
      <c r="D43" s="135"/>
      <c r="E43" s="135"/>
      <c r="F43" s="135"/>
      <c r="G43" s="135"/>
      <c r="H43" s="135"/>
      <c r="I43" s="135"/>
      <c r="J43" s="135"/>
      <c r="K43" s="135"/>
      <c r="L43" s="135"/>
      <c r="M43" s="135"/>
    </row>
    <row r="44" spans="1:13">
      <c r="B44" s="97" t="s">
        <v>1120</v>
      </c>
      <c r="C44" s="135"/>
      <c r="D44" s="135"/>
      <c r="E44" s="135"/>
      <c r="F44" s="135"/>
      <c r="G44" s="135"/>
      <c r="H44" s="135"/>
      <c r="I44" s="135"/>
      <c r="J44" s="135"/>
      <c r="K44" s="135"/>
      <c r="L44" s="135"/>
      <c r="M44" s="135"/>
    </row>
    <row r="45" spans="1:13">
      <c r="B45" s="29" t="s">
        <v>1273</v>
      </c>
      <c r="C45" s="135" t="s">
        <v>171</v>
      </c>
      <c r="D45" s="135" t="s">
        <v>177</v>
      </c>
      <c r="E45" s="135" t="s">
        <v>172</v>
      </c>
      <c r="F45" s="135" t="s">
        <v>178</v>
      </c>
      <c r="G45" s="135" t="s">
        <v>176</v>
      </c>
      <c r="H45" s="135" t="s">
        <v>173</v>
      </c>
      <c r="I45" s="135" t="s">
        <v>175</v>
      </c>
      <c r="J45" s="135" t="s">
        <v>170</v>
      </c>
      <c r="K45" s="135" t="s">
        <v>174</v>
      </c>
      <c r="L45" s="135"/>
      <c r="M45" s="135"/>
    </row>
    <row r="46" spans="1:13">
      <c r="A46">
        <v>1</v>
      </c>
      <c r="B46" t="s">
        <v>171</v>
      </c>
      <c r="C46" s="135">
        <f>C99-C33</f>
        <v>0</v>
      </c>
      <c r="D46" s="135">
        <f t="shared" ref="D46:K48" si="2">D99-D33</f>
        <v>0</v>
      </c>
      <c r="E46" s="135">
        <f t="shared" si="2"/>
        <v>0</v>
      </c>
      <c r="F46" s="135">
        <f t="shared" si="2"/>
        <v>0</v>
      </c>
      <c r="G46" s="135">
        <f t="shared" si="2"/>
        <v>0</v>
      </c>
      <c r="H46" s="135">
        <f t="shared" si="2"/>
        <v>0</v>
      </c>
      <c r="I46" s="135">
        <f t="shared" si="2"/>
        <v>0</v>
      </c>
      <c r="J46" s="135">
        <f t="shared" si="2"/>
        <v>0</v>
      </c>
      <c r="K46" s="135">
        <f t="shared" si="2"/>
        <v>0</v>
      </c>
      <c r="L46" s="135"/>
      <c r="M46" s="135"/>
    </row>
    <row r="47" spans="1:13">
      <c r="A47">
        <v>2</v>
      </c>
      <c r="B47" t="s">
        <v>177</v>
      </c>
      <c r="C47" s="135">
        <f>C100-C34</f>
        <v>0</v>
      </c>
      <c r="D47" s="135">
        <f t="shared" si="2"/>
        <v>0</v>
      </c>
      <c r="E47" s="135">
        <f t="shared" si="2"/>
        <v>0</v>
      </c>
      <c r="F47" s="135">
        <f t="shared" si="2"/>
        <v>0</v>
      </c>
      <c r="G47" s="135">
        <f t="shared" si="2"/>
        <v>0</v>
      </c>
      <c r="H47" s="135">
        <f t="shared" si="2"/>
        <v>0</v>
      </c>
      <c r="I47" s="135">
        <f t="shared" si="2"/>
        <v>0</v>
      </c>
      <c r="J47" s="135">
        <f t="shared" si="2"/>
        <v>0</v>
      </c>
      <c r="K47" s="135">
        <f t="shared" si="2"/>
        <v>0</v>
      </c>
      <c r="L47" s="135"/>
      <c r="M47" s="135"/>
    </row>
    <row r="48" spans="1:13">
      <c r="A48">
        <v>3</v>
      </c>
      <c r="B48" t="s">
        <v>172</v>
      </c>
      <c r="C48" s="135">
        <f t="shared" ref="C48:K54" si="3">C101-C35</f>
        <v>0</v>
      </c>
      <c r="D48" s="135">
        <f t="shared" si="3"/>
        <v>0</v>
      </c>
      <c r="E48" s="135">
        <f t="shared" si="3"/>
        <v>0</v>
      </c>
      <c r="F48" s="135">
        <f t="array" ref="F48">F101-F35</f>
        <v>0</v>
      </c>
      <c r="G48" s="135">
        <f t="shared" si="2"/>
        <v>0</v>
      </c>
      <c r="H48" s="135">
        <f t="shared" si="2"/>
        <v>0</v>
      </c>
      <c r="I48" s="135">
        <f t="shared" si="2"/>
        <v>0</v>
      </c>
      <c r="J48" s="135">
        <f t="shared" si="2"/>
        <v>0</v>
      </c>
      <c r="K48" s="135">
        <f t="shared" si="2"/>
        <v>0</v>
      </c>
      <c r="L48" s="135"/>
      <c r="M48" s="135"/>
    </row>
    <row r="49" spans="1:13">
      <c r="A49">
        <v>4</v>
      </c>
      <c r="B49" t="s">
        <v>178</v>
      </c>
      <c r="C49" s="135">
        <f t="shared" si="3"/>
        <v>0</v>
      </c>
      <c r="D49" s="135">
        <f t="shared" si="3"/>
        <v>0</v>
      </c>
      <c r="E49" s="135">
        <f t="shared" si="3"/>
        <v>0</v>
      </c>
      <c r="F49" s="135">
        <f t="shared" si="3"/>
        <v>0</v>
      </c>
      <c r="G49" s="135">
        <f t="shared" si="3"/>
        <v>0</v>
      </c>
      <c r="H49" s="135">
        <f t="shared" si="3"/>
        <v>0</v>
      </c>
      <c r="I49" s="135">
        <f t="shared" si="3"/>
        <v>0</v>
      </c>
      <c r="J49" s="135">
        <f t="shared" si="3"/>
        <v>0</v>
      </c>
      <c r="K49" s="135">
        <f t="shared" si="3"/>
        <v>0</v>
      </c>
      <c r="L49" s="135"/>
      <c r="M49" s="135"/>
    </row>
    <row r="50" spans="1:13">
      <c r="A50">
        <v>5</v>
      </c>
      <c r="B50" t="s">
        <v>176</v>
      </c>
      <c r="C50" s="135">
        <f t="shared" si="3"/>
        <v>0</v>
      </c>
      <c r="D50" s="135">
        <f t="shared" si="3"/>
        <v>0</v>
      </c>
      <c r="E50" s="135">
        <f t="shared" si="3"/>
        <v>0</v>
      </c>
      <c r="F50" s="135">
        <f>F103-F37</f>
        <v>0</v>
      </c>
      <c r="G50" s="135">
        <f t="shared" si="3"/>
        <v>0</v>
      </c>
      <c r="H50" s="135">
        <f t="shared" si="3"/>
        <v>0</v>
      </c>
      <c r="I50" s="135">
        <f t="shared" si="3"/>
        <v>0</v>
      </c>
      <c r="J50" s="135">
        <f t="shared" si="3"/>
        <v>0</v>
      </c>
      <c r="K50" s="135">
        <f t="shared" si="3"/>
        <v>0</v>
      </c>
      <c r="L50" s="135"/>
      <c r="M50" s="135"/>
    </row>
    <row r="51" spans="1:13">
      <c r="A51">
        <v>6</v>
      </c>
      <c r="B51" t="s">
        <v>173</v>
      </c>
      <c r="C51" s="135">
        <f t="shared" si="3"/>
        <v>0</v>
      </c>
      <c r="D51" s="135">
        <f t="shared" si="3"/>
        <v>0</v>
      </c>
      <c r="E51" s="135">
        <f t="shared" si="3"/>
        <v>0</v>
      </c>
      <c r="F51" s="135">
        <f t="shared" si="3"/>
        <v>0</v>
      </c>
      <c r="G51" s="135">
        <f t="shared" si="3"/>
        <v>0</v>
      </c>
      <c r="H51" s="135">
        <f t="shared" si="3"/>
        <v>0</v>
      </c>
      <c r="I51" s="135">
        <f t="shared" si="3"/>
        <v>0</v>
      </c>
      <c r="J51" s="135">
        <f t="shared" si="3"/>
        <v>0</v>
      </c>
      <c r="K51" s="135">
        <f t="shared" si="3"/>
        <v>0</v>
      </c>
      <c r="L51" s="135"/>
      <c r="M51" s="135"/>
    </row>
    <row r="52" spans="1:13">
      <c r="A52">
        <v>7</v>
      </c>
      <c r="B52" t="s">
        <v>175</v>
      </c>
      <c r="C52" s="135">
        <f t="shared" si="3"/>
        <v>0</v>
      </c>
      <c r="D52" s="135">
        <f t="shared" si="3"/>
        <v>0</v>
      </c>
      <c r="E52" s="135">
        <f t="shared" si="3"/>
        <v>0</v>
      </c>
      <c r="F52" s="135">
        <f t="shared" si="3"/>
        <v>0</v>
      </c>
      <c r="G52" s="135">
        <f t="shared" si="3"/>
        <v>0</v>
      </c>
      <c r="H52" s="135">
        <f t="shared" si="3"/>
        <v>0</v>
      </c>
      <c r="I52" s="135">
        <f t="shared" si="3"/>
        <v>0</v>
      </c>
      <c r="J52" s="135">
        <f t="shared" si="3"/>
        <v>0</v>
      </c>
      <c r="K52" s="135">
        <f t="shared" si="3"/>
        <v>0</v>
      </c>
      <c r="L52" s="135"/>
      <c r="M52" s="135"/>
    </row>
    <row r="53" spans="1:13">
      <c r="A53">
        <v>8</v>
      </c>
      <c r="B53" t="s">
        <v>170</v>
      </c>
      <c r="C53" s="135">
        <f t="shared" si="3"/>
        <v>0</v>
      </c>
      <c r="D53" s="135">
        <f t="shared" si="3"/>
        <v>0</v>
      </c>
      <c r="E53" s="135">
        <f t="shared" si="3"/>
        <v>0</v>
      </c>
      <c r="F53" s="135">
        <f t="shared" si="3"/>
        <v>0</v>
      </c>
      <c r="G53" s="135">
        <f t="shared" si="3"/>
        <v>0</v>
      </c>
      <c r="H53" s="135">
        <f t="shared" si="3"/>
        <v>0</v>
      </c>
      <c r="I53" s="135">
        <f t="shared" si="3"/>
        <v>0</v>
      </c>
      <c r="J53" s="135">
        <f t="shared" si="3"/>
        <v>0</v>
      </c>
      <c r="K53" s="135">
        <f t="shared" si="3"/>
        <v>0</v>
      </c>
      <c r="L53" s="135"/>
      <c r="M53" s="135"/>
    </row>
    <row r="54" spans="1:13">
      <c r="A54">
        <v>9</v>
      </c>
      <c r="B54" t="s">
        <v>174</v>
      </c>
      <c r="C54" s="135">
        <f t="shared" si="3"/>
        <v>0</v>
      </c>
      <c r="D54" s="135">
        <f t="shared" si="3"/>
        <v>0</v>
      </c>
      <c r="E54" s="135">
        <f t="shared" si="3"/>
        <v>0</v>
      </c>
      <c r="F54" s="135">
        <f t="shared" si="3"/>
        <v>0</v>
      </c>
      <c r="G54" s="135">
        <f t="shared" si="3"/>
        <v>0</v>
      </c>
      <c r="H54" s="135">
        <f t="shared" si="3"/>
        <v>0</v>
      </c>
      <c r="I54" s="135">
        <f t="shared" si="3"/>
        <v>0</v>
      </c>
      <c r="J54" s="135">
        <f t="shared" si="3"/>
        <v>0</v>
      </c>
      <c r="K54" s="135">
        <f t="shared" si="3"/>
        <v>0</v>
      </c>
      <c r="L54" s="135"/>
      <c r="M54" s="135"/>
    </row>
    <row r="55" spans="1:13">
      <c r="C55" s="135"/>
      <c r="D55" s="135"/>
      <c r="E55" s="135"/>
      <c r="F55" s="135"/>
      <c r="G55" s="135"/>
      <c r="H55" s="135"/>
      <c r="I55" s="135"/>
      <c r="J55" s="135"/>
      <c r="K55" s="135"/>
      <c r="L55" s="135"/>
      <c r="M55" s="135"/>
    </row>
    <row r="56" spans="1:13">
      <c r="B56" s="29" t="s">
        <v>1123</v>
      </c>
      <c r="C56" s="136"/>
      <c r="D56" s="135"/>
      <c r="E56" s="135"/>
      <c r="F56" s="135"/>
      <c r="G56" s="135"/>
      <c r="H56" s="135"/>
      <c r="I56" s="135"/>
      <c r="J56" s="135"/>
      <c r="K56" s="135"/>
      <c r="L56" s="135"/>
      <c r="M56" s="135"/>
    </row>
    <row r="57" spans="1:13" ht="15">
      <c r="B57" s="29" t="s">
        <v>1273</v>
      </c>
      <c r="C57" s="137" t="s">
        <v>56</v>
      </c>
      <c r="D57" s="137" t="s">
        <v>57</v>
      </c>
      <c r="E57" s="135"/>
      <c r="F57" s="135"/>
      <c r="G57" s="135"/>
      <c r="H57" s="135"/>
      <c r="I57" s="135"/>
      <c r="J57" s="135"/>
      <c r="K57" s="135"/>
      <c r="L57" s="135"/>
      <c r="M57" s="135"/>
    </row>
    <row r="58" spans="1:13">
      <c r="A58">
        <v>1</v>
      </c>
      <c r="B58" t="s">
        <v>171</v>
      </c>
      <c r="C58" s="251" t="e">
        <f>IF(AND(Brettsperrholz!$AC$12='s5.Transport'!A58,Brettsperrholz!$D$33&gt;0,ISNUMBER(Brettsperrholz!$D$33)),Brettsperrholz!$D$33*Brettsperrholz!$D$34,IF(Brettsperrholz!$D$34=L78,$L$78*J99,Brettsperrholz!$D$34*J99))</f>
        <v>#N/A</v>
      </c>
      <c r="D58" s="251" t="e">
        <f>IF(AND(Brettsperrholz!$AC$12='s5.Transport'!A58,Brettsperrholz!$D$33&gt;0,ISNUMBER(Brettsperrholz!$D$33)),Brettsperrholz!$D$33*(1-Brettsperrholz!$D$34),IF(Brettsperrholz!$D$34=L78,$K$78*J99,J99*(100%-Brettsperrholz!$D$34)))</f>
        <v>#N/A</v>
      </c>
      <c r="E58" s="136" t="s">
        <v>1134</v>
      </c>
      <c r="F58" s="135" t="e">
        <f>IF(Brettsperrholz!$AC$12='s5.Transport'!A58,$L$78*J99,0)</f>
        <v>#N/A</v>
      </c>
      <c r="G58" s="135" t="e">
        <f>IF(Brettsperrholz!$AC$12='s5.Transport'!A58,$K$78*J99,0)</f>
        <v>#N/A</v>
      </c>
      <c r="H58" s="135"/>
      <c r="I58" s="135"/>
      <c r="J58" s="135"/>
      <c r="K58" s="135"/>
      <c r="L58" s="135"/>
      <c r="M58" s="135"/>
    </row>
    <row r="59" spans="1:13">
      <c r="A59">
        <v>2</v>
      </c>
      <c r="B59" t="s">
        <v>177</v>
      </c>
      <c r="C59" s="251" t="e">
        <f>IF(AND(Brettsperrholz!$AC$12='s5.Transport'!A59,Brettsperrholz!$D$33&gt;0,ISNUMBER(Brettsperrholz!$D$33)),Brettsperrholz!$D$33*Brettsperrholz!$D$34,IF(Brettsperrholz!$D$34=L78,$L$78*J100,Brettsperrholz!$D$34*J100))</f>
        <v>#N/A</v>
      </c>
      <c r="D59" s="251" t="e">
        <f>IF(AND(Brettsperrholz!$AC$12='s5.Transport'!A59,Brettsperrholz!$D$33&gt;0,ISNUMBER(Brettsperrholz!$D$33)),Brettsperrholz!$D$33*(1-Brettsperrholz!$D$34),IF(Brettsperrholz!$D$34=L78,$K$78*J100,J100*(100%-Brettsperrholz!$D$34)))</f>
        <v>#N/A</v>
      </c>
      <c r="E59" s="136" t="s">
        <v>1135</v>
      </c>
      <c r="F59" s="135" t="e">
        <f>IF(Brettsperrholz!$AC$12='s5.Transport'!A59,$L$78*J100,0)</f>
        <v>#N/A</v>
      </c>
      <c r="G59" s="135" t="e">
        <f>IF(Brettsperrholz!$AC$12='s5.Transport'!A59,$K$78*J100,0)</f>
        <v>#N/A</v>
      </c>
      <c r="H59" s="135"/>
      <c r="I59" s="135"/>
      <c r="J59" s="135"/>
      <c r="K59" s="135"/>
      <c r="L59" s="135"/>
      <c r="M59" s="135"/>
    </row>
    <row r="60" spans="1:13">
      <c r="A60">
        <v>3</v>
      </c>
      <c r="B60" t="s">
        <v>172</v>
      </c>
      <c r="C60" s="251" t="e">
        <f>IF(AND(Brettsperrholz!$AC$12='s5.Transport'!A60,Brettsperrholz!$D$33&gt;0,ISNUMBER(Brettsperrholz!$D$33)),Brettsperrholz!$D$33*Brettsperrholz!$D$34,IF(Brettsperrholz!$D$34=L78,$L$78*J101,Brettsperrholz!$D$34*J101))</f>
        <v>#N/A</v>
      </c>
      <c r="D60" s="251" t="e">
        <f>IF(AND(Brettsperrholz!$AC$12='s5.Transport'!A60,Brettsperrholz!$D$33&gt;0,ISNUMBER(Brettsperrholz!$D$33)),Brettsperrholz!$D$33*(1-Brettsperrholz!$D$34),IF(Brettsperrholz!$D$34=L78,$K$78*J101,J101*(100%-Brettsperrholz!$D$34)))</f>
        <v>#N/A</v>
      </c>
      <c r="E60" s="136" t="s">
        <v>1138</v>
      </c>
      <c r="F60" s="135" t="e">
        <f>IF(Brettsperrholz!$AC$12='s5.Transport'!A60,$L$78*J101,0)</f>
        <v>#N/A</v>
      </c>
      <c r="G60" s="135" t="e">
        <f>IF(Brettsperrholz!$AC$12='s5.Transport'!A60,$K$78*J101,0)</f>
        <v>#N/A</v>
      </c>
      <c r="H60" s="135"/>
      <c r="I60" s="135"/>
      <c r="J60" s="135"/>
      <c r="K60" s="135"/>
      <c r="L60" s="135"/>
      <c r="M60" s="135"/>
    </row>
    <row r="61" spans="1:13">
      <c r="A61">
        <v>4</v>
      </c>
      <c r="B61" t="s">
        <v>178</v>
      </c>
      <c r="C61" s="251" t="e">
        <f>IF(AND(Brettsperrholz!$AC$12='s5.Transport'!A61,Brettsperrholz!$D$33&gt;0,ISNUMBER(Brettsperrholz!$D$33)),Brettsperrholz!$D$33*Brettsperrholz!$D$34,IF(Brettsperrholz!$D$34=L78,$L$78*J102,Brettsperrholz!$D$34*J102))</f>
        <v>#N/A</v>
      </c>
      <c r="D61" s="251" t="e">
        <f>IF(AND(Brettsperrholz!$AC$12='s5.Transport'!A61,Brettsperrholz!$D$33&gt;0,ISNUMBER(Brettsperrholz!$D$33)),Brettsperrholz!$D$33*(1-Brettsperrholz!$D$34),IF(Brettsperrholz!$D$34=L78,$K$78*J102,J102*(100%-Brettsperrholz!$D$34)))</f>
        <v>#N/A</v>
      </c>
      <c r="E61" s="136" t="s">
        <v>1137</v>
      </c>
      <c r="F61" s="135" t="e">
        <f>IF(Brettsperrholz!$AC$12='s5.Transport'!A61,$L$78*J102,0)</f>
        <v>#N/A</v>
      </c>
      <c r="G61" s="135" t="e">
        <f>IF(Brettsperrholz!$AC$12='s5.Transport'!A61,$K$78*J102,0)</f>
        <v>#N/A</v>
      </c>
      <c r="H61" s="135"/>
      <c r="I61" s="135"/>
      <c r="J61" s="135"/>
      <c r="K61" s="135"/>
      <c r="L61" s="135"/>
      <c r="M61" s="135"/>
    </row>
    <row r="62" spans="1:13">
      <c r="A62">
        <v>5</v>
      </c>
      <c r="B62" t="s">
        <v>176</v>
      </c>
      <c r="C62" s="251" t="e">
        <f>IF(AND(Brettsperrholz!$AC$12='s5.Transport'!A62,Brettsperrholz!$D$33&gt;0,ISNUMBER(Brettsperrholz!$D$33)),Brettsperrholz!$D$33*Brettsperrholz!$D$34,IF(Brettsperrholz!$D$34=L78,$L$78*J103,Brettsperrholz!$D$34*J103))</f>
        <v>#N/A</v>
      </c>
      <c r="D62" s="251" t="e">
        <f>IF(AND(Brettsperrholz!$AC$12='s5.Transport'!A62,Brettsperrholz!$D$33&gt;0,ISNUMBER(Brettsperrholz!$D$33)),Brettsperrholz!$D$33*(1-Brettsperrholz!$D$34),IF(Brettsperrholz!$D$34=L78,$K$78*J103,J103*(100%-Brettsperrholz!$D$34)))</f>
        <v>#N/A</v>
      </c>
      <c r="E62" s="135" t="s">
        <v>1139</v>
      </c>
      <c r="F62" s="135" t="e">
        <f>IF(Brettsperrholz!$AC$12='s5.Transport'!A62,$L$78*J103,0)</f>
        <v>#N/A</v>
      </c>
      <c r="G62" s="135" t="e">
        <f>IF(Brettsperrholz!$AC$12='s5.Transport'!A62,$K$78*J103,0)</f>
        <v>#N/A</v>
      </c>
      <c r="H62" s="135"/>
      <c r="I62" s="135"/>
      <c r="J62" s="135"/>
      <c r="K62" s="135"/>
      <c r="L62" s="135"/>
      <c r="M62" s="135"/>
    </row>
    <row r="63" spans="1:13">
      <c r="A63">
        <v>6</v>
      </c>
      <c r="B63" t="s">
        <v>173</v>
      </c>
      <c r="C63" s="251" t="e">
        <f>IF(AND(Brettsperrholz!$AC$12='s5.Transport'!A63,Brettsperrholz!$D$33&gt;0,ISNUMBER(Brettsperrholz!$D$33)),Brettsperrholz!$D$33*Brettsperrholz!$D$34,IF(Brettsperrholz!$D$34=L78,$L$78*J104,Brettsperrholz!$D$34*J104))</f>
        <v>#N/A</v>
      </c>
      <c r="D63" s="251" t="e">
        <f>IF(AND(Brettsperrholz!$AC$12='s5.Transport'!A63,Brettsperrholz!$D$33&gt;0,ISNUMBER(Brettsperrholz!$D$33)),Brettsperrholz!$D$33*(1-Brettsperrholz!$D$34),IF(Brettsperrholz!$D$34=L78,$K$78*J104,J104*(100%-Brettsperrholz!$D$34)))</f>
        <v>#N/A</v>
      </c>
      <c r="E63" s="136" t="s">
        <v>1136</v>
      </c>
      <c r="F63" s="135" t="e">
        <f>IF(Brettsperrholz!$AC$12='s5.Transport'!A63,$L$78*J104,0)</f>
        <v>#N/A</v>
      </c>
      <c r="G63" s="135" t="e">
        <f>IF(Brettsperrholz!$AC$12='s5.Transport'!A63,$K$78*J104,0)</f>
        <v>#N/A</v>
      </c>
      <c r="H63" s="135"/>
      <c r="I63" s="135"/>
      <c r="J63" s="135"/>
      <c r="K63" s="135"/>
      <c r="L63" s="135"/>
      <c r="M63" s="135"/>
    </row>
    <row r="64" spans="1:13">
      <c r="A64">
        <v>7</v>
      </c>
      <c r="B64" t="s">
        <v>175</v>
      </c>
      <c r="C64" s="251" t="e">
        <f>IF(AND(Brettsperrholz!$AC$12='s5.Transport'!A64,Brettsperrholz!$D$33&gt;0,ISNUMBER(Brettsperrholz!$D$33)),Brettsperrholz!$D$33*Brettsperrholz!$D$34,IF(Brettsperrholz!$D$34=L78,$L$78*J105,Brettsperrholz!$D$34*J105))</f>
        <v>#N/A</v>
      </c>
      <c r="D64" s="251" t="e">
        <f>IF(AND(Brettsperrholz!$AC$12='s5.Transport'!A64,Brettsperrholz!$D$33&gt;0,ISNUMBER(Brettsperrholz!$D$33)),Brettsperrholz!$D$33*(1-Brettsperrholz!$D$34),IF(Brettsperrholz!$D$34=L78,$K$78*J105,J105*(100%-Brettsperrholz!$D$34)))</f>
        <v>#N/A</v>
      </c>
      <c r="E64" s="135" t="s">
        <v>1140</v>
      </c>
      <c r="F64" s="135" t="e">
        <f>IF(Brettsperrholz!$AC$12='s5.Transport'!A64,$L$78*J105,0)</f>
        <v>#N/A</v>
      </c>
      <c r="G64" s="135" t="e">
        <f>IF(Brettsperrholz!$AC$12='s5.Transport'!A64,$K$78*J105,0)</f>
        <v>#N/A</v>
      </c>
      <c r="H64" s="135"/>
      <c r="I64" s="135"/>
      <c r="J64" s="135"/>
      <c r="K64" s="135"/>
      <c r="L64" s="135"/>
      <c r="M64" s="135"/>
    </row>
    <row r="65" spans="1:16">
      <c r="A65">
        <v>8</v>
      </c>
      <c r="B65" t="s">
        <v>170</v>
      </c>
      <c r="C65" s="251">
        <v>0</v>
      </c>
      <c r="D65" s="251">
        <v>0</v>
      </c>
      <c r="E65" s="135"/>
      <c r="F65" s="135">
        <v>0</v>
      </c>
      <c r="G65" s="135">
        <v>0</v>
      </c>
      <c r="H65" s="135"/>
      <c r="I65" s="135"/>
      <c r="J65" s="135"/>
      <c r="K65" s="135"/>
      <c r="L65" s="135"/>
      <c r="M65" s="135"/>
    </row>
    <row r="66" spans="1:16">
      <c r="A66">
        <v>9</v>
      </c>
      <c r="B66" t="s">
        <v>174</v>
      </c>
      <c r="C66" s="251" t="e">
        <f>IF(AND(Brettsperrholz!$AC$12='s5.Transport'!A66,Brettsperrholz!$D$33&gt;0,ISNUMBER(Brettsperrholz!$D$33)),Brettsperrholz!$D$33*Brettsperrholz!$D$34,IF(Brettsperrholz!$D$34=L78,$L$78*J107,Brettsperrholz!$D$34*J107))</f>
        <v>#N/A</v>
      </c>
      <c r="D66" s="251" t="e">
        <f>IF(AND(Brettsperrholz!$AC$12='s5.Transport'!A66,Brettsperrholz!$D$33&gt;0,ISNUMBER(Brettsperrholz!$D$33)),Brettsperrholz!$D$33*(1-Brettsperrholz!$D$34),IF(Brettsperrholz!$D$34=L78,$K$78*J107,J107*(100%-Brettsperrholz!$D$34)))</f>
        <v>#N/A</v>
      </c>
      <c r="E66" s="135" t="s">
        <v>1141</v>
      </c>
      <c r="F66" s="135" t="e">
        <f>IF(Brettsperrholz!$AC$12='s5.Transport'!A66,$L$78*J107,0)</f>
        <v>#N/A</v>
      </c>
      <c r="G66" s="135" t="e">
        <f>IF(Brettsperrholz!$AC$12='s5.Transport'!A66,$K$78*J107,0)</f>
        <v>#N/A</v>
      </c>
      <c r="H66" s="135"/>
      <c r="I66" s="135"/>
      <c r="J66" s="135"/>
      <c r="K66" s="135"/>
      <c r="L66" s="135"/>
      <c r="M66" s="135"/>
    </row>
    <row r="67" spans="1:16" ht="15">
      <c r="B67" s="102" t="s">
        <v>1121</v>
      </c>
      <c r="C67" s="138" t="e">
        <f>IF(Brettsperrholz!$AB$25=1,INDEX($A$58:$D$66,MATCH(Brettsperrholz!$AC$12,'s5.Transport'!$A$58:$A$66,0),3)*'s5.Transport'!$C$117,INDEX($A$58:$D$66,MATCH(Brettsperrholz!$AC$12,'s5.Transport'!$A$58:$A$66,0),3))</f>
        <v>#N/A</v>
      </c>
      <c r="D67" s="138" t="e">
        <f>INDEX($A$58:$D$66,MATCH(Brettsperrholz!$AC$12,'s5.Transport'!$A$58:$A$66,0),4)</f>
        <v>#N/A</v>
      </c>
      <c r="E67" s="135"/>
      <c r="F67" s="135" t="str">
        <f>IFERROR(SUM(F58:F66)+SUM(G58:G66),"Bitte Land wählen")</f>
        <v>Bitte Land wählen</v>
      </c>
      <c r="G67" s="135"/>
      <c r="H67" s="135"/>
      <c r="I67" s="135"/>
      <c r="J67" s="135"/>
      <c r="K67" s="135"/>
      <c r="L67" s="135"/>
      <c r="M67" s="135"/>
    </row>
    <row r="70" spans="1:16">
      <c r="B70" t="s">
        <v>1142</v>
      </c>
    </row>
    <row r="72" spans="1:16">
      <c r="A72" s="114"/>
      <c r="B72" s="115" t="s">
        <v>1143</v>
      </c>
      <c r="C72" s="105"/>
      <c r="D72" s="105"/>
      <c r="E72" s="105"/>
      <c r="F72" s="105"/>
      <c r="G72" s="105"/>
      <c r="H72" s="115"/>
      <c r="I72" s="105"/>
    </row>
    <row r="73" spans="1:16">
      <c r="A73" s="114"/>
      <c r="B73" s="115" t="s">
        <v>1144</v>
      </c>
      <c r="C73" s="105">
        <v>2015</v>
      </c>
      <c r="D73" s="105"/>
      <c r="E73" s="105"/>
      <c r="F73" s="105"/>
      <c r="G73" s="105"/>
      <c r="H73" s="115"/>
      <c r="I73" s="105"/>
      <c r="K73" s="116" t="s">
        <v>1145</v>
      </c>
    </row>
    <row r="74" spans="1:16">
      <c r="A74" s="114"/>
      <c r="B74" s="105"/>
      <c r="C74" s="115"/>
      <c r="D74" s="105"/>
      <c r="E74" s="105"/>
      <c r="F74" s="105"/>
      <c r="G74" s="105"/>
      <c r="H74" s="115"/>
      <c r="I74" s="105"/>
    </row>
    <row r="75" spans="1:16" ht="38.25">
      <c r="A75" s="114"/>
      <c r="B75" s="105"/>
      <c r="C75" s="117" t="s">
        <v>1146</v>
      </c>
      <c r="D75" s="118" t="s">
        <v>1147</v>
      </c>
      <c r="E75" s="117" t="s">
        <v>1148</v>
      </c>
      <c r="F75" s="117" t="s">
        <v>1149</v>
      </c>
      <c r="G75" s="117" t="s">
        <v>1150</v>
      </c>
      <c r="H75" s="117" t="s">
        <v>41</v>
      </c>
      <c r="I75" s="115"/>
      <c r="J75" s="119"/>
      <c r="K75" s="120" t="str">
        <f t="shared" ref="K75:P75" si="4">"Transport%"&amp;" "&amp;C75</f>
        <v>Transport% Bahnverkehr</v>
      </c>
      <c r="L75" s="120" t="str">
        <f t="shared" si="4"/>
        <v>Transport% Strassen-verkehr</v>
      </c>
      <c r="M75" s="120" t="str">
        <f t="shared" si="4"/>
        <v>Transport% Luftverkehr</v>
      </c>
      <c r="N75" s="120" t="str">
        <f t="shared" si="4"/>
        <v>Transport% Pipeline</v>
      </c>
      <c r="O75" s="120" t="str">
        <f t="shared" si="4"/>
        <v>Transport% Schiffverkehr</v>
      </c>
      <c r="P75" s="120" t="str">
        <f t="shared" si="4"/>
        <v>Transport% Total</v>
      </c>
    </row>
    <row r="76" spans="1:16">
      <c r="A76" s="114"/>
      <c r="B76" s="115" t="s">
        <v>1151</v>
      </c>
      <c r="C76" s="121" t="s">
        <v>1152</v>
      </c>
      <c r="D76" s="121" t="s">
        <v>1152</v>
      </c>
      <c r="E76" s="121" t="s">
        <v>1152</v>
      </c>
      <c r="F76" s="121" t="s">
        <v>1152</v>
      </c>
      <c r="G76" s="121" t="s">
        <v>1152</v>
      </c>
      <c r="H76" s="117" t="s">
        <v>1152</v>
      </c>
      <c r="I76" s="122" t="s">
        <v>1153</v>
      </c>
      <c r="K76" s="123" t="s">
        <v>1154</v>
      </c>
      <c r="L76" s="123" t="s">
        <v>1154</v>
      </c>
      <c r="M76" s="123" t="s">
        <v>1154</v>
      </c>
      <c r="N76" s="123" t="s">
        <v>1154</v>
      </c>
      <c r="O76" s="123" t="s">
        <v>1154</v>
      </c>
      <c r="P76" s="123" t="s">
        <v>1154</v>
      </c>
    </row>
    <row r="77" spans="1:16">
      <c r="A77" s="114" t="str">
        <f t="shared" ref="A77:A78" si="5">"SITC-"&amp;B77</f>
        <v>SITC-247</v>
      </c>
      <c r="B77" s="124" t="s">
        <v>1155</v>
      </c>
      <c r="C77" s="125">
        <v>65761858.703269944</v>
      </c>
      <c r="D77" s="125">
        <v>103641992.97658476</v>
      </c>
      <c r="E77" s="125">
        <v>12120.042469942658</v>
      </c>
      <c r="F77" s="125">
        <v>0</v>
      </c>
      <c r="G77" s="125">
        <v>55466.85025134094</v>
      </c>
      <c r="H77" s="126">
        <v>169471438.57257599</v>
      </c>
      <c r="I77" s="127">
        <f t="shared" ref="I77:I78" si="6">SUM(C77:G77)-H77</f>
        <v>0</v>
      </c>
      <c r="K77" s="237">
        <v>0</v>
      </c>
      <c r="L77" s="237">
        <v>1</v>
      </c>
      <c r="M77" s="128">
        <f t="shared" ref="M77:P78" si="7">E77/$H77</f>
        <v>7.151672619308216E-5</v>
      </c>
      <c r="N77" s="128">
        <f t="shared" si="7"/>
        <v>0</v>
      </c>
      <c r="O77" s="128">
        <f t="shared" si="7"/>
        <v>3.2729320479325081E-4</v>
      </c>
      <c r="P77" s="128">
        <f t="shared" si="7"/>
        <v>1</v>
      </c>
    </row>
    <row r="78" spans="1:16">
      <c r="A78" s="114" t="str">
        <f t="shared" si="5"/>
        <v>SITC-248</v>
      </c>
      <c r="B78" s="124" t="s">
        <v>1156</v>
      </c>
      <c r="C78" s="125">
        <v>5159416.5818472924</v>
      </c>
      <c r="D78" s="125">
        <v>265795105.87475616</v>
      </c>
      <c r="E78" s="125">
        <v>53675.724326104588</v>
      </c>
      <c r="F78" s="125">
        <v>0</v>
      </c>
      <c r="G78" s="125">
        <v>447862.4691357066</v>
      </c>
      <c r="H78" s="126">
        <v>271456060.650065</v>
      </c>
      <c r="I78" s="127">
        <f t="shared" si="6"/>
        <v>0</v>
      </c>
      <c r="K78" s="128">
        <f>C78/(C78+D78)</f>
        <v>1.9041633020440298E-2</v>
      </c>
      <c r="L78" s="247">
        <f>D78/(C78+D78)</f>
        <v>0.98095836697955963</v>
      </c>
      <c r="M78" s="128">
        <f t="shared" si="7"/>
        <v>1.9773264298305043E-4</v>
      </c>
      <c r="N78" s="128">
        <f t="shared" si="7"/>
        <v>0</v>
      </c>
      <c r="O78" s="128">
        <f t="shared" si="7"/>
        <v>1.6498525325358189E-3</v>
      </c>
      <c r="P78" s="128">
        <f t="shared" si="7"/>
        <v>1</v>
      </c>
    </row>
    <row r="81" spans="1:8" s="129" customFormat="1">
      <c r="C81" s="130" t="s">
        <v>1157</v>
      </c>
      <c r="D81" s="130"/>
      <c r="E81" s="129" t="s">
        <v>937</v>
      </c>
      <c r="F81" s="129" t="s">
        <v>1158</v>
      </c>
      <c r="H81" s="129" t="s">
        <v>1159</v>
      </c>
    </row>
    <row r="82" spans="1:8" s="131" customFormat="1">
      <c r="A82" s="131" t="s">
        <v>1160</v>
      </c>
      <c r="B82" s="132" t="str">
        <f t="shared" ref="B82:B95" si="8">"SITC-"&amp;D82</f>
        <v>SITC-247</v>
      </c>
      <c r="C82" s="133" t="s">
        <v>1161</v>
      </c>
      <c r="D82" s="134">
        <v>247</v>
      </c>
      <c r="E82" s="131" t="s">
        <v>1162</v>
      </c>
      <c r="F82" s="131">
        <f t="shared" ref="F82:F95" si="9">LEN(D82)</f>
        <v>3</v>
      </c>
    </row>
    <row r="83" spans="1:8" s="131" customFormat="1">
      <c r="A83" s="131" t="s">
        <v>1160</v>
      </c>
      <c r="B83" s="132" t="str">
        <f t="shared" si="8"/>
        <v>SITC-247.3</v>
      </c>
      <c r="C83" s="133" t="s">
        <v>1163</v>
      </c>
      <c r="D83" s="134">
        <v>247.3</v>
      </c>
      <c r="E83" s="131" t="s">
        <v>1164</v>
      </c>
      <c r="F83" s="131">
        <f t="shared" si="9"/>
        <v>5</v>
      </c>
    </row>
    <row r="84" spans="1:8" s="131" customFormat="1">
      <c r="A84" s="131" t="s">
        <v>1160</v>
      </c>
      <c r="B84" s="132" t="str">
        <f t="shared" si="8"/>
        <v>SITC-247.4</v>
      </c>
      <c r="C84" s="133" t="s">
        <v>1165</v>
      </c>
      <c r="D84" s="134">
        <v>247.4</v>
      </c>
      <c r="E84" s="131" t="s">
        <v>1166</v>
      </c>
      <c r="F84" s="131">
        <f t="shared" si="9"/>
        <v>5</v>
      </c>
    </row>
    <row r="85" spans="1:8" s="131" customFormat="1">
      <c r="A85" s="131" t="s">
        <v>1160</v>
      </c>
      <c r="B85" s="132" t="str">
        <f t="shared" si="8"/>
        <v>SITC-247.5</v>
      </c>
      <c r="C85" s="133" t="s">
        <v>1167</v>
      </c>
      <c r="D85" s="134">
        <v>247.5</v>
      </c>
      <c r="E85" s="131" t="s">
        <v>1168</v>
      </c>
      <c r="F85" s="131">
        <f t="shared" si="9"/>
        <v>5</v>
      </c>
    </row>
    <row r="86" spans="1:8" s="131" customFormat="1">
      <c r="A86" s="131" t="s">
        <v>1160</v>
      </c>
      <c r="B86" s="132" t="str">
        <f t="shared" si="8"/>
        <v>SITC-247.51</v>
      </c>
      <c r="C86" s="133" t="s">
        <v>1169</v>
      </c>
      <c r="D86" s="134">
        <v>247.51</v>
      </c>
      <c r="E86" s="131" t="s">
        <v>1170</v>
      </c>
      <c r="F86" s="131">
        <f t="shared" si="9"/>
        <v>6</v>
      </c>
    </row>
    <row r="87" spans="1:8" s="131" customFormat="1">
      <c r="A87" s="131" t="s">
        <v>1160</v>
      </c>
      <c r="B87" s="132" t="str">
        <f t="shared" si="8"/>
        <v>SITC-247.52</v>
      </c>
      <c r="C87" s="133" t="s">
        <v>1171</v>
      </c>
      <c r="D87" s="134">
        <v>247.52</v>
      </c>
      <c r="E87" s="131" t="s">
        <v>1172</v>
      </c>
      <c r="F87" s="131">
        <f t="shared" si="9"/>
        <v>6</v>
      </c>
    </row>
    <row r="88" spans="1:8" s="131" customFormat="1">
      <c r="A88" s="131" t="s">
        <v>1160</v>
      </c>
      <c r="B88" s="132" t="str">
        <f t="shared" si="8"/>
        <v>SITC-248</v>
      </c>
      <c r="C88" s="133" t="s">
        <v>1173</v>
      </c>
      <c r="D88" s="134">
        <v>248</v>
      </c>
      <c r="E88" s="131" t="s">
        <v>1174</v>
      </c>
      <c r="F88" s="131">
        <f t="shared" si="9"/>
        <v>3</v>
      </c>
    </row>
    <row r="89" spans="1:8" s="131" customFormat="1">
      <c r="A89" s="131" t="s">
        <v>1160</v>
      </c>
      <c r="B89" s="132" t="str">
        <f t="shared" si="8"/>
        <v>SITC-248.1</v>
      </c>
      <c r="C89" s="133" t="s">
        <v>1175</v>
      </c>
      <c r="D89" s="134">
        <v>248.1</v>
      </c>
      <c r="E89" s="131" t="s">
        <v>1176</v>
      </c>
      <c r="F89" s="131">
        <f t="shared" si="9"/>
        <v>5</v>
      </c>
    </row>
    <row r="90" spans="1:8" s="131" customFormat="1">
      <c r="A90" s="131" t="s">
        <v>1160</v>
      </c>
      <c r="B90" s="132" t="str">
        <f t="shared" si="8"/>
        <v>SITC-248.11</v>
      </c>
      <c r="C90" s="133" t="s">
        <v>1177</v>
      </c>
      <c r="D90" s="134">
        <v>248.11</v>
      </c>
      <c r="E90" s="131" t="s">
        <v>1178</v>
      </c>
      <c r="F90" s="131">
        <f t="shared" si="9"/>
        <v>6</v>
      </c>
    </row>
    <row r="91" spans="1:8" s="131" customFormat="1">
      <c r="A91" s="131" t="s">
        <v>1160</v>
      </c>
      <c r="B91" s="132" t="str">
        <f t="shared" si="8"/>
        <v>SITC-248.19</v>
      </c>
      <c r="C91" s="133" t="s">
        <v>1179</v>
      </c>
      <c r="D91" s="134">
        <v>248.19</v>
      </c>
      <c r="E91" s="131" t="s">
        <v>1180</v>
      </c>
      <c r="F91" s="131">
        <f t="shared" si="9"/>
        <v>6</v>
      </c>
    </row>
    <row r="92" spans="1:8" s="131" customFormat="1">
      <c r="A92" s="131" t="s">
        <v>1160</v>
      </c>
      <c r="B92" s="132" t="str">
        <f t="shared" si="8"/>
        <v>SITC-248.2</v>
      </c>
      <c r="C92" s="133" t="s">
        <v>1181</v>
      </c>
      <c r="D92" s="134">
        <v>248.2</v>
      </c>
      <c r="E92" s="131" t="s">
        <v>1182</v>
      </c>
      <c r="F92" s="131">
        <f t="shared" si="9"/>
        <v>5</v>
      </c>
    </row>
    <row r="93" spans="1:8" s="131" customFormat="1">
      <c r="A93" s="131" t="s">
        <v>1160</v>
      </c>
      <c r="B93" s="132" t="str">
        <f t="shared" si="8"/>
        <v>SITC-248.3</v>
      </c>
      <c r="C93" s="133" t="s">
        <v>1183</v>
      </c>
      <c r="D93" s="134">
        <v>248.3</v>
      </c>
      <c r="E93" s="131" t="s">
        <v>1184</v>
      </c>
      <c r="F93" s="131">
        <f t="shared" si="9"/>
        <v>5</v>
      </c>
    </row>
    <row r="94" spans="1:8" s="131" customFormat="1">
      <c r="A94" s="131" t="s">
        <v>1160</v>
      </c>
      <c r="B94" s="132" t="str">
        <f t="shared" si="8"/>
        <v>SITC-248.4</v>
      </c>
      <c r="C94" s="133" t="s">
        <v>1185</v>
      </c>
      <c r="D94" s="134">
        <v>248.4</v>
      </c>
      <c r="E94" s="131" t="s">
        <v>1186</v>
      </c>
      <c r="F94" s="131">
        <f t="shared" si="9"/>
        <v>5</v>
      </c>
    </row>
    <row r="95" spans="1:8" s="131" customFormat="1">
      <c r="A95" s="131" t="s">
        <v>1160</v>
      </c>
      <c r="B95" s="132" t="str">
        <f t="shared" si="8"/>
        <v>SITC-248.5</v>
      </c>
      <c r="C95" s="133" t="s">
        <v>1187</v>
      </c>
      <c r="D95" s="134">
        <v>248.5</v>
      </c>
      <c r="E95" s="131" t="s">
        <v>1188</v>
      </c>
      <c r="F95" s="131">
        <f t="shared" si="9"/>
        <v>5</v>
      </c>
    </row>
    <row r="96" spans="1:8">
      <c r="C96" s="29"/>
    </row>
    <row r="97" spans="1:11">
      <c r="C97" s="29" t="s">
        <v>1133</v>
      </c>
    </row>
    <row r="98" spans="1:11">
      <c r="B98" s="29" t="s">
        <v>1273</v>
      </c>
      <c r="C98" t="s">
        <v>171</v>
      </c>
      <c r="D98" t="s">
        <v>177</v>
      </c>
      <c r="E98" t="s">
        <v>172</v>
      </c>
      <c r="F98" t="s">
        <v>178</v>
      </c>
      <c r="G98" t="s">
        <v>176</v>
      </c>
      <c r="H98" t="s">
        <v>173</v>
      </c>
      <c r="I98" t="s">
        <v>175</v>
      </c>
      <c r="J98" t="s">
        <v>170</v>
      </c>
      <c r="K98" t="s">
        <v>174</v>
      </c>
    </row>
    <row r="99" spans="1:11">
      <c r="A99">
        <v>1</v>
      </c>
      <c r="B99" t="s">
        <v>171</v>
      </c>
      <c r="C99">
        <v>40</v>
      </c>
      <c r="D99">
        <v>2400</v>
      </c>
      <c r="E99">
        <v>1500</v>
      </c>
      <c r="F99">
        <v>1350</v>
      </c>
      <c r="G99">
        <v>1800</v>
      </c>
      <c r="H99">
        <v>700</v>
      </c>
      <c r="I99">
        <v>1650</v>
      </c>
      <c r="J99">
        <v>650</v>
      </c>
      <c r="K99">
        <v>1000</v>
      </c>
    </row>
    <row r="100" spans="1:11">
      <c r="A100">
        <v>2</v>
      </c>
      <c r="B100" t="s">
        <v>177</v>
      </c>
      <c r="C100">
        <v>2400</v>
      </c>
      <c r="D100">
        <v>40</v>
      </c>
      <c r="E100">
        <v>3500</v>
      </c>
      <c r="F100">
        <v>3400</v>
      </c>
      <c r="G100">
        <v>1100</v>
      </c>
      <c r="H100">
        <v>2500</v>
      </c>
      <c r="I100">
        <v>700</v>
      </c>
      <c r="J100">
        <v>3000</v>
      </c>
      <c r="K100">
        <v>2500</v>
      </c>
    </row>
    <row r="101" spans="1:11">
      <c r="A101">
        <v>3</v>
      </c>
      <c r="B101" t="s">
        <v>172</v>
      </c>
      <c r="C101">
        <v>1500</v>
      </c>
      <c r="D101">
        <v>3500</v>
      </c>
      <c r="E101">
        <v>40</v>
      </c>
      <c r="F101">
        <v>1250</v>
      </c>
      <c r="G101">
        <v>2600</v>
      </c>
      <c r="H101">
        <v>1150</v>
      </c>
      <c r="I101">
        <v>2550</v>
      </c>
      <c r="J101">
        <v>600</v>
      </c>
      <c r="K101">
        <v>1650</v>
      </c>
    </row>
    <row r="102" spans="1:11">
      <c r="A102">
        <v>4</v>
      </c>
      <c r="B102" t="s">
        <v>178</v>
      </c>
      <c r="C102">
        <v>1350</v>
      </c>
      <c r="D102">
        <v>3400</v>
      </c>
      <c r="E102">
        <v>1250</v>
      </c>
      <c r="F102">
        <v>40</v>
      </c>
      <c r="G102">
        <v>3000</v>
      </c>
      <c r="H102">
        <v>950</v>
      </c>
      <c r="I102">
        <v>2900</v>
      </c>
      <c r="J102">
        <v>800</v>
      </c>
      <c r="K102">
        <v>1200</v>
      </c>
    </row>
    <row r="103" spans="1:11">
      <c r="A103">
        <v>5</v>
      </c>
      <c r="B103" t="s">
        <v>176</v>
      </c>
      <c r="C103">
        <v>1800</v>
      </c>
      <c r="D103">
        <v>1100</v>
      </c>
      <c r="E103">
        <v>2600</v>
      </c>
      <c r="F103">
        <v>3000</v>
      </c>
      <c r="G103">
        <v>40</v>
      </c>
      <c r="H103">
        <v>2400</v>
      </c>
      <c r="I103">
        <v>450</v>
      </c>
      <c r="J103">
        <v>2350</v>
      </c>
      <c r="K103">
        <v>2550</v>
      </c>
    </row>
    <row r="104" spans="1:11">
      <c r="A104">
        <v>6</v>
      </c>
      <c r="B104" t="s">
        <v>173</v>
      </c>
      <c r="C104">
        <v>700</v>
      </c>
      <c r="D104">
        <v>2500</v>
      </c>
      <c r="E104">
        <v>1150</v>
      </c>
      <c r="F104">
        <v>950</v>
      </c>
      <c r="G104">
        <v>2400</v>
      </c>
      <c r="H104">
        <v>40</v>
      </c>
      <c r="I104">
        <v>2200</v>
      </c>
      <c r="J104">
        <v>600</v>
      </c>
      <c r="K104">
        <v>550</v>
      </c>
    </row>
    <row r="105" spans="1:11">
      <c r="A105">
        <v>7</v>
      </c>
      <c r="B105" t="s">
        <v>175</v>
      </c>
      <c r="C105">
        <v>1650</v>
      </c>
      <c r="D105">
        <v>700</v>
      </c>
      <c r="E105">
        <v>2550</v>
      </c>
      <c r="F105">
        <v>2900</v>
      </c>
      <c r="G105">
        <v>450</v>
      </c>
      <c r="H105">
        <v>2200</v>
      </c>
      <c r="I105">
        <v>40</v>
      </c>
      <c r="J105">
        <v>2300</v>
      </c>
      <c r="K105">
        <v>2350</v>
      </c>
    </row>
    <row r="106" spans="1:11">
      <c r="A106">
        <v>8</v>
      </c>
      <c r="B106" t="s">
        <v>170</v>
      </c>
      <c r="C106">
        <v>650</v>
      </c>
      <c r="D106">
        <v>3000</v>
      </c>
      <c r="E106">
        <v>600</v>
      </c>
      <c r="F106">
        <v>800</v>
      </c>
      <c r="G106">
        <v>2350</v>
      </c>
      <c r="H106">
        <v>600</v>
      </c>
      <c r="I106">
        <v>2300</v>
      </c>
      <c r="J106">
        <v>40</v>
      </c>
      <c r="K106">
        <v>1150</v>
      </c>
    </row>
    <row r="107" spans="1:11">
      <c r="A107">
        <v>9</v>
      </c>
      <c r="B107" t="s">
        <v>174</v>
      </c>
      <c r="C107">
        <v>1000</v>
      </c>
      <c r="D107">
        <v>2500</v>
      </c>
      <c r="E107">
        <v>1650</v>
      </c>
      <c r="F107">
        <v>1200</v>
      </c>
      <c r="G107">
        <v>2550</v>
      </c>
      <c r="H107">
        <v>550</v>
      </c>
      <c r="I107">
        <v>2350</v>
      </c>
      <c r="J107">
        <v>1150</v>
      </c>
      <c r="K107">
        <v>40</v>
      </c>
    </row>
    <row r="110" spans="1:11">
      <c r="B110" s="29" t="s">
        <v>1249</v>
      </c>
    </row>
    <row r="111" spans="1:11">
      <c r="C111" s="29" t="s">
        <v>1250</v>
      </c>
      <c r="D111" s="29" t="s">
        <v>1252</v>
      </c>
      <c r="E111" s="29" t="s">
        <v>1256</v>
      </c>
    </row>
    <row r="112" spans="1:11">
      <c r="B112" s="29" t="s">
        <v>1251</v>
      </c>
      <c r="C112">
        <v>10</v>
      </c>
      <c r="D112">
        <v>0.26700000000000002</v>
      </c>
      <c r="E112" s="146">
        <f>D112/C115</f>
        <v>0.31785714285714289</v>
      </c>
    </row>
    <row r="113" spans="2:10">
      <c r="B113" s="29" t="s">
        <v>1253</v>
      </c>
      <c r="C113">
        <v>6</v>
      </c>
      <c r="D113">
        <v>0.246</v>
      </c>
      <c r="E113" s="146">
        <f>D113/C115</f>
        <v>0.29285714285714287</v>
      </c>
    </row>
    <row r="115" spans="2:10">
      <c r="B115" s="29" t="s">
        <v>1254</v>
      </c>
      <c r="C115">
        <v>0.84</v>
      </c>
      <c r="D115" s="29" t="s">
        <v>1255</v>
      </c>
    </row>
    <row r="117" spans="2:10">
      <c r="B117" s="29" t="s">
        <v>1272</v>
      </c>
      <c r="C117" s="157">
        <f>(J135/100)/((E112+E113)/2)</f>
        <v>1.2978245614035089</v>
      </c>
    </row>
    <row r="119" spans="2:10" ht="38.25">
      <c r="B119" s="29" t="s">
        <v>1257</v>
      </c>
      <c r="F119" s="78" t="s">
        <v>1267</v>
      </c>
      <c r="G119" t="s">
        <v>1268</v>
      </c>
      <c r="H119" t="s">
        <v>1269</v>
      </c>
      <c r="I119" s="78" t="s">
        <v>1270</v>
      </c>
      <c r="J119" s="78" t="s">
        <v>1271</v>
      </c>
    </row>
    <row r="120" spans="2:10" ht="15">
      <c r="B120" s="147" t="s">
        <v>1258</v>
      </c>
      <c r="C120" s="148" t="s">
        <v>1259</v>
      </c>
      <c r="D120" s="149" t="s">
        <v>1260</v>
      </c>
      <c r="E120" s="150"/>
      <c r="F120" s="151">
        <v>5.79</v>
      </c>
      <c r="G120" s="152">
        <v>0.125</v>
      </c>
      <c r="H120" s="152">
        <v>4.1000000000000002E-2</v>
      </c>
      <c r="I120" s="153">
        <v>0.04</v>
      </c>
      <c r="J120" s="153">
        <v>26.08</v>
      </c>
    </row>
    <row r="121" spans="2:10" ht="15">
      <c r="B121" s="154" t="s">
        <v>1258</v>
      </c>
      <c r="C121" s="155" t="s">
        <v>1259</v>
      </c>
      <c r="D121" s="149" t="s">
        <v>1261</v>
      </c>
      <c r="E121" s="150"/>
      <c r="F121" s="151">
        <v>5.79</v>
      </c>
      <c r="G121" s="152">
        <v>2.7E-2</v>
      </c>
      <c r="H121" s="152">
        <v>8.9999999999999993E-3</v>
      </c>
      <c r="I121" s="153">
        <v>0.04</v>
      </c>
      <c r="J121" s="153">
        <v>25.8</v>
      </c>
    </row>
    <row r="122" spans="2:10" ht="15">
      <c r="B122" s="154" t="s">
        <v>1258</v>
      </c>
      <c r="C122" s="155" t="s">
        <v>1259</v>
      </c>
      <c r="D122" s="149" t="s">
        <v>1262</v>
      </c>
      <c r="E122" s="150"/>
      <c r="F122" s="151">
        <v>5.79</v>
      </c>
      <c r="G122" s="152">
        <v>0.67</v>
      </c>
      <c r="H122" s="152">
        <v>0.219</v>
      </c>
      <c r="I122" s="153">
        <v>0.04</v>
      </c>
      <c r="J122" s="153">
        <v>25.81</v>
      </c>
    </row>
    <row r="123" spans="2:10" ht="15">
      <c r="B123" s="154" t="s">
        <v>1258</v>
      </c>
      <c r="C123" s="156" t="s">
        <v>1259</v>
      </c>
      <c r="D123" s="149" t="s">
        <v>1263</v>
      </c>
      <c r="E123" s="150"/>
      <c r="F123" s="151">
        <v>5.79</v>
      </c>
      <c r="G123" s="152">
        <v>0.17799999999999999</v>
      </c>
      <c r="H123" s="152">
        <v>5.8000000000000003E-2</v>
      </c>
      <c r="I123" s="153">
        <v>0.04</v>
      </c>
      <c r="J123" s="153">
        <v>25.25</v>
      </c>
    </row>
    <row r="124" spans="2:10" ht="15">
      <c r="B124" s="148" t="s">
        <v>1264</v>
      </c>
      <c r="C124" s="148" t="s">
        <v>1259</v>
      </c>
      <c r="D124" s="149" t="s">
        <v>1260</v>
      </c>
      <c r="E124" s="150"/>
      <c r="F124" s="151">
        <v>11.61</v>
      </c>
      <c r="G124" s="152">
        <v>3.9E-2</v>
      </c>
      <c r="H124" s="152">
        <v>2.5000000000000001E-2</v>
      </c>
      <c r="I124" s="153">
        <v>0.02</v>
      </c>
      <c r="J124" s="153">
        <v>32.36</v>
      </c>
    </row>
    <row r="125" spans="2:10" ht="15">
      <c r="B125" s="154" t="s">
        <v>1264</v>
      </c>
      <c r="C125" s="155" t="s">
        <v>1259</v>
      </c>
      <c r="D125" s="149" t="s">
        <v>1261</v>
      </c>
      <c r="E125" s="150"/>
      <c r="F125" s="151">
        <v>11.61</v>
      </c>
      <c r="G125" s="152">
        <v>1.4E-2</v>
      </c>
      <c r="H125" s="152">
        <v>8.9999999999999993E-3</v>
      </c>
      <c r="I125" s="153">
        <v>0.02</v>
      </c>
      <c r="J125" s="153">
        <v>31.32</v>
      </c>
    </row>
    <row r="126" spans="2:10" ht="15">
      <c r="B126" s="154" t="s">
        <v>1264</v>
      </c>
      <c r="C126" s="155" t="s">
        <v>1259</v>
      </c>
      <c r="D126" s="149" t="s">
        <v>1262</v>
      </c>
      <c r="E126" s="150"/>
      <c r="F126" s="151">
        <v>11.61</v>
      </c>
      <c r="G126" s="152">
        <v>0.63</v>
      </c>
      <c r="H126" s="152">
        <v>0.40200000000000002</v>
      </c>
      <c r="I126" s="153">
        <v>0.02</v>
      </c>
      <c r="J126" s="153">
        <v>31.28</v>
      </c>
    </row>
    <row r="127" spans="2:10" ht="15">
      <c r="B127" s="154" t="s">
        <v>1264</v>
      </c>
      <c r="C127" s="156" t="s">
        <v>1259</v>
      </c>
      <c r="D127" s="149" t="s">
        <v>1263</v>
      </c>
      <c r="E127" s="150"/>
      <c r="F127" s="151">
        <v>11.61</v>
      </c>
      <c r="G127" s="152">
        <v>0.318</v>
      </c>
      <c r="H127" s="152">
        <v>0.20300000000000001</v>
      </c>
      <c r="I127" s="153">
        <v>0.02</v>
      </c>
      <c r="J127" s="153">
        <v>31.45</v>
      </c>
    </row>
    <row r="128" spans="2:10" ht="15">
      <c r="B128" s="148" t="s">
        <v>1265</v>
      </c>
      <c r="C128" s="148" t="s">
        <v>1259</v>
      </c>
      <c r="D128" s="149" t="s">
        <v>1260</v>
      </c>
      <c r="E128" s="150"/>
      <c r="F128" s="151">
        <v>15</v>
      </c>
      <c r="G128" s="152"/>
      <c r="H128" s="152">
        <v>0</v>
      </c>
      <c r="I128" s="153">
        <v>0.02</v>
      </c>
      <c r="J128" s="153">
        <v>32.67</v>
      </c>
    </row>
    <row r="129" spans="1:10" ht="15">
      <c r="B129" s="154" t="s">
        <v>1265</v>
      </c>
      <c r="C129" s="155" t="s">
        <v>1259</v>
      </c>
      <c r="D129" s="149" t="s">
        <v>1261</v>
      </c>
      <c r="E129" s="150"/>
      <c r="F129" s="151">
        <v>15</v>
      </c>
      <c r="G129" s="152"/>
      <c r="H129" s="152">
        <v>0</v>
      </c>
      <c r="I129" s="153">
        <v>0.02</v>
      </c>
      <c r="J129" s="153">
        <v>31.59</v>
      </c>
    </row>
    <row r="130" spans="1:10" ht="15">
      <c r="B130" s="154" t="s">
        <v>1265</v>
      </c>
      <c r="C130" s="155" t="s">
        <v>1259</v>
      </c>
      <c r="D130" s="149" t="s">
        <v>1262</v>
      </c>
      <c r="E130" s="150"/>
      <c r="F130" s="151">
        <v>15</v>
      </c>
      <c r="G130" s="152"/>
      <c r="H130" s="152">
        <v>0</v>
      </c>
      <c r="I130" s="153">
        <v>0.02</v>
      </c>
      <c r="J130" s="153">
        <v>31.46</v>
      </c>
    </row>
    <row r="131" spans="1:10" ht="15">
      <c r="B131" s="154" t="s">
        <v>1265</v>
      </c>
      <c r="C131" s="156" t="s">
        <v>1259</v>
      </c>
      <c r="D131" s="149" t="s">
        <v>1263</v>
      </c>
      <c r="E131" s="150"/>
      <c r="F131" s="151">
        <v>15</v>
      </c>
      <c r="G131" s="152"/>
      <c r="H131" s="152">
        <v>0</v>
      </c>
      <c r="I131" s="153">
        <v>0.02</v>
      </c>
      <c r="J131" s="153">
        <v>31.95</v>
      </c>
    </row>
    <row r="132" spans="1:10" ht="15">
      <c r="B132" s="148" t="s">
        <v>1266</v>
      </c>
      <c r="C132" s="148" t="s">
        <v>1259</v>
      </c>
      <c r="D132" s="149" t="s">
        <v>1260</v>
      </c>
      <c r="E132" s="150"/>
      <c r="F132" s="151">
        <v>18.5</v>
      </c>
      <c r="G132" s="152"/>
      <c r="H132" s="152">
        <v>0</v>
      </c>
      <c r="I132" s="153">
        <v>0.02</v>
      </c>
      <c r="J132" s="153">
        <v>38.950000000000003</v>
      </c>
    </row>
    <row r="133" spans="1:10" ht="15">
      <c r="B133" s="154" t="s">
        <v>1266</v>
      </c>
      <c r="C133" s="155" t="s">
        <v>1259</v>
      </c>
      <c r="D133" s="149" t="s">
        <v>1261</v>
      </c>
      <c r="E133" s="150"/>
      <c r="F133" s="151">
        <v>18.5</v>
      </c>
      <c r="G133" s="152"/>
      <c r="H133" s="152">
        <v>0</v>
      </c>
      <c r="I133" s="153">
        <v>0.02</v>
      </c>
      <c r="J133" s="153">
        <v>38.24</v>
      </c>
    </row>
    <row r="134" spans="1:10" ht="15">
      <c r="B134" s="154" t="s">
        <v>1266</v>
      </c>
      <c r="C134" s="155" t="s">
        <v>1259</v>
      </c>
      <c r="D134" s="149" t="s">
        <v>1262</v>
      </c>
      <c r="E134" s="150"/>
      <c r="F134" s="151">
        <v>18.5</v>
      </c>
      <c r="G134" s="152"/>
      <c r="H134" s="152">
        <v>0</v>
      </c>
      <c r="I134" s="153">
        <v>0.02</v>
      </c>
      <c r="J134" s="153">
        <v>38.47</v>
      </c>
    </row>
    <row r="135" spans="1:10" ht="15">
      <c r="B135" s="156" t="s">
        <v>1259</v>
      </c>
      <c r="C135" s="156" t="s">
        <v>1259</v>
      </c>
      <c r="D135" s="149" t="s">
        <v>1263</v>
      </c>
      <c r="E135" s="150"/>
      <c r="F135" s="151">
        <v>18.5</v>
      </c>
      <c r="G135" s="152"/>
      <c r="H135" s="152">
        <v>0</v>
      </c>
      <c r="I135" s="153">
        <v>0.02</v>
      </c>
      <c r="J135" s="153">
        <v>39.630000000000003</v>
      </c>
    </row>
    <row r="138" spans="1:10">
      <c r="B138" s="242" t="s">
        <v>1368</v>
      </c>
      <c r="C138" s="243"/>
      <c r="D138" s="243"/>
      <c r="E138" s="243"/>
      <c r="F138" s="240" t="s">
        <v>1363</v>
      </c>
    </row>
    <row r="139" spans="1:10" ht="15">
      <c r="B139" s="242" t="s">
        <v>1273</v>
      </c>
      <c r="C139" s="241" t="s">
        <v>56</v>
      </c>
      <c r="D139" s="241" t="s">
        <v>57</v>
      </c>
      <c r="E139" s="243"/>
    </row>
    <row r="140" spans="1:10">
      <c r="A140">
        <v>1</v>
      </c>
      <c r="B140" s="242" t="s">
        <v>171</v>
      </c>
      <c r="C140" s="243" t="e">
        <f>IF(AND(Brettsperrholz!$AB$12='s5.Transport'!A140,Brettsperrholz!$D$33&gt;0,ISNUMBER(Brettsperrholz!$D$33)),Brettsperrholz!$D$33*Brettsperrholz!$D$34,$L$78*I181)</f>
        <v>#N/A</v>
      </c>
      <c r="D140" s="243" t="e">
        <f>IF(AND(Brettsperrholz!$AB$12='s5.Transport'!A140,Brettsperrholz!$D$33&gt;0),Brettsperrholz!$D$33*(1-Brettsperrholz!$D$34),$K$78*I181)</f>
        <v>#N/A</v>
      </c>
      <c r="E140" s="243" t="s">
        <v>1134</v>
      </c>
    </row>
    <row r="141" spans="1:10">
      <c r="A141">
        <v>2</v>
      </c>
      <c r="B141" s="242" t="s">
        <v>177</v>
      </c>
      <c r="C141" s="243" t="e">
        <f>IF(AND(Brettsperrholz!$AB$12='s5.Transport'!A141,Brettsperrholz!$D$33&gt;0),Brettsperrholz!$D$33*Brettsperrholz!$D$34,$L$78*I182)</f>
        <v>#N/A</v>
      </c>
      <c r="D141" s="243" t="e">
        <f>IF(AND(Brettsperrholz!$AB$12='s5.Transport'!A141,Brettsperrholz!$D$33&gt;0),Brettsperrholz!$D$33*(1-Brettsperrholz!$D$34),$K$78*I182)</f>
        <v>#N/A</v>
      </c>
      <c r="E141" s="243" t="s">
        <v>1135</v>
      </c>
    </row>
    <row r="142" spans="1:10">
      <c r="A142">
        <v>3</v>
      </c>
      <c r="B142" s="242" t="s">
        <v>172</v>
      </c>
      <c r="C142" s="243" t="e">
        <f>IF(AND(Brettsperrholz!$AB$12='s5.Transport'!A142,Brettsperrholz!$D$33&gt;0),Brettsperrholz!$D$33*Brettsperrholz!$D$34,$L$78*I183)</f>
        <v>#N/A</v>
      </c>
      <c r="D142" s="243" t="e">
        <f>IF(AND(Brettsperrholz!$AB$12='s5.Transport'!A142,Brettsperrholz!$D$33&gt;0),Brettsperrholz!$D$33*(1-Brettsperrholz!$D$34),$K$78*I183)</f>
        <v>#N/A</v>
      </c>
      <c r="E142" s="243" t="s">
        <v>1138</v>
      </c>
    </row>
    <row r="143" spans="1:10">
      <c r="A143">
        <v>4</v>
      </c>
      <c r="B143" s="242" t="s">
        <v>178</v>
      </c>
      <c r="C143" s="243" t="e">
        <f t="array" ref="C143">IF(AND(Brettsperrholz!$AB$12='s5.Transport'!A143,Brettsperrholz!$D$33&gt;0),Brettsperrholz!$D$33*Brettsperrholz!$D$34,$L$78*I184)</f>
        <v>#N/A</v>
      </c>
      <c r="D143" s="243" t="e">
        <f>IF(AND(Brettsperrholz!$AB$12='s5.Transport'!A143,Brettsperrholz!$D$33&gt;0),Brettsperrholz!$D$33*(1-Brettsperrholz!$D$34),$K$78*I184)</f>
        <v>#N/A</v>
      </c>
      <c r="E143" s="243" t="s">
        <v>1137</v>
      </c>
    </row>
    <row r="144" spans="1:10">
      <c r="A144">
        <v>5</v>
      </c>
      <c r="B144" s="242" t="s">
        <v>176</v>
      </c>
      <c r="C144" s="243" t="e">
        <f>IF(AND(Brettsperrholz!$AB$12='s5.Transport'!A144,Brettsperrholz!$D$33&gt;0),Brettsperrholz!$D$33*Brettsperrholz!$D$34,$L$78*I185)</f>
        <v>#N/A</v>
      </c>
      <c r="D144" s="243" t="e">
        <f>IF(AND(Brettsperrholz!$AB$12='s5.Transport'!A144,Brettsperrholz!$D$33&gt;0),Brettsperrholz!$D$33*(1-Brettsperrholz!$D$34),$K$78*I185)</f>
        <v>#N/A</v>
      </c>
      <c r="E144" s="243" t="s">
        <v>1139</v>
      </c>
    </row>
    <row r="145" spans="1:5">
      <c r="A145">
        <v>6</v>
      </c>
      <c r="B145" s="242" t="s">
        <v>173</v>
      </c>
      <c r="C145" s="243" t="e">
        <f>IF(AND(Brettsperrholz!$AB$12='s5.Transport'!A145,Brettsperrholz!$D$33&gt;0),Brettsperrholz!$D$33*Brettsperrholz!$D$34,$L$78*I186)</f>
        <v>#N/A</v>
      </c>
      <c r="D145" s="243" t="e">
        <f>IF(AND(Brettsperrholz!$AB$12='s5.Transport'!A145,Brettsperrholz!$D$33&gt;0),Brettsperrholz!$D$33*(1-Brettsperrholz!$D$34),$K$78*I186)</f>
        <v>#N/A</v>
      </c>
      <c r="E145" s="243" t="s">
        <v>1136</v>
      </c>
    </row>
    <row r="146" spans="1:5">
      <c r="A146">
        <v>7</v>
      </c>
      <c r="B146" s="242" t="s">
        <v>175</v>
      </c>
      <c r="C146" s="243" t="e">
        <f>IF(AND(Brettsperrholz!$AB$12='s5.Transport'!A146,Brettsperrholz!$D$33&gt;0),Brettsperrholz!$D$33*Brettsperrholz!$D$34,$L$78*I187)</f>
        <v>#N/A</v>
      </c>
      <c r="D146" s="243" t="e">
        <f>IF(AND(Brettsperrholz!$AB$12='s5.Transport'!A146,Brettsperrholz!$D$33&gt;0),Brettsperrholz!$D$33*(1-Brettsperrholz!$D$34),$K$78*I187)</f>
        <v>#N/A</v>
      </c>
      <c r="E146" s="243" t="s">
        <v>1140</v>
      </c>
    </row>
    <row r="147" spans="1:5">
      <c r="A147">
        <v>8</v>
      </c>
      <c r="B147" s="242" t="s">
        <v>170</v>
      </c>
      <c r="C147" s="243">
        <v>0</v>
      </c>
      <c r="D147" s="243">
        <v>0</v>
      </c>
      <c r="E147" s="243"/>
    </row>
    <row r="148" spans="1:5">
      <c r="A148">
        <v>9</v>
      </c>
      <c r="B148" s="242" t="s">
        <v>174</v>
      </c>
      <c r="C148" s="243" t="e">
        <f>IF(AND(Brettsperrholz!$AB$12='s5.Transport'!A148,Brettsperrholz!$D$33&gt;0),Brettsperrholz!$D$33*Brettsperrholz!$D$34,$L$78*I189)</f>
        <v>#N/A</v>
      </c>
      <c r="D148" s="243" t="e">
        <f>IF(AND(Brettsperrholz!$AB$12='s5.Transport'!A148,Brettsperrholz!$D$33&gt;0),Brettsperrholz!$D$33*(1-Brettsperrholz!$D$34),$K$78*I189)</f>
        <v>#N/A</v>
      </c>
      <c r="E148" s="243" t="s">
        <v>1141</v>
      </c>
    </row>
    <row r="149" spans="1:5" ht="15">
      <c r="B149" s="244" t="s">
        <v>1121</v>
      </c>
      <c r="C149" s="245" t="e">
        <f>IF(Brettsperrholz!$AD$25=1,INDEX($A$58:$D$66,MATCH(Brettsperrholz!$AB$12,'s5.Transport'!$A$58:$A$66,0),3)*'s5.Transport'!$C$117,INDEX($A$58:$D$66,MATCH(Brettsperrholz!$AB$12,'s5.Transport'!$A$58:$A$66,0),3))</f>
        <v>#N/A</v>
      </c>
      <c r="D149" s="245" t="e">
        <f>INDEX($A$58:$D$66,MATCH(Brettsperrholz!$AB$12,'s5.Transport'!$A$58:$A$66,0),4)</f>
        <v>#N/A</v>
      </c>
      <c r="E149" s="243"/>
    </row>
    <row r="152" spans="1:5" ht="15">
      <c r="B152" s="29" t="s">
        <v>1369</v>
      </c>
      <c r="C152" s="15" t="s">
        <v>56</v>
      </c>
      <c r="D152" s="15" t="s">
        <v>57</v>
      </c>
    </row>
    <row r="153" spans="1:5" ht="15">
      <c r="A153">
        <v>1</v>
      </c>
      <c r="B153" s="12" t="s">
        <v>171</v>
      </c>
      <c r="C153" s="25" t="e">
        <f>IF(Brettsperrholz!$AC$12='s5.Transport'!$A153,INDEX('s5.Transport'!$A$167:$K$176,MATCH(Brettsperrholz!$AB$12,'s5.Transport'!$A$167:$A$176,0),3),0)</f>
        <v>#N/A</v>
      </c>
      <c r="D153" s="25" t="e">
        <f>IF(Brettsperrholz!$AC$12='s5.Transport'!$A153,INDEX('s5.Transport'!$A$180:$K$189,MATCH(Brettsperrholz!$AB$12,'s5.Transport'!$A$180:$A$189,0),3),0)</f>
        <v>#N/A</v>
      </c>
    </row>
    <row r="154" spans="1:5" ht="15">
      <c r="A154">
        <v>2</v>
      </c>
      <c r="B154" s="14" t="s">
        <v>177</v>
      </c>
      <c r="C154" s="25" t="e">
        <f t="array" ref="C154">IF(Brettsperrholz!$AC$12='s5.Transport'!$A154,INDEX('s5.Transport'!$A$167:$K$176,MATCH(Brettsperrholz!$AB$12,'s5.Transport'!$A$167:$A$176,0),4),0)</f>
        <v>#N/A</v>
      </c>
      <c r="D154" s="25" t="e">
        <f>IF(Brettsperrholz!$AC$12='s5.Transport'!$A154,INDEX('s5.Transport'!$A$180:$K$189,MATCH(Brettsperrholz!$AB$12,'s5.Transport'!$A$180:$A$189,0),4),0)</f>
        <v>#N/A</v>
      </c>
    </row>
    <row r="155" spans="1:5" ht="15">
      <c r="A155">
        <v>3</v>
      </c>
      <c r="B155" s="14" t="s">
        <v>172</v>
      </c>
      <c r="C155" s="25" t="e">
        <f>IF(Brettsperrholz!$AC$12='s5.Transport'!$A155,INDEX('s5.Transport'!$A$167:$K$176,MATCH(Brettsperrholz!$AB$12,'s5.Transport'!$A$167:$A$176,0),5),0)</f>
        <v>#N/A</v>
      </c>
      <c r="D155" s="25" t="e">
        <f>IF(Brettsperrholz!$AC$12='s5.Transport'!$A155,INDEX('s5.Transport'!$A$180:$K$189,MATCH(Brettsperrholz!$AB$12,'s5.Transport'!$A$180:$A$189,0),5),0)</f>
        <v>#N/A</v>
      </c>
    </row>
    <row r="156" spans="1:5" ht="15">
      <c r="A156">
        <v>4</v>
      </c>
      <c r="B156" s="14" t="s">
        <v>178</v>
      </c>
      <c r="C156" s="25" t="e">
        <f>IF(Brettsperrholz!$AC$12='s5.Transport'!$A156,INDEX('s5.Transport'!$A$167:$K$176,MATCH(Brettsperrholz!$AB$12,'s5.Transport'!$A$167:$A$176,0),6),0)</f>
        <v>#N/A</v>
      </c>
      <c r="D156" s="25" t="e">
        <f>IF(Brettsperrholz!$AC$12='s5.Transport'!$A156,INDEX('s5.Transport'!$A$180:$K$189,MATCH(Brettsperrholz!$AB$12,'s5.Transport'!$A$180:$A$189,0),6),0)</f>
        <v>#N/A</v>
      </c>
    </row>
    <row r="157" spans="1:5" ht="15">
      <c r="A157">
        <v>5</v>
      </c>
      <c r="B157" s="14" t="s">
        <v>176</v>
      </c>
      <c r="C157" s="25" t="e">
        <f>IF(Brettsperrholz!$AC$12='s5.Transport'!$A157,INDEX('s5.Transport'!$A$167:$K$176,MATCH(Brettsperrholz!$AB$12,'s5.Transport'!$A$167:$A$176,0),7),0)</f>
        <v>#N/A</v>
      </c>
      <c r="D157" s="25" t="e">
        <f>IF(Brettsperrholz!$AC$12='s5.Transport'!$A157,INDEX('s5.Transport'!$A$180:$K$189,MATCH(Brettsperrholz!$AB$12,'s5.Transport'!$A$180:$A$189,0),7),0)</f>
        <v>#N/A</v>
      </c>
    </row>
    <row r="158" spans="1:5" ht="15">
      <c r="A158">
        <v>6</v>
      </c>
      <c r="B158" s="14" t="s">
        <v>173</v>
      </c>
      <c r="C158" s="25" t="e">
        <f>IF(Brettsperrholz!$AC$12='s5.Transport'!$A158,INDEX('s5.Transport'!$A$167:$K$176,MATCH(Brettsperrholz!$AB$12,'s5.Transport'!$A$167:$A$176,0),8),0)</f>
        <v>#N/A</v>
      </c>
      <c r="D158" s="25" t="e">
        <f>IF(Brettsperrholz!$AC$12='s5.Transport'!$A158,INDEX('s5.Transport'!$A$180:$K$189,MATCH(Brettsperrholz!$AB$12,'s5.Transport'!$A$180:$A$189,0),8),0)</f>
        <v>#N/A</v>
      </c>
    </row>
    <row r="159" spans="1:5" ht="15">
      <c r="A159">
        <v>7</v>
      </c>
      <c r="B159" s="14" t="s">
        <v>175</v>
      </c>
      <c r="C159" s="25" t="e">
        <f>IF(Brettsperrholz!$AC$12='s5.Transport'!$A159,INDEX('s5.Transport'!$A$167:$K$176,MATCH(Brettsperrholz!$AB$12,'s5.Transport'!$A$167:$A$176,0),9),0)</f>
        <v>#N/A</v>
      </c>
      <c r="D159" s="25" t="e">
        <f>IF(Brettsperrholz!$AC$12='s5.Transport'!$A159,INDEX('s5.Transport'!$A$180:$K$189,MATCH(Brettsperrholz!$AB$12,'s5.Transport'!$A$180:$A$189,0),9),0)</f>
        <v>#N/A</v>
      </c>
    </row>
    <row r="160" spans="1:5" ht="15">
      <c r="A160">
        <v>8</v>
      </c>
      <c r="B160" s="14" t="s">
        <v>170</v>
      </c>
      <c r="C160" s="25" t="e">
        <f>IF(Brettsperrholz!$AC$12='s5.Transport'!$A160,INDEX('s5.Transport'!$A$167:$K$176,MATCH(Brettsperrholz!$AB$12,'s5.Transport'!$A$167:$A$176,0),10),0)</f>
        <v>#N/A</v>
      </c>
      <c r="D160" s="25" t="e">
        <f>IF(Brettsperrholz!$AC$12='s5.Transport'!$A160,INDEX('s5.Transport'!$A$180:$K$189,MATCH(Brettsperrholz!$AB$12,'s5.Transport'!$A$180:$A$189,0),10),0)</f>
        <v>#N/A</v>
      </c>
    </row>
    <row r="161" spans="1:11" ht="15">
      <c r="A161">
        <v>9</v>
      </c>
      <c r="B161" s="14" t="s">
        <v>174</v>
      </c>
      <c r="C161" s="25" t="e">
        <f>IF(Brettsperrholz!$AC$12='s5.Transport'!$A161,INDEX('s5.Transport'!$A$167:$K$176,MATCH(Brettsperrholz!$AB$12,'s5.Transport'!$A$167:$A$176,0),11),0)</f>
        <v>#N/A</v>
      </c>
      <c r="D161" s="25" t="e">
        <f>IF(Brettsperrholz!$AC$12='s5.Transport'!$A161,INDEX('s5.Transport'!$A$180:$K$189,MATCH(Brettsperrholz!$AB$12,'s5.Transport'!$A$180:$A$189,0),11),0)</f>
        <v>#N/A</v>
      </c>
    </row>
    <row r="162" spans="1:11" ht="15">
      <c r="B162" s="102" t="s">
        <v>1121</v>
      </c>
      <c r="C162" s="246" t="e">
        <f>IF(AND(C163=0,Brettsperrholz!$D$31&gt;0,ISNUMBER(Brettsperrholz!$D$31)),Brettsperrholz!$D$31*Brettsperrholz!$D$32,IF(Brettsperrholz!$D$32=L78,(SUM(C153:C161)-C160)*L78,(SUM(C153:C161)-C160)*Brettsperrholz!$D$32))</f>
        <v>#N/A</v>
      </c>
      <c r="D162" s="246" t="e">
        <f>IF(AND(D163=0,Brettsperrholz!$D$31&gt;0,ISNUMBER(Brettsperrholz!$D$31)),Brettsperrholz!$D$31*(1-Brettsperrholz!$D$32),IF(Brettsperrholz!$D$32=L78,(SUM(C153:C161)-C160)*(100%-L78),(SUM(C153:C161)-C160)*(100%-Brettsperrholz!D$32)))</f>
        <v>#N/A</v>
      </c>
      <c r="E162" s="197" t="str">
        <f>IFERROR(SUM(C153:C161)+SUM(D153:D161),"Bitte Land wählen")</f>
        <v>Bitte Land wählen</v>
      </c>
    </row>
    <row r="163" spans="1:11" ht="15">
      <c r="B163" s="98" t="s">
        <v>1122</v>
      </c>
      <c r="C163" s="246" t="e">
        <f>IF(AND(Brettsperrholz!$AC$12='s5.Transport'!$A160,Brettsperrholz!$D$31&gt;0,ISNUMBER(Brettsperrholz!$D$31)),Brettsperrholz!$D$31*Brettsperrholz!$D$32,IF(Brettsperrholz!$D$32=L78,C160*L78,Brettsperrholz!$D$32*C160))</f>
        <v>#N/A</v>
      </c>
      <c r="D163" s="246" t="e">
        <f>IF(AND(Brettsperrholz!$AC$12='s5.Transport'!$A160,Brettsperrholz!$D$31&gt;0,ISNUMBER(Brettsperrholz!$D$31)),Brettsperrholz!$D$31*(1-Brettsperrholz!$D$32),IF(Brettsperrholz!$D$32=L78,D160*L78, (1-Brettsperrholz!$D$32)*C160))</f>
        <v>#N/A</v>
      </c>
    </row>
    <row r="166" spans="1:11">
      <c r="B166" s="97" t="s">
        <v>1119</v>
      </c>
      <c r="C166" s="29"/>
    </row>
    <row r="167" spans="1:11">
      <c r="B167" s="29" t="s">
        <v>1273</v>
      </c>
      <c r="C167" t="s">
        <v>171</v>
      </c>
      <c r="D167" t="s">
        <v>177</v>
      </c>
      <c r="E167" t="s">
        <v>172</v>
      </c>
      <c r="F167" t="s">
        <v>178</v>
      </c>
      <c r="G167" t="s">
        <v>176</v>
      </c>
      <c r="H167" t="s">
        <v>173</v>
      </c>
      <c r="I167" t="s">
        <v>175</v>
      </c>
      <c r="J167" t="s">
        <v>170</v>
      </c>
      <c r="K167" t="s">
        <v>174</v>
      </c>
    </row>
    <row r="168" spans="1:11">
      <c r="A168">
        <v>1</v>
      </c>
      <c r="B168" t="s">
        <v>171</v>
      </c>
      <c r="C168" s="285">
        <v>150</v>
      </c>
      <c r="D168" s="239">
        <f t="shared" ref="D168:K170" si="10">D99</f>
        <v>2400</v>
      </c>
      <c r="E168" s="239">
        <f t="shared" si="10"/>
        <v>1500</v>
      </c>
      <c r="F168" s="239">
        <f t="shared" si="10"/>
        <v>1350</v>
      </c>
      <c r="G168" s="239">
        <f t="shared" si="10"/>
        <v>1800</v>
      </c>
      <c r="H168" s="239">
        <f t="shared" si="10"/>
        <v>700</v>
      </c>
      <c r="I168" s="239">
        <f t="shared" si="10"/>
        <v>1650</v>
      </c>
      <c r="J168" s="239">
        <f t="shared" si="10"/>
        <v>650</v>
      </c>
      <c r="K168" s="239">
        <f t="shared" si="10"/>
        <v>1000</v>
      </c>
    </row>
    <row r="169" spans="1:11">
      <c r="A169">
        <v>2</v>
      </c>
      <c r="B169" t="s">
        <v>177</v>
      </c>
      <c r="C169" s="239">
        <f t="shared" ref="C169:E176" si="11">C100</f>
        <v>2400</v>
      </c>
      <c r="D169" s="285">
        <v>150</v>
      </c>
      <c r="E169" s="239">
        <f t="shared" si="10"/>
        <v>3500</v>
      </c>
      <c r="F169" s="239">
        <f t="shared" si="10"/>
        <v>3400</v>
      </c>
      <c r="G169" s="239">
        <f t="shared" si="10"/>
        <v>1100</v>
      </c>
      <c r="H169" s="239">
        <f t="shared" si="10"/>
        <v>2500</v>
      </c>
      <c r="I169" s="239">
        <f t="shared" si="10"/>
        <v>700</v>
      </c>
      <c r="J169" s="239">
        <f t="shared" si="10"/>
        <v>3000</v>
      </c>
      <c r="K169" s="239">
        <f t="shared" si="10"/>
        <v>2500</v>
      </c>
    </row>
    <row r="170" spans="1:11">
      <c r="A170">
        <v>3</v>
      </c>
      <c r="B170" t="s">
        <v>172</v>
      </c>
      <c r="C170" s="239">
        <f t="shared" si="11"/>
        <v>1500</v>
      </c>
      <c r="D170" s="239">
        <f t="shared" si="11"/>
        <v>3500</v>
      </c>
      <c r="E170" s="285">
        <v>150</v>
      </c>
      <c r="F170" s="239">
        <f t="shared" si="10"/>
        <v>1250</v>
      </c>
      <c r="G170" s="239">
        <f t="shared" si="10"/>
        <v>2600</v>
      </c>
      <c r="H170" s="239">
        <f t="shared" si="10"/>
        <v>1150</v>
      </c>
      <c r="I170" s="239">
        <f t="shared" si="10"/>
        <v>2550</v>
      </c>
      <c r="J170" s="239">
        <f t="shared" si="10"/>
        <v>600</v>
      </c>
      <c r="K170" s="239">
        <f t="shared" si="10"/>
        <v>1650</v>
      </c>
    </row>
    <row r="171" spans="1:11">
      <c r="A171">
        <v>4</v>
      </c>
      <c r="B171" t="s">
        <v>178</v>
      </c>
      <c r="C171" s="239">
        <f t="shared" si="11"/>
        <v>1350</v>
      </c>
      <c r="D171" s="239">
        <f t="shared" si="11"/>
        <v>3400</v>
      </c>
      <c r="E171" s="239">
        <f t="shared" si="11"/>
        <v>1250</v>
      </c>
      <c r="F171" s="285">
        <v>150</v>
      </c>
      <c r="G171" s="239">
        <f>G102</f>
        <v>3000</v>
      </c>
      <c r="H171" s="239">
        <f>H102</f>
        <v>950</v>
      </c>
      <c r="I171" s="239">
        <f>I102</f>
        <v>2900</v>
      </c>
      <c r="J171" s="239">
        <f>J102</f>
        <v>800</v>
      </c>
      <c r="K171" s="239">
        <f>K102</f>
        <v>1200</v>
      </c>
    </row>
    <row r="172" spans="1:11">
      <c r="A172">
        <v>5</v>
      </c>
      <c r="B172" t="s">
        <v>176</v>
      </c>
      <c r="C172" s="239">
        <f t="shared" si="11"/>
        <v>1800</v>
      </c>
      <c r="D172" s="239">
        <f t="shared" si="11"/>
        <v>1100</v>
      </c>
      <c r="E172" s="239">
        <f t="shared" si="11"/>
        <v>2600</v>
      </c>
      <c r="F172" s="239">
        <f>F103</f>
        <v>3000</v>
      </c>
      <c r="G172" s="285">
        <v>150</v>
      </c>
      <c r="H172" s="239">
        <f>H103</f>
        <v>2400</v>
      </c>
      <c r="I172" s="239">
        <f>I103</f>
        <v>450</v>
      </c>
      <c r="J172" s="239">
        <f>J103</f>
        <v>2350</v>
      </c>
      <c r="K172" s="239">
        <f>K103</f>
        <v>2550</v>
      </c>
    </row>
    <row r="173" spans="1:11">
      <c r="A173">
        <v>6</v>
      </c>
      <c r="B173" t="s">
        <v>173</v>
      </c>
      <c r="C173" s="239">
        <f t="shared" si="11"/>
        <v>700</v>
      </c>
      <c r="D173" s="239">
        <f t="shared" si="11"/>
        <v>2500</v>
      </c>
      <c r="E173" s="239">
        <f t="shared" si="11"/>
        <v>1150</v>
      </c>
      <c r="F173" s="239">
        <f>F104</f>
        <v>950</v>
      </c>
      <c r="G173" s="239">
        <f>G104</f>
        <v>2400</v>
      </c>
      <c r="H173" s="285">
        <v>150</v>
      </c>
      <c r="I173" s="239">
        <f>I104</f>
        <v>2200</v>
      </c>
      <c r="J173" s="239">
        <f>J104</f>
        <v>600</v>
      </c>
      <c r="K173" s="239">
        <f>K104</f>
        <v>550</v>
      </c>
    </row>
    <row r="174" spans="1:11">
      <c r="A174">
        <v>7</v>
      </c>
      <c r="B174" t="s">
        <v>175</v>
      </c>
      <c r="C174" s="239">
        <f t="shared" si="11"/>
        <v>1650</v>
      </c>
      <c r="D174" s="239">
        <f t="shared" si="11"/>
        <v>700</v>
      </c>
      <c r="E174" s="239">
        <f t="shared" si="11"/>
        <v>2550</v>
      </c>
      <c r="F174" s="239">
        <f>F105</f>
        <v>2900</v>
      </c>
      <c r="G174" s="239">
        <f>G105</f>
        <v>450</v>
      </c>
      <c r="H174" s="239">
        <f>H105</f>
        <v>2200</v>
      </c>
      <c r="I174" s="285">
        <v>150</v>
      </c>
      <c r="J174" s="239">
        <f>J105</f>
        <v>2300</v>
      </c>
      <c r="K174" s="239">
        <f>K105</f>
        <v>2350</v>
      </c>
    </row>
    <row r="175" spans="1:11">
      <c r="A175">
        <v>8</v>
      </c>
      <c r="B175" t="s">
        <v>170</v>
      </c>
      <c r="C175" s="239">
        <f t="shared" si="11"/>
        <v>650</v>
      </c>
      <c r="D175" s="239">
        <f t="shared" si="11"/>
        <v>3000</v>
      </c>
      <c r="E175" s="239">
        <f t="shared" si="11"/>
        <v>600</v>
      </c>
      <c r="F175" s="239">
        <f>F106</f>
        <v>800</v>
      </c>
      <c r="G175" s="239">
        <f>G106</f>
        <v>2350</v>
      </c>
      <c r="H175" s="239">
        <f>H106</f>
        <v>600</v>
      </c>
      <c r="I175" s="239">
        <f>I106</f>
        <v>2300</v>
      </c>
      <c r="J175" s="285">
        <v>150</v>
      </c>
      <c r="K175" s="239">
        <f>K106</f>
        <v>1150</v>
      </c>
    </row>
    <row r="176" spans="1:11">
      <c r="A176">
        <v>9</v>
      </c>
      <c r="B176" t="s">
        <v>174</v>
      </c>
      <c r="C176" s="239">
        <f t="shared" si="11"/>
        <v>1000</v>
      </c>
      <c r="D176" s="239">
        <f t="shared" si="11"/>
        <v>2500</v>
      </c>
      <c r="E176" s="239">
        <f t="shared" si="11"/>
        <v>1650</v>
      </c>
      <c r="F176" s="239">
        <f>F107</f>
        <v>1200</v>
      </c>
      <c r="G176" s="239">
        <f>G107</f>
        <v>2550</v>
      </c>
      <c r="H176" s="239">
        <f>H107</f>
        <v>550</v>
      </c>
      <c r="I176" s="239">
        <f>I107</f>
        <v>2350</v>
      </c>
      <c r="J176" s="239">
        <f>J107</f>
        <v>1150</v>
      </c>
      <c r="K176" s="285">
        <v>150</v>
      </c>
    </row>
    <row r="177" spans="1:11">
      <c r="C177" s="135"/>
      <c r="D177" s="135"/>
      <c r="E177" s="135"/>
      <c r="F177" s="135"/>
      <c r="G177" s="135"/>
      <c r="H177" s="135"/>
      <c r="I177" s="135"/>
      <c r="J177" s="135"/>
      <c r="K177" s="135"/>
    </row>
    <row r="178" spans="1:11">
      <c r="C178" s="135"/>
      <c r="D178" s="135"/>
      <c r="E178" s="135"/>
      <c r="F178" s="135"/>
      <c r="G178" s="135"/>
      <c r="H178" s="135"/>
      <c r="I178" s="135"/>
      <c r="J178" s="135"/>
      <c r="K178" s="135"/>
    </row>
    <row r="179" spans="1:11">
      <c r="B179" s="97" t="s">
        <v>1120</v>
      </c>
      <c r="C179" s="135"/>
      <c r="D179" s="135"/>
      <c r="E179" s="135"/>
      <c r="F179" s="135"/>
      <c r="G179" s="135"/>
      <c r="H179" s="135"/>
      <c r="I179" s="135"/>
      <c r="J179" s="135"/>
      <c r="K179" s="135"/>
    </row>
    <row r="180" spans="1:11">
      <c r="B180" s="29" t="s">
        <v>1273</v>
      </c>
      <c r="C180" s="135" t="s">
        <v>171</v>
      </c>
      <c r="D180" s="135" t="s">
        <v>177</v>
      </c>
      <c r="E180" s="135" t="s">
        <v>172</v>
      </c>
      <c r="F180" s="135" t="s">
        <v>178</v>
      </c>
      <c r="G180" s="135" t="s">
        <v>176</v>
      </c>
      <c r="H180" s="135" t="s">
        <v>173</v>
      </c>
      <c r="I180" s="135" t="s">
        <v>175</v>
      </c>
      <c r="J180" s="135" t="s">
        <v>170</v>
      </c>
      <c r="K180" s="135" t="s">
        <v>174</v>
      </c>
    </row>
    <row r="181" spans="1:11">
      <c r="A181">
        <v>1</v>
      </c>
      <c r="B181" t="s">
        <v>171</v>
      </c>
      <c r="C181" s="239">
        <f>C192-C168</f>
        <v>0</v>
      </c>
      <c r="D181" s="135">
        <f t="shared" ref="C181:K189" si="12">D99-D168</f>
        <v>0</v>
      </c>
      <c r="E181" s="135">
        <f t="shared" si="12"/>
        <v>0</v>
      </c>
      <c r="F181" s="135">
        <f t="shared" si="12"/>
        <v>0</v>
      </c>
      <c r="G181" s="135">
        <f t="shared" si="12"/>
        <v>0</v>
      </c>
      <c r="H181" s="135">
        <f t="shared" si="12"/>
        <v>0</v>
      </c>
      <c r="I181" s="135">
        <f t="shared" si="12"/>
        <v>0</v>
      </c>
      <c r="J181" s="135">
        <f>J99-J168</f>
        <v>0</v>
      </c>
      <c r="K181" s="135">
        <f t="shared" si="12"/>
        <v>0</v>
      </c>
    </row>
    <row r="182" spans="1:11">
      <c r="A182">
        <v>2</v>
      </c>
      <c r="B182" t="s">
        <v>177</v>
      </c>
      <c r="C182" s="135">
        <f t="shared" si="12"/>
        <v>0</v>
      </c>
      <c r="D182" s="239">
        <f>C192-D169</f>
        <v>0</v>
      </c>
      <c r="E182" s="135">
        <f t="shared" si="12"/>
        <v>0</v>
      </c>
      <c r="F182" s="135">
        <f t="shared" si="12"/>
        <v>0</v>
      </c>
      <c r="G182" s="135">
        <f t="shared" si="12"/>
        <v>0</v>
      </c>
      <c r="H182" s="135">
        <f t="shared" si="12"/>
        <v>0</v>
      </c>
      <c r="I182" s="135">
        <f t="shared" si="12"/>
        <v>0</v>
      </c>
      <c r="J182" s="135">
        <f t="shared" si="12"/>
        <v>0</v>
      </c>
      <c r="K182" s="135">
        <f t="shared" si="12"/>
        <v>0</v>
      </c>
    </row>
    <row r="183" spans="1:11">
      <c r="A183">
        <v>3</v>
      </c>
      <c r="B183" t="s">
        <v>172</v>
      </c>
      <c r="C183" s="135">
        <f t="shared" si="12"/>
        <v>0</v>
      </c>
      <c r="D183" s="135">
        <f t="shared" si="12"/>
        <v>0</v>
      </c>
      <c r="E183" s="239">
        <f>C192-E170</f>
        <v>0</v>
      </c>
      <c r="F183" s="135">
        <f t="shared" si="12"/>
        <v>0</v>
      </c>
      <c r="G183" s="135">
        <f t="shared" si="12"/>
        <v>0</v>
      </c>
      <c r="H183" s="135">
        <f t="shared" si="12"/>
        <v>0</v>
      </c>
      <c r="I183" s="135">
        <f t="shared" si="12"/>
        <v>0</v>
      </c>
      <c r="J183" s="135">
        <f t="shared" si="12"/>
        <v>0</v>
      </c>
      <c r="K183" s="135">
        <f t="shared" si="12"/>
        <v>0</v>
      </c>
    </row>
    <row r="184" spans="1:11">
      <c r="A184">
        <v>4</v>
      </c>
      <c r="B184" t="s">
        <v>178</v>
      </c>
      <c r="C184" s="135">
        <f t="shared" si="12"/>
        <v>0</v>
      </c>
      <c r="D184" s="135">
        <f t="shared" si="12"/>
        <v>0</v>
      </c>
      <c r="E184" s="135">
        <f t="shared" si="12"/>
        <v>0</v>
      </c>
      <c r="F184" s="239">
        <f>C192-F171</f>
        <v>0</v>
      </c>
      <c r="G184" s="135">
        <f t="shared" si="12"/>
        <v>0</v>
      </c>
      <c r="H184" s="135">
        <f t="shared" si="12"/>
        <v>0</v>
      </c>
      <c r="I184" s="135">
        <f t="shared" si="12"/>
        <v>0</v>
      </c>
      <c r="J184" s="135">
        <f t="shared" si="12"/>
        <v>0</v>
      </c>
      <c r="K184" s="135">
        <f t="shared" si="12"/>
        <v>0</v>
      </c>
    </row>
    <row r="185" spans="1:11">
      <c r="A185">
        <v>5</v>
      </c>
      <c r="B185" t="s">
        <v>176</v>
      </c>
      <c r="C185" s="135">
        <f t="shared" si="12"/>
        <v>0</v>
      </c>
      <c r="D185" s="135">
        <f t="shared" si="12"/>
        <v>0</v>
      </c>
      <c r="E185" s="135">
        <f t="shared" si="12"/>
        <v>0</v>
      </c>
      <c r="F185" s="135">
        <f t="shared" si="12"/>
        <v>0</v>
      </c>
      <c r="G185" s="239">
        <f>C192-G172</f>
        <v>0</v>
      </c>
      <c r="H185" s="135">
        <f t="shared" si="12"/>
        <v>0</v>
      </c>
      <c r="I185" s="135">
        <f t="shared" si="12"/>
        <v>0</v>
      </c>
      <c r="J185" s="135">
        <f t="shared" si="12"/>
        <v>0</v>
      </c>
      <c r="K185" s="135">
        <f t="shared" si="12"/>
        <v>0</v>
      </c>
    </row>
    <row r="186" spans="1:11">
      <c r="A186">
        <v>6</v>
      </c>
      <c r="B186" t="s">
        <v>173</v>
      </c>
      <c r="C186" s="135">
        <f t="shared" si="12"/>
        <v>0</v>
      </c>
      <c r="D186" s="135">
        <f t="shared" si="12"/>
        <v>0</v>
      </c>
      <c r="E186" s="135">
        <f t="shared" si="12"/>
        <v>0</v>
      </c>
      <c r="F186" s="135">
        <f t="shared" si="12"/>
        <v>0</v>
      </c>
      <c r="G186" s="135">
        <f t="shared" si="12"/>
        <v>0</v>
      </c>
      <c r="H186" s="239">
        <f>C192-H173</f>
        <v>0</v>
      </c>
      <c r="I186" s="135">
        <f t="shared" si="12"/>
        <v>0</v>
      </c>
      <c r="J186" s="135">
        <f t="shared" si="12"/>
        <v>0</v>
      </c>
      <c r="K186" s="135">
        <f t="shared" si="12"/>
        <v>0</v>
      </c>
    </row>
    <row r="187" spans="1:11">
      <c r="A187">
        <v>7</v>
      </c>
      <c r="B187" t="s">
        <v>175</v>
      </c>
      <c r="C187" s="135">
        <f t="shared" si="12"/>
        <v>0</v>
      </c>
      <c r="D187" s="135">
        <f t="shared" si="12"/>
        <v>0</v>
      </c>
      <c r="E187" s="135">
        <f t="shared" si="12"/>
        <v>0</v>
      </c>
      <c r="F187" s="135">
        <f t="shared" si="12"/>
        <v>0</v>
      </c>
      <c r="G187" s="135">
        <f t="shared" si="12"/>
        <v>0</v>
      </c>
      <c r="H187" s="135">
        <f t="shared" si="12"/>
        <v>0</v>
      </c>
      <c r="I187" s="239">
        <f>C192-I174</f>
        <v>0</v>
      </c>
      <c r="J187" s="135">
        <f t="shared" si="12"/>
        <v>0</v>
      </c>
      <c r="K187" s="135">
        <f t="shared" si="12"/>
        <v>0</v>
      </c>
    </row>
    <row r="188" spans="1:11">
      <c r="A188">
        <v>8</v>
      </c>
      <c r="B188" t="s">
        <v>170</v>
      </c>
      <c r="C188" s="135">
        <f t="shared" si="12"/>
        <v>0</v>
      </c>
      <c r="D188" s="135">
        <f t="shared" si="12"/>
        <v>0</v>
      </c>
      <c r="E188" s="135">
        <f t="shared" si="12"/>
        <v>0</v>
      </c>
      <c r="F188" s="135">
        <f t="shared" si="12"/>
        <v>0</v>
      </c>
      <c r="G188" s="135">
        <f t="shared" si="12"/>
        <v>0</v>
      </c>
      <c r="H188" s="135">
        <f t="shared" si="12"/>
        <v>0</v>
      </c>
      <c r="I188" s="135">
        <f t="shared" si="12"/>
        <v>0</v>
      </c>
      <c r="J188" s="239">
        <f>C192-J175</f>
        <v>0</v>
      </c>
      <c r="K188" s="135">
        <f t="shared" si="12"/>
        <v>0</v>
      </c>
    </row>
    <row r="189" spans="1:11">
      <c r="A189">
        <v>9</v>
      </c>
      <c r="B189" t="s">
        <v>174</v>
      </c>
      <c r="C189" s="135">
        <f t="shared" si="12"/>
        <v>0</v>
      </c>
      <c r="D189" s="135">
        <f t="shared" si="12"/>
        <v>0</v>
      </c>
      <c r="E189" s="135">
        <f t="shared" si="12"/>
        <v>0</v>
      </c>
      <c r="F189" s="135">
        <f t="shared" si="12"/>
        <v>0</v>
      </c>
      <c r="G189" s="135">
        <f t="shared" si="12"/>
        <v>0</v>
      </c>
      <c r="H189" s="135">
        <f t="shared" si="12"/>
        <v>0</v>
      </c>
      <c r="I189" s="135">
        <f t="shared" si="12"/>
        <v>0</v>
      </c>
      <c r="J189" s="135">
        <f t="shared" si="12"/>
        <v>0</v>
      </c>
      <c r="K189" s="239">
        <f>C192-K176</f>
        <v>0</v>
      </c>
    </row>
    <row r="192" spans="1:11" ht="25.5">
      <c r="B192" s="78" t="s">
        <v>1436</v>
      </c>
      <c r="C192">
        <v>150</v>
      </c>
    </row>
  </sheetData>
  <conditionalFormatting sqref="E81:E95">
    <cfRule type="containsText" dxfId="0" priority="1" operator="containsText" text="Abfälle">
      <formula>NOT(ISERROR(SEARCH("Abfälle",E81)))</formula>
    </cfRule>
  </conditionalFormatting>
  <pageMargins left="0.7" right="0.7" top="0.78740157499999996" bottom="0.78740157499999996"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3">
    <pageSetUpPr fitToPage="1"/>
  </sheetPr>
  <dimension ref="A1:ND444"/>
  <sheetViews>
    <sheetView zoomScaleNormal="100" workbookViewId="0">
      <pane xSplit="2" ySplit="5" topLeftCell="LP9" activePane="bottomRight" state="frozen"/>
      <selection activeCell="P12" sqref="P12"/>
      <selection pane="topRight" activeCell="P12" sqref="P12"/>
      <selection pane="bottomLeft" activeCell="P12" sqref="P12"/>
      <selection pane="bottomRight" activeCell="LR18" sqref="LR18"/>
    </sheetView>
  </sheetViews>
  <sheetFormatPr baseColWidth="10" defaultColWidth="10.85546875" defaultRowHeight="14.25" outlineLevelRow="1"/>
  <cols>
    <col min="1" max="1" width="27.5703125" style="22" customWidth="1"/>
    <col min="2" max="2" width="53.5703125" style="22" customWidth="1"/>
    <col min="3" max="3" width="23.85546875" style="22" customWidth="1"/>
    <col min="4" max="4" width="14.7109375" style="22" customWidth="1"/>
    <col min="5" max="5" width="25.140625" style="22" customWidth="1"/>
    <col min="6" max="7" width="14.7109375" style="22" customWidth="1"/>
    <col min="8" max="8" width="56" style="22" customWidth="1"/>
    <col min="9" max="9" width="15.140625" style="22" customWidth="1"/>
    <col min="10" max="10" width="14.85546875" style="22" customWidth="1"/>
    <col min="11" max="11" width="58.5703125" style="22" customWidth="1"/>
    <col min="12" max="12" width="16" style="22" customWidth="1"/>
    <col min="13" max="13" width="16.85546875" style="22" customWidth="1"/>
    <col min="14" max="14" width="14.85546875" style="22" customWidth="1"/>
    <col min="15" max="15" width="14" style="22" customWidth="1"/>
    <col min="16" max="16" width="14.85546875" style="22" customWidth="1"/>
    <col min="17" max="18" width="12.42578125" style="22" customWidth="1"/>
    <col min="19" max="19" width="13" style="22" customWidth="1"/>
    <col min="20" max="20" width="18.28515625" style="22" customWidth="1"/>
    <col min="21" max="146" width="10.85546875" style="22"/>
    <col min="147" max="147" width="14.5703125" style="22" customWidth="1"/>
    <col min="148" max="148" width="15.42578125" style="22" customWidth="1"/>
    <col min="149" max="183" width="10.85546875" style="22"/>
    <col min="184" max="184" width="56.28515625" style="22" customWidth="1"/>
    <col min="185" max="16384" width="10.85546875" style="22"/>
  </cols>
  <sheetData>
    <row r="1" spans="1:366" s="17" customFormat="1">
      <c r="C1" s="16" t="str">
        <f>C148</f>
        <v>sawnwood, board, hardwood, air dried (u=20%), planed, at sawmill/m3/AT U</v>
      </c>
      <c r="D1" s="16" t="str">
        <f t="shared" ref="D1:BO1" si="0">D148</f>
        <v>sawnwood, board, hardwood, air dried (u=20%), planed, at sawmill/m3/DE U</v>
      </c>
      <c r="E1" s="16" t="str">
        <f t="shared" si="0"/>
        <v>sawnwood, board, hardwood, air dried (u=20%), planed, at sawmill/m3/FI U</v>
      </c>
      <c r="F1" s="16" t="str">
        <f t="shared" si="0"/>
        <v>sawnwood, board, hardwood, air dried (u=20%), planed, at sawmill/m3/FR U</v>
      </c>
      <c r="G1" s="16" t="str">
        <f t="shared" si="0"/>
        <v>sawnwood, board, hardwood, air dried (u=20%), planed, at sawmill/m3/HU U</v>
      </c>
      <c r="H1" s="16" t="str">
        <f t="shared" si="0"/>
        <v>sawnwood, board, hardwood, air dried (u=20%), planed, at sawmill/m3/IT U</v>
      </c>
      <c r="I1" s="16" t="str">
        <f t="shared" si="0"/>
        <v>sawnwood, board, hardwood, air dried (u=20%), planed, at sawmill/m3/NO U</v>
      </c>
      <c r="J1" s="16" t="str">
        <f t="shared" si="0"/>
        <v>sawnwood, board, hardwood, air dried (u=20%), planed, at sawmill/m3/SE U</v>
      </c>
      <c r="K1" s="16" t="str">
        <f t="shared" si="0"/>
        <v>sawnwood, board, hardwood, air dried (u=20%), planed, at sawmill_631/CH U</v>
      </c>
      <c r="L1" s="16" t="str">
        <f t="shared" si="0"/>
        <v>sawnwood, board, hardwood, dried (u=10%), planed, at sawmill/m3/AT U</v>
      </c>
      <c r="M1" s="16" t="str">
        <f t="shared" si="0"/>
        <v>sawnwood, board, hardwood, dried (u=10%), planed, at sawmill/m3/DE U</v>
      </c>
      <c r="N1" s="16" t="str">
        <f t="shared" si="0"/>
        <v>sawnwood, board, hardwood, dried (u=10%), planed, at sawmill/m3/FI U</v>
      </c>
      <c r="O1" s="16" t="str">
        <f t="shared" si="0"/>
        <v>sawnwood, board, hardwood, dried (u=10%), planed, at sawmill/m3/FR U</v>
      </c>
      <c r="P1" s="16" t="str">
        <f t="shared" si="0"/>
        <v>sawnwood, board, hardwood, dried (u=10%), planed, at sawmill/m3/HU U</v>
      </c>
      <c r="Q1" s="16" t="str">
        <f t="shared" si="0"/>
        <v>sawnwood, board, hardwood, dried (u=10%), planed, at sawmill/m3/IT U</v>
      </c>
      <c r="R1" s="16" t="str">
        <f t="shared" si="0"/>
        <v>sawnwood, board, hardwood, dried (u=10%), planed, at sawmill/m3/NO U</v>
      </c>
      <c r="S1" s="16" t="str">
        <f t="shared" si="0"/>
        <v>sawnwood, board, hardwood, dried (u=10%), planed, at sawmill/m3/SE U</v>
      </c>
      <c r="T1" s="16" t="str">
        <f t="shared" si="0"/>
        <v>sawnwood, board, hardwood, dried (u=10%), planed, at sawmill_631/CH U</v>
      </c>
      <c r="U1" s="16" t="str">
        <f t="shared" si="0"/>
        <v>sawnwood, board, hardwood, kiln dried (u=20%), planed, at sawmill/m3/AT U</v>
      </c>
      <c r="V1" s="16" t="str">
        <f t="shared" si="0"/>
        <v>sawnwood, board, hardwood, kiln dried (u=20%), planed, at sawmill/m3/DE U</v>
      </c>
      <c r="W1" s="16" t="str">
        <f t="shared" si="0"/>
        <v>sawnwood, board, hardwood, kiln dried (u=20%), planed, at sawmill/m3/FI U</v>
      </c>
      <c r="X1" s="16" t="str">
        <f t="shared" si="0"/>
        <v>sawnwood, board, hardwood, kiln dried (u=20%), planed, at sawmill/m3/FR U</v>
      </c>
      <c r="Y1" s="16" t="str">
        <f t="shared" si="0"/>
        <v>sawnwood, board, hardwood, kiln dried (u=20%), planed, at sawmill/m3/HU U</v>
      </c>
      <c r="Z1" s="16" t="str">
        <f t="shared" si="0"/>
        <v>sawnwood, board, hardwood, kiln dried (u=20%), planed, at sawmill/m3/IT U</v>
      </c>
      <c r="AA1" s="16" t="str">
        <f t="shared" si="0"/>
        <v>sawnwood, board, hardwood, kiln dried (u=20%), planed, at sawmill/m3/NO U</v>
      </c>
      <c r="AB1" s="16" t="str">
        <f t="shared" si="0"/>
        <v>sawnwood, board, hardwood, kiln dried (u=20%), planed, at sawmill/m3/SE U</v>
      </c>
      <c r="AC1" s="16" t="str">
        <f t="shared" si="0"/>
        <v>sawnwood, board, hardwood, kiln dried (u=20%), planed, at sawmill_631/CH U</v>
      </c>
      <c r="AD1" s="16" t="str">
        <f t="shared" si="0"/>
        <v>sawnwood, board, hardwood, raw, air dried (u=20%), at sawmill/m3/AT U</v>
      </c>
      <c r="AE1" s="16" t="str">
        <f t="shared" si="0"/>
        <v>sawnwood, board, hardwood, raw, air dried (u=20%), at sawmill/m3/DE U</v>
      </c>
      <c r="AF1" s="16" t="str">
        <f t="shared" si="0"/>
        <v>sawnwood, board, hardwood, raw, air dried (u=20%), at sawmill/m3/FI U</v>
      </c>
      <c r="AG1" s="16" t="str">
        <f t="shared" si="0"/>
        <v>sawnwood, board, hardwood, raw, air dried (u=20%), at sawmill/m3/FR U</v>
      </c>
      <c r="AH1" s="16" t="str">
        <f t="shared" si="0"/>
        <v>sawnwood, board, hardwood, raw, air dried (u=20%), at sawmill/m3/HU U</v>
      </c>
      <c r="AI1" s="16" t="str">
        <f t="shared" si="0"/>
        <v>sawnwood, board, hardwood, raw, air dried (u=20%), at sawmill/m3/IT U</v>
      </c>
      <c r="AJ1" s="16" t="str">
        <f t="shared" si="0"/>
        <v>sawnwood, board, hardwood, raw, air dried (u=20%), at sawmill/m3/NO U</v>
      </c>
      <c r="AK1" s="16" t="str">
        <f t="shared" si="0"/>
        <v>sawnwood, board, hardwood, raw, air dried (u=20%), at sawmill/m3/SE U</v>
      </c>
      <c r="AL1" s="16" t="str">
        <f t="shared" si="0"/>
        <v>sawnwood, board, hardwood, raw, air dried (u=20%), at sawmill_631/CH U</v>
      </c>
      <c r="AM1" s="16" t="str">
        <f t="shared" si="0"/>
        <v>sawnwood, board, hardwood, raw, kiln dried (u=10%), at sawmill/m3/AT U</v>
      </c>
      <c r="AN1" s="16" t="str">
        <f t="shared" si="0"/>
        <v>sawnwood, board, hardwood, raw, kiln dried (u=10%), at sawmill/m3/DE U</v>
      </c>
      <c r="AO1" s="16" t="str">
        <f t="shared" si="0"/>
        <v>sawnwood, board, hardwood, raw, kiln dried (u=10%), at sawmill/m3/FI U</v>
      </c>
      <c r="AP1" s="16" t="str">
        <f t="shared" si="0"/>
        <v>sawnwood, board, hardwood, raw, kiln dried (u=10%), at sawmill/m3/FR U</v>
      </c>
      <c r="AQ1" s="16" t="str">
        <f t="shared" si="0"/>
        <v>sawnwood, board, hardwood, raw, kiln dried (u=10%), at sawmill/m3/HU U</v>
      </c>
      <c r="AR1" s="16" t="str">
        <f t="shared" si="0"/>
        <v>sawnwood, board, hardwood, raw, kiln dried (u=10%), at sawmill/m3/IT U</v>
      </c>
      <c r="AS1" s="16" t="str">
        <f t="shared" si="0"/>
        <v>sawnwood, board, hardwood, raw, kiln dried (u=10%), at sawmill/m3/NO U</v>
      </c>
      <c r="AT1" s="16" t="str">
        <f t="shared" si="0"/>
        <v>sawnwood, board, hardwood, raw, kiln dried (u=10%), at sawmill/m3/SE U</v>
      </c>
      <c r="AU1" s="16" t="str">
        <f t="shared" si="0"/>
        <v>sawnwood, board, hardwood, raw, kiln dried (u=10%), at sawmill_631/CH U</v>
      </c>
      <c r="AV1" s="16" t="str">
        <f t="shared" si="0"/>
        <v>sawnwood, board, hardwood, raw, kiln dried (u=20%), at sawmill/m3/AT U</v>
      </c>
      <c r="AW1" s="16" t="str">
        <f t="shared" si="0"/>
        <v>sawnwood, board, hardwood, raw, kiln dried (u=20%), at sawmill/m3/DE U</v>
      </c>
      <c r="AX1" s="16" t="str">
        <f t="shared" si="0"/>
        <v>sawnwood, board, hardwood, raw, kiln dried (u=20%), at sawmill/m3/FI U</v>
      </c>
      <c r="AY1" s="16" t="str">
        <f t="shared" si="0"/>
        <v>sawnwood, board, hardwood, raw, kiln dried (u=20%), at sawmill/m3/FR U</v>
      </c>
      <c r="AZ1" s="16" t="str">
        <f t="shared" si="0"/>
        <v>sawnwood, board, hardwood, raw, kiln dried (u=20%), at sawmill/m3/HU U</v>
      </c>
      <c r="BA1" s="16" t="str">
        <f t="shared" si="0"/>
        <v>sawnwood, board, hardwood, raw, kiln dried (u=20%), at sawmill/m3/IT U</v>
      </c>
      <c r="BB1" s="16" t="str">
        <f t="shared" si="0"/>
        <v>sawnwood, board, hardwood, raw, kiln dried (u=20%), at sawmill/m3/NO U</v>
      </c>
      <c r="BC1" s="16" t="str">
        <f t="shared" si="0"/>
        <v>sawnwood, board, hardwood, raw, kiln dried (u=20%), at sawmill/m3/SE U</v>
      </c>
      <c r="BD1" s="16" t="str">
        <f t="shared" si="0"/>
        <v>sawnwood, board, hardwood, raw, kiln dried (u=20%), at sawmill_631/CH U</v>
      </c>
      <c r="BE1" s="16" t="str">
        <f t="shared" si="0"/>
        <v>sawnwood, board, softwood, air dried (u=20%), planed, at sawmill/m3/AT U</v>
      </c>
      <c r="BF1" s="16" t="str">
        <f t="shared" si="0"/>
        <v>sawnwood, board, softwood, air dried (u=20%), planed, at sawmill/m3/DE U</v>
      </c>
      <c r="BG1" s="16" t="str">
        <f t="shared" si="0"/>
        <v>sawnwood, board, softwood, air dried (u=20%), planed, at sawmill/m3/FI U</v>
      </c>
      <c r="BH1" s="16" t="str">
        <f t="shared" si="0"/>
        <v>sawnwood, board, softwood, air dried (u=20%), planed, at sawmill/m3/FR U</v>
      </c>
      <c r="BI1" s="16" t="str">
        <f t="shared" si="0"/>
        <v>sawnwood, board, softwood, air dried (u=20%), planed, at sawmill/m3/HU U</v>
      </c>
      <c r="BJ1" s="16" t="str">
        <f t="shared" si="0"/>
        <v>sawnwood, board, softwood, air dried (u=20%), planed, at sawmill/m3/IT U</v>
      </c>
      <c r="BK1" s="16" t="str">
        <f t="shared" si="0"/>
        <v>sawnwood, board, softwood, air dried (u=20%), planed, at sawmill/m3/NO U</v>
      </c>
      <c r="BL1" s="16" t="str">
        <f t="shared" si="0"/>
        <v>sawnwood, board, softwood, air dried (u=20%), planed, at sawmill/m3/SE U</v>
      </c>
      <c r="BM1" s="16" t="str">
        <f t="shared" si="0"/>
        <v>sawnwood, board, softwood, air dried (u=20%), planed, at sawmill_631/CH U</v>
      </c>
      <c r="BN1" s="16" t="str">
        <f t="shared" si="0"/>
        <v>sawnwood, board, softwood, dried (u=10%), planed, at sawmill/m3/AT U</v>
      </c>
      <c r="BO1" s="16" t="str">
        <f t="shared" si="0"/>
        <v>sawnwood, board, softwood, dried (u=10%), planed, at sawmill/m3/DE U</v>
      </c>
      <c r="BP1" s="16" t="str">
        <f t="shared" ref="BP1:EA1" si="1">BP148</f>
        <v>sawnwood, board, softwood, dried (u=10%), planed, at sawmill/m3/FI U</v>
      </c>
      <c r="BQ1" s="16" t="str">
        <f t="shared" si="1"/>
        <v>sawnwood, board, softwood, dried (u=10%), planed, at sawmill/m3/FR U</v>
      </c>
      <c r="BR1" s="16" t="str">
        <f t="shared" si="1"/>
        <v>sawnwood, board, softwood, dried (u=10%), planed, at sawmill/m3/HU U</v>
      </c>
      <c r="BS1" s="16" t="str">
        <f t="shared" si="1"/>
        <v>sawnwood, board, softwood, dried (u=10%), planed, at sawmill/m3/IT U</v>
      </c>
      <c r="BT1" s="16" t="str">
        <f t="shared" si="1"/>
        <v>sawnwood, board, softwood, dried (u=10%), planed, at sawmill/m3/NO U</v>
      </c>
      <c r="BU1" s="16" t="str">
        <f t="shared" si="1"/>
        <v>sawnwood, board, softwood, dried (u=10%), planed, at sawmill/m3/SE U</v>
      </c>
      <c r="BV1" s="16" t="str">
        <f t="shared" si="1"/>
        <v>sawnwood, board, softwood, dried (u=10%), planed, at sawmill_631/CH U</v>
      </c>
      <c r="BW1" s="16" t="str">
        <f t="shared" si="1"/>
        <v>sawnwood, board, softwood, kiln dried (u=20%), planed, at sawmill/m3/AT U</v>
      </c>
      <c r="BX1" s="16" t="str">
        <f t="shared" si="1"/>
        <v>sawnwood, board, softwood, kiln dried (u=20%), planed, at sawmill/m3/DE U</v>
      </c>
      <c r="BY1" s="16" t="str">
        <f t="shared" si="1"/>
        <v>sawnwood, board, softwood, kiln dried (u=20%), planed, at sawmill/m3/FI U</v>
      </c>
      <c r="BZ1" s="16" t="str">
        <f t="shared" si="1"/>
        <v>sawnwood, board, softwood, kiln dried (u=20%), planed, at sawmill/m3/FR U</v>
      </c>
      <c r="CA1" s="16" t="str">
        <f t="shared" si="1"/>
        <v>sawnwood, board, softwood, kiln dried (u=20%), planed, at sawmill/m3/HU U</v>
      </c>
      <c r="CB1" s="16" t="str">
        <f t="shared" si="1"/>
        <v>sawnwood, board, softwood, kiln dried (u=20%), planed, at sawmill/m3/IT U</v>
      </c>
      <c r="CC1" s="16" t="str">
        <f t="shared" si="1"/>
        <v>sawnwood, board, softwood, kiln dried (u=20%), planed, at sawmill/m3/NO U</v>
      </c>
      <c r="CD1" s="16" t="str">
        <f t="shared" si="1"/>
        <v>sawnwood, board, softwood, kiln dried (u=20%), planed, at sawmill/m3/SE U</v>
      </c>
      <c r="CE1" s="16" t="str">
        <f t="shared" si="1"/>
        <v>sawnwood, board, softwood, kiln dried (u=20%), planed, at sawmill_631/CH U</v>
      </c>
      <c r="CF1" s="16" t="str">
        <f t="shared" si="1"/>
        <v>sawnwood, board, softwood, raw, air dried (u=20%), at sawmill/m3/AT U</v>
      </c>
      <c r="CG1" s="16" t="str">
        <f t="shared" si="1"/>
        <v>sawnwood, board, softwood, raw, air dried (u=20%), at sawmill/m3/DE U</v>
      </c>
      <c r="CH1" s="16" t="str">
        <f t="shared" si="1"/>
        <v>sawnwood, board, softwood, raw, air dried (u=20%), at sawmill/m3/FI U</v>
      </c>
      <c r="CI1" s="16" t="str">
        <f t="shared" si="1"/>
        <v>sawnwood, board, softwood, raw, air dried (u=20%), at sawmill/m3/FR U</v>
      </c>
      <c r="CJ1" s="16" t="str">
        <f t="shared" si="1"/>
        <v>sawnwood, board, softwood, raw, air dried (u=20%), at sawmill/m3/HU U</v>
      </c>
      <c r="CK1" s="16" t="str">
        <f t="shared" si="1"/>
        <v>sawnwood, board, softwood, raw, air dried (u=20%), at sawmill/m3/IT U</v>
      </c>
      <c r="CL1" s="16" t="str">
        <f t="shared" si="1"/>
        <v>sawnwood, board, softwood, raw, air dried (u=20%), at sawmill/m3/NO U</v>
      </c>
      <c r="CM1" s="16" t="str">
        <f t="shared" si="1"/>
        <v>sawnwood, board, softwood, raw, air dried (u=20%), at sawmill/m3/SE U</v>
      </c>
      <c r="CN1" s="16" t="str">
        <f t="shared" si="1"/>
        <v>sawnwood, board, softwood, raw, air dried (u=20%), at sawmill_631/CH U</v>
      </c>
      <c r="CO1" s="16" t="str">
        <f t="shared" si="1"/>
        <v>sawnwood, board, softwood, raw, kiln dried (u=10%), at sawmill/m3/AT U</v>
      </c>
      <c r="CP1" s="16" t="str">
        <f t="shared" si="1"/>
        <v>sawnwood, board, softwood, raw, kiln dried (u=10%), at sawmill/m3/DE U</v>
      </c>
      <c r="CQ1" s="16" t="str">
        <f t="shared" si="1"/>
        <v>sawnwood, board, softwood, raw, kiln dried (u=10%), at sawmill/m3/FI U</v>
      </c>
      <c r="CR1" s="16" t="str">
        <f t="shared" si="1"/>
        <v>sawnwood, board, softwood, raw, kiln dried (u=10%), at sawmill/m3/FR U</v>
      </c>
      <c r="CS1" s="16" t="str">
        <f t="shared" si="1"/>
        <v>sawnwood, board, softwood, raw, kiln dried (u=10%), at sawmill/m3/HU U</v>
      </c>
      <c r="CT1" s="16" t="str">
        <f t="shared" si="1"/>
        <v>sawnwood, board, softwood, raw, kiln dried (u=10%), at sawmill/m3/IT U</v>
      </c>
      <c r="CU1" s="16" t="str">
        <f t="shared" si="1"/>
        <v>sawnwood, board, softwood, raw, kiln dried (u=10%), at sawmill/m3/NO U</v>
      </c>
      <c r="CV1" s="16" t="str">
        <f t="shared" si="1"/>
        <v>sawnwood, board, softwood, raw, kiln dried (u=10%), at sawmill/m3/SE U</v>
      </c>
      <c r="CW1" s="16" t="str">
        <f t="shared" si="1"/>
        <v>sawnwood, board, softwood, raw, kiln dried (u=10%), at sawmill_631/CH U</v>
      </c>
      <c r="CX1" s="16" t="str">
        <f t="shared" si="1"/>
        <v>sawnwood, board, softwood, raw, kiln dried (u=20%), at sawmill/m3/AT U</v>
      </c>
      <c r="CY1" s="16" t="str">
        <f t="shared" si="1"/>
        <v>sawnwood, board, softwood, raw, kiln dried (u=20%), at sawmill/m3/DE U</v>
      </c>
      <c r="CZ1" s="16" t="str">
        <f t="shared" si="1"/>
        <v>sawnwood, board, softwood, raw, kiln dried (u=20%), at sawmill/m3/FI U</v>
      </c>
      <c r="DA1" s="16" t="str">
        <f t="shared" si="1"/>
        <v>sawnwood, board, softwood, raw, kiln dried (u=20%), at sawmill/m3/FR U</v>
      </c>
      <c r="DB1" s="16" t="str">
        <f t="shared" si="1"/>
        <v>sawnwood, board, softwood, raw, kiln dried (u=20%), at sawmill/m3/HU U</v>
      </c>
      <c r="DC1" s="16" t="str">
        <f t="shared" si="1"/>
        <v>sawnwood, board, softwood, raw, kiln dried (u=20%), at sawmill/m3/IT U</v>
      </c>
      <c r="DD1" s="16" t="str">
        <f t="shared" si="1"/>
        <v>sawnwood, board, softwood, raw, kiln dried (u=20%), at sawmill/m3/NO U</v>
      </c>
      <c r="DE1" s="16" t="str">
        <f t="shared" si="1"/>
        <v>sawnwood, board, softwood, raw, kiln dried (u=20%), at sawmill/m3/SE U</v>
      </c>
      <c r="DF1" s="16" t="str">
        <f t="shared" si="1"/>
        <v>sawnwood, board, softwood, raw, kiln dried (u=20%), at sawmill_631/CH U</v>
      </c>
      <c r="DG1" s="16" t="str">
        <f t="shared" si="1"/>
        <v>Impact category</v>
      </c>
      <c r="DH1" s="16" t="str">
        <f t="shared" si="1"/>
        <v>Unit</v>
      </c>
      <c r="DI1" s="16" t="str">
        <f t="shared" si="1"/>
        <v>sawnwood, lath, hardwood, air dried (u=20%), planed, at sawmill/m3/AT U</v>
      </c>
      <c r="DJ1" s="16" t="str">
        <f t="shared" si="1"/>
        <v>sawnwood, lath, hardwood, air dried (u=20%), planed, at sawmill/m3/DE U</v>
      </c>
      <c r="DK1" s="16" t="str">
        <f t="shared" si="1"/>
        <v>sawnwood, lath, hardwood, air dried (u=20%), planed, at sawmill/m3/FI U</v>
      </c>
      <c r="DL1" s="16" t="str">
        <f t="shared" si="1"/>
        <v>sawnwood, lath, hardwood, air dried (u=20%), planed, at sawmill/m3/FR U</v>
      </c>
      <c r="DM1" s="16" t="str">
        <f t="shared" si="1"/>
        <v>sawnwood, lath, hardwood, air dried (u=20%), planed, at sawmill/m3/HU U</v>
      </c>
      <c r="DN1" s="16" t="str">
        <f t="shared" si="1"/>
        <v>sawnwood, lath, hardwood, air dried (u=20%), planed, at sawmill/m3/IT U</v>
      </c>
      <c r="DO1" s="16" t="str">
        <f t="shared" si="1"/>
        <v>sawnwood, lath, hardwood, air dried (u=20%), planed, at sawmill/m3/NO U</v>
      </c>
      <c r="DP1" s="16" t="str">
        <f t="shared" si="1"/>
        <v>sawnwood, lath, hardwood, air dried (u=20%), planed, at sawmill/m3/SE U</v>
      </c>
      <c r="DQ1" s="16" t="str">
        <f t="shared" si="1"/>
        <v>sawnwood, lath, hardwood, air dried (u=20%), planed, at sawmill_631/CH U</v>
      </c>
      <c r="DR1" s="16" t="str">
        <f t="shared" si="1"/>
        <v>sawnwood, lath, hardwood, dried (u=10%), planed, at sawmill/m3/AT U</v>
      </c>
      <c r="DS1" s="16" t="str">
        <f t="shared" si="1"/>
        <v>sawnwood, lath, hardwood, dried (u=10%), planed, at sawmill/m3/DE U</v>
      </c>
      <c r="DT1" s="16" t="str">
        <f t="shared" si="1"/>
        <v>sawnwood, lath, hardwood, dried (u=10%), planed, at sawmill/m3/FI U</v>
      </c>
      <c r="DU1" s="16" t="str">
        <f t="shared" si="1"/>
        <v>sawnwood, lath, hardwood, dried (u=10%), planed, at sawmill/m3/FR U</v>
      </c>
      <c r="DV1" s="16" t="str">
        <f t="shared" si="1"/>
        <v>sawnwood, lath, hardwood, dried (u=10%), planed, at sawmill/m3/HU U</v>
      </c>
      <c r="DW1" s="16" t="str">
        <f t="shared" si="1"/>
        <v>sawnwood, lath, hardwood, dried (u=10%), planed, at sawmill/m3/IT U</v>
      </c>
      <c r="DX1" s="16" t="str">
        <f t="shared" si="1"/>
        <v>sawnwood, lath, hardwood, dried (u=10%), planed, at sawmill/m3/NO U</v>
      </c>
      <c r="DY1" s="16" t="str">
        <f t="shared" si="1"/>
        <v>sawnwood, lath, hardwood, dried (u=10%), planed, at sawmill/m3/SE U</v>
      </c>
      <c r="DZ1" s="16" t="str">
        <f t="shared" si="1"/>
        <v>sawnwood, lath, hardwood, dried (u=10%), planed, at sawmill_631/CH U</v>
      </c>
      <c r="EA1" s="16" t="str">
        <f t="shared" si="1"/>
        <v>sawnwood, lath, hardwood, kiln dried (u=20%), planed, at sawmill/m3/AT U</v>
      </c>
      <c r="EB1" s="16" t="str">
        <f t="shared" ref="EB1:GM1" si="2">EB148</f>
        <v>sawnwood, lath, hardwood, kiln dried (u=20%), planed, at sawmill/m3/DE U</v>
      </c>
      <c r="EC1" s="16" t="str">
        <f t="shared" si="2"/>
        <v>sawnwood, lath, hardwood, kiln dried (u=20%), planed, at sawmill/m3/FI U</v>
      </c>
      <c r="ED1" s="16" t="str">
        <f t="shared" si="2"/>
        <v>sawnwood, lath, hardwood, kiln dried (u=20%), planed, at sawmill/m3/FR U</v>
      </c>
      <c r="EE1" s="16" t="str">
        <f t="shared" si="2"/>
        <v>sawnwood, lath, hardwood, kiln dried (u=20%), planed, at sawmill/m3/HU U</v>
      </c>
      <c r="EF1" s="16" t="str">
        <f t="shared" si="2"/>
        <v>sawnwood, lath, hardwood, kiln dried (u=20%), planed, at sawmill/m3/IT U</v>
      </c>
      <c r="EG1" s="16" t="str">
        <f t="shared" si="2"/>
        <v>sawnwood, lath, hardwood, kiln dried (u=20%), planed, at sawmill/m3/NO U</v>
      </c>
      <c r="EH1" s="16" t="str">
        <f t="shared" si="2"/>
        <v>sawnwood, lath, hardwood, kiln dried (u=20%), planed, at sawmill/m3/SE U</v>
      </c>
      <c r="EI1" s="16" t="str">
        <f t="shared" si="2"/>
        <v>sawnwood, lath, hardwood, kiln dried (u=20%), planed, at sawmill_631/CH U</v>
      </c>
      <c r="EJ1" s="16" t="str">
        <f t="shared" si="2"/>
        <v>sawnwood, lath, hardwood, raw, air dried (u=20%), at sawmill/m3/AT U</v>
      </c>
      <c r="EK1" s="16" t="str">
        <f t="shared" si="2"/>
        <v>sawnwood, lath, hardwood, raw, air dried (u=20%), at sawmill/m3/DE U</v>
      </c>
      <c r="EL1" s="16" t="str">
        <f t="shared" si="2"/>
        <v>sawnwood, lath, hardwood, raw, air dried (u=20%), at sawmill/m3/FI U</v>
      </c>
      <c r="EM1" s="16" t="str">
        <f t="shared" si="2"/>
        <v>sawnwood, lath, hardwood, raw, air dried (u=20%), at sawmill/m3/FR U</v>
      </c>
      <c r="EN1" s="16" t="str">
        <f t="shared" si="2"/>
        <v>sawnwood, lath, hardwood, raw, air dried (u=20%), at sawmill/m3/HU U</v>
      </c>
      <c r="EO1" s="16" t="str">
        <f t="shared" si="2"/>
        <v>sawnwood, lath, hardwood, raw, air dried (u=20%), at sawmill/m3/IT U</v>
      </c>
      <c r="EP1" s="16" t="str">
        <f t="shared" si="2"/>
        <v>sawnwood, lath, hardwood, raw, air dried (u=20%), at sawmill/m3/NO U</v>
      </c>
      <c r="EQ1" s="16" t="str">
        <f t="shared" si="2"/>
        <v>sawnwood, lath, hardwood, raw, air dried (u=20%), at sawmill/m3/SE U</v>
      </c>
      <c r="ER1" s="16" t="str">
        <f t="shared" si="2"/>
        <v>sawnwood, lath, hardwood, raw, air dried (u=20%), at sawmill_631/CH U</v>
      </c>
      <c r="ES1" s="16" t="str">
        <f t="shared" si="2"/>
        <v>sawnwood, lath, hardwood, raw, kiln dried (u=10%), at sawmill/m3/AT U</v>
      </c>
      <c r="ET1" s="16" t="str">
        <f t="shared" si="2"/>
        <v>sawnwood, lath, hardwood, raw, kiln dried (u=10%), at sawmill/m3/DE U</v>
      </c>
      <c r="EU1" s="16" t="str">
        <f t="shared" si="2"/>
        <v>sawnwood, lath, hardwood, raw, kiln dried (u=10%), at sawmill/m3/FI U</v>
      </c>
      <c r="EV1" s="16" t="str">
        <f t="shared" si="2"/>
        <v>sawnwood, lath, hardwood, raw, kiln dried (u=10%), at sawmill/m3/FR U</v>
      </c>
      <c r="EW1" s="16" t="str">
        <f t="shared" si="2"/>
        <v>sawnwood, lath, hardwood, raw, kiln dried (u=10%), at sawmill/m3/HU U</v>
      </c>
      <c r="EX1" s="16" t="str">
        <f t="shared" si="2"/>
        <v>sawnwood, lath, hardwood, raw, kiln dried (u=10%), at sawmill/m3/IT U</v>
      </c>
      <c r="EY1" s="16" t="str">
        <f t="shared" si="2"/>
        <v>sawnwood, lath, hardwood, raw, kiln dried (u=10%), at sawmill/m3/NO U</v>
      </c>
      <c r="EZ1" s="16" t="str">
        <f t="shared" si="2"/>
        <v>sawnwood, lath, hardwood, raw, kiln dried (u=10%), at sawmill/m3/SE U</v>
      </c>
      <c r="FA1" s="16" t="str">
        <f t="shared" si="2"/>
        <v>sawnwood, lath, hardwood, raw, kiln dried (u=10%), at sawmill_631/CH U</v>
      </c>
      <c r="FB1" s="16" t="str">
        <f t="shared" si="2"/>
        <v>sawnwood, lath, hardwood, raw, kiln dried (u=20%), at sawmill/m3/AT U</v>
      </c>
      <c r="FC1" s="16" t="str">
        <f t="shared" si="2"/>
        <v>sawnwood, lath, hardwood, raw, kiln dried (u=20%), at sawmill/m3/DE U</v>
      </c>
      <c r="FD1" s="16" t="str">
        <f t="shared" si="2"/>
        <v>sawnwood, lath, hardwood, raw, kiln dried (u=20%), at sawmill/m3/FI U</v>
      </c>
      <c r="FE1" s="16" t="str">
        <f t="shared" si="2"/>
        <v>sawnwood, lath, hardwood, raw, kiln dried (u=20%), at sawmill/m3/FR U</v>
      </c>
      <c r="FF1" s="16" t="str">
        <f t="shared" si="2"/>
        <v>sawnwood, lath, hardwood, raw, kiln dried (u=20%), at sawmill/m3/HU U</v>
      </c>
      <c r="FG1" s="16" t="str">
        <f t="shared" si="2"/>
        <v>sawnwood, lath, hardwood, raw, kiln dried (u=20%), at sawmill/m3/IT U</v>
      </c>
      <c r="FH1" s="16" t="str">
        <f t="shared" si="2"/>
        <v>sawnwood, lath, hardwood, raw, kiln dried (u=20%), at sawmill/m3/NO U</v>
      </c>
      <c r="FI1" s="16" t="str">
        <f t="shared" si="2"/>
        <v>sawnwood, lath, hardwood, raw, kiln dried (u=20%), at sawmill/m3/SE U</v>
      </c>
      <c r="FJ1" s="16" t="str">
        <f t="shared" si="2"/>
        <v>sawnwood, lath, hardwood, raw, kiln dried (u=20%), at sawmill_631/CH U</v>
      </c>
      <c r="FK1" s="16" t="str">
        <f t="shared" si="2"/>
        <v>sawnwood, lath, softwood, air dried (u=20%), planed, at sawmill/m3/AT U</v>
      </c>
      <c r="FL1" s="16" t="str">
        <f t="shared" si="2"/>
        <v>sawnwood, lath, softwood, air dried (u=20%), planed, at sawmill/m3/DE U</v>
      </c>
      <c r="FM1" s="16" t="str">
        <f t="shared" si="2"/>
        <v>sawnwood, lath, softwood, air dried (u=20%), planed, at sawmill/m3/FI U</v>
      </c>
      <c r="FN1" s="16" t="str">
        <f t="shared" si="2"/>
        <v>sawnwood, lath, softwood, air dried (u=20%), planed, at sawmill/m3/FR U</v>
      </c>
      <c r="FO1" s="16" t="str">
        <f t="shared" si="2"/>
        <v>sawnwood, lath, softwood, air dried (u=20%), planed, at sawmill/m3/HU U</v>
      </c>
      <c r="FP1" s="16" t="str">
        <f t="shared" si="2"/>
        <v>sawnwood, lath, softwood, air dried (u=20%), planed, at sawmill/m3/IT U</v>
      </c>
      <c r="FQ1" s="16" t="str">
        <f t="shared" si="2"/>
        <v>sawnwood, lath, softwood, air dried (u=20%), planed, at sawmill/m3/NO U</v>
      </c>
      <c r="FR1" s="16" t="str">
        <f t="shared" si="2"/>
        <v>sawnwood, lath, softwood, air dried (u=20%), planed, at sawmill/m3/SE U</v>
      </c>
      <c r="FS1" s="16" t="str">
        <f t="shared" si="2"/>
        <v>sawnwood, lath, softwood, air dried (u=20%), planed, at sawmill_631/CH U</v>
      </c>
      <c r="FT1" s="16" t="str">
        <f t="shared" si="2"/>
        <v>sawnwood, lath, softwood, dried (u=10%), planed, at sawmill/m3/AT U</v>
      </c>
      <c r="FU1" s="16" t="str">
        <f t="shared" si="2"/>
        <v>sawnwood, lath, softwood, dried (u=10%), planed, at sawmill/m3/DE U</v>
      </c>
      <c r="FV1" s="16" t="str">
        <f t="shared" si="2"/>
        <v>sawnwood, lath, softwood, dried (u=10%), planed, at sawmill/m3/FI U</v>
      </c>
      <c r="FW1" s="16" t="str">
        <f t="shared" si="2"/>
        <v>sawnwood, lath, softwood, dried (u=10%), planed, at sawmill/m3/FR U</v>
      </c>
      <c r="FX1" s="16" t="str">
        <f t="shared" si="2"/>
        <v>sawnwood, lath, softwood, dried (u=10%), planed, at sawmill/m3/HU U</v>
      </c>
      <c r="FY1" s="16" t="str">
        <f t="shared" si="2"/>
        <v>sawnwood, lath, softwood, dried (u=10%), planed, at sawmill/m3/IT U</v>
      </c>
      <c r="FZ1" s="16" t="str">
        <f t="shared" si="2"/>
        <v>sawnwood, lath, softwood, dried (u=10%), planed, at sawmill/m3/NO U</v>
      </c>
      <c r="GA1" s="16" t="str">
        <f t="shared" si="2"/>
        <v>sawnwood, lath, softwood, dried (u=10%), planed, at sawmill/m3/SE U</v>
      </c>
      <c r="GB1" s="16" t="str">
        <f t="shared" si="2"/>
        <v>sawnwood, lath, softwood, dried (u=10%), planed, at sawmill_631/CH U</v>
      </c>
      <c r="GC1" s="16" t="str">
        <f t="shared" si="2"/>
        <v>sawnwood, lath, softwood, kiln dried (u=20%), planed, at sawmill/m3/AT U</v>
      </c>
      <c r="GD1" s="16" t="str">
        <f t="shared" si="2"/>
        <v>sawnwood, lath, softwood, kiln dried (u=20%), planed, at sawmill/m3/DE U</v>
      </c>
      <c r="GE1" s="16" t="str">
        <f t="shared" si="2"/>
        <v>sawnwood, lath, softwood, kiln dried (u=20%), planed, at sawmill/m3/FI U</v>
      </c>
      <c r="GF1" s="16" t="str">
        <f t="shared" si="2"/>
        <v>sawnwood, lath, softwood, kiln dried (u=20%), planed, at sawmill/m3/FR U</v>
      </c>
      <c r="GG1" s="16" t="str">
        <f t="shared" si="2"/>
        <v>sawnwood, lath, softwood, kiln dried (u=20%), planed, at sawmill/m3/HU U</v>
      </c>
      <c r="GH1" s="16" t="str">
        <f t="shared" si="2"/>
        <v>sawnwood, lath, softwood, kiln dried (u=20%), planed, at sawmill/m3/IT U</v>
      </c>
      <c r="GI1" s="16" t="str">
        <f t="shared" si="2"/>
        <v>sawnwood, lath, softwood, kiln dried (u=20%), planed, at sawmill/m3/NO U</v>
      </c>
      <c r="GJ1" s="16" t="str">
        <f t="shared" si="2"/>
        <v>sawnwood, lath, softwood, kiln dried (u=20%), planed, at sawmill/m3/SE U</v>
      </c>
      <c r="GK1" s="16" t="str">
        <f t="shared" si="2"/>
        <v>sawnwood, lath, softwood, kiln dried (u=20%), planed, at sawmill_631/CH U</v>
      </c>
      <c r="GL1" s="16" t="str">
        <f t="shared" si="2"/>
        <v>sawnwood, lath, softwood, raw, air dried (u=20%), at sawmill/m3/AT U</v>
      </c>
      <c r="GM1" s="16" t="str">
        <f t="shared" si="2"/>
        <v>sawnwood, lath, softwood, raw, air dried (u=20%), at sawmill/m3/DE U</v>
      </c>
      <c r="GN1" s="16" t="str">
        <f t="shared" ref="GN1:IY1" si="3">GN148</f>
        <v>sawnwood, lath, softwood, raw, air dried (u=20%), at sawmill/m3/FI U</v>
      </c>
      <c r="GO1" s="16" t="str">
        <f t="shared" si="3"/>
        <v>sawnwood, lath, softwood, raw, air dried (u=20%), at sawmill/m3/FR U</v>
      </c>
      <c r="GP1" s="16" t="str">
        <f t="shared" si="3"/>
        <v>sawnwood, lath, softwood, raw, air dried (u=20%), at sawmill/m3/HU U</v>
      </c>
      <c r="GQ1" s="16" t="str">
        <f t="shared" si="3"/>
        <v>sawnwood, lath, softwood, raw, air dried (u=20%), at sawmill/m3/IT U</v>
      </c>
      <c r="GR1" s="16" t="str">
        <f t="shared" si="3"/>
        <v>sawnwood, lath, softwood, raw, air dried (u=20%), at sawmill/m3/NO U</v>
      </c>
      <c r="GS1" s="16" t="str">
        <f t="shared" si="3"/>
        <v>sawnwood, lath, softwood, raw, air dried (u=20%), at sawmill/m3/SE U</v>
      </c>
      <c r="GT1" s="16" t="str">
        <f t="shared" si="3"/>
        <v>sawnwood, lath, softwood, raw, air dried (u=20%), at sawmill_631/CH U</v>
      </c>
      <c r="GU1" s="16" t="str">
        <f t="shared" si="3"/>
        <v>sawnwood, lath, softwood, raw, kiln dried (u=10%), at sawmill/m3/AT U</v>
      </c>
      <c r="GV1" s="16" t="str">
        <f t="shared" si="3"/>
        <v>sawnwood, lath, softwood, raw, kiln dried (u=10%), at sawmill/m3/DE U</v>
      </c>
      <c r="GW1" s="16" t="str">
        <f t="shared" si="3"/>
        <v>sawnwood, lath, softwood, raw, kiln dried (u=10%), at sawmill/m3/FI U</v>
      </c>
      <c r="GX1" s="16" t="str">
        <f t="shared" si="3"/>
        <v>sawnwood, lath, softwood, raw, kiln dried (u=10%), at sawmill/m3/FR U</v>
      </c>
      <c r="GY1" s="16" t="str">
        <f t="shared" si="3"/>
        <v>sawnwood, lath, softwood, raw, kiln dried (u=10%), at sawmill/m3/HU U</v>
      </c>
      <c r="GZ1" s="16" t="str">
        <f t="shared" si="3"/>
        <v>sawnwood, lath, softwood, raw, kiln dried (u=10%), at sawmill/m3/IT U</v>
      </c>
      <c r="HA1" s="16" t="str">
        <f t="shared" si="3"/>
        <v>sawnwood, lath, softwood, raw, kiln dried (u=10%), at sawmill/m3/NO U</v>
      </c>
      <c r="HB1" s="16" t="str">
        <f t="shared" si="3"/>
        <v>sawnwood, lath, softwood, raw, kiln dried (u=10%), at sawmill/m3/SE U</v>
      </c>
      <c r="HC1" s="16" t="str">
        <f t="shared" si="3"/>
        <v>sawnwood, lath, softwood, raw, kiln dried (u=10%), at sawmill_631/CH U</v>
      </c>
      <c r="HD1" s="16" t="str">
        <f t="shared" si="3"/>
        <v>sawnwood, lath, softwood, raw, kiln dried (u=20%), at sawmill/m3/AT U</v>
      </c>
      <c r="HE1" s="16" t="str">
        <f t="shared" si="3"/>
        <v>sawnwood, lath, softwood, raw, kiln dried (u=20%), at sawmill/m3/DE U</v>
      </c>
      <c r="HF1" s="16" t="str">
        <f t="shared" si="3"/>
        <v>sawnwood, lath, softwood, raw, kiln dried (u=20%), at sawmill/m3/FI U</v>
      </c>
      <c r="HG1" s="16" t="str">
        <f t="shared" si="3"/>
        <v>sawnwood, lath, softwood, raw, kiln dried (u=20%), at sawmill/m3/FR U</v>
      </c>
      <c r="HH1" s="16" t="str">
        <f t="shared" si="3"/>
        <v>sawnwood, lath, softwood, raw, kiln dried (u=20%), at sawmill/m3/HU U</v>
      </c>
      <c r="HI1" s="16" t="str">
        <f t="shared" si="3"/>
        <v>sawnwood, lath, softwood, raw, kiln dried (u=20%), at sawmill/m3/IT U</v>
      </c>
      <c r="HJ1" s="16" t="str">
        <f t="shared" si="3"/>
        <v>sawnwood, lath, softwood, raw, kiln dried (u=20%), at sawmill/m3/NO U</v>
      </c>
      <c r="HK1" s="16" t="str">
        <f t="shared" si="3"/>
        <v>sawnwood, lath, softwood, raw, kiln dried (u=20%), at sawmill/m3/SE U</v>
      </c>
      <c r="HL1" s="16" t="str">
        <f t="shared" si="3"/>
        <v>sawnwood, lath, softwood, raw, kiln dried (u=20%), at sawmill_631/CH U</v>
      </c>
      <c r="HM1" s="16" t="str">
        <f t="shared" si="3"/>
        <v>Impact category</v>
      </c>
      <c r="HN1" s="16" t="str">
        <f t="shared" si="3"/>
        <v>Unit</v>
      </c>
      <c r="HO1" s="16" t="str">
        <f t="shared" si="3"/>
        <v>sawnwood, beam, hardwood, air dried (u=20%), planed, at sawmill/m3/AT U</v>
      </c>
      <c r="HP1" s="16" t="str">
        <f t="shared" si="3"/>
        <v>sawnwood, beam, hardwood, air dried (u=20%), planed, at sawmill/m3/DE U</v>
      </c>
      <c r="HQ1" s="16" t="str">
        <f t="shared" si="3"/>
        <v>sawnwood, beam, hardwood, air dried (u=20%), planed, at sawmill/m3/FI U</v>
      </c>
      <c r="HR1" s="16" t="str">
        <f t="shared" si="3"/>
        <v>sawnwood, beam, hardwood, air dried (u=20%), planed, at sawmill/m3/FR U</v>
      </c>
      <c r="HS1" s="16" t="str">
        <f t="shared" si="3"/>
        <v>sawnwood, beam, hardwood, air dried (u=20%), planed, at sawmill/m3/HU U</v>
      </c>
      <c r="HT1" s="16" t="str">
        <f t="shared" si="3"/>
        <v>sawnwood, beam, hardwood, air dried (u=20%), planed, at sawmill/m3/IT U</v>
      </c>
      <c r="HU1" s="16" t="str">
        <f t="shared" si="3"/>
        <v>sawnwood, beam, hardwood, air dried (u=20%), planed, at sawmill/m3/NO U</v>
      </c>
      <c r="HV1" s="16" t="str">
        <f t="shared" si="3"/>
        <v>sawnwood, beam, hardwood, air dried (u=20%), planed, at sawmill/m3/SE U</v>
      </c>
      <c r="HW1" s="16" t="str">
        <f t="shared" si="3"/>
        <v>sawnwood, beam, hardwood, air dried (u=20%), planed, at sawmill_631/CH U</v>
      </c>
      <c r="HX1" s="16" t="str">
        <f t="shared" si="3"/>
        <v>sawnwood, beam, hardwood, dried (u=10%), planed, at sawmill/m3/AT U</v>
      </c>
      <c r="HY1" s="16" t="str">
        <f t="shared" si="3"/>
        <v>sawnwood, beam, hardwood, dried (u=10%), planed, at sawmill/m3/DE U</v>
      </c>
      <c r="HZ1" s="16" t="str">
        <f t="shared" si="3"/>
        <v>sawnwood, beam, hardwood, dried (u=10%), planed, at sawmill/m3/FI U</v>
      </c>
      <c r="IA1" s="16" t="str">
        <f t="shared" si="3"/>
        <v>sawnwood, beam, hardwood, dried (u=10%), planed, at sawmill/m3/FR U</v>
      </c>
      <c r="IB1" s="16" t="str">
        <f t="shared" si="3"/>
        <v>sawnwood, beam, hardwood, dried (u=10%), planed, at sawmill/m3/HU U</v>
      </c>
      <c r="IC1" s="16" t="str">
        <f t="shared" si="3"/>
        <v>sawnwood, beam, hardwood, dried (u=10%), planed, at sawmill/m3/IT U</v>
      </c>
      <c r="ID1" s="16" t="str">
        <f t="shared" si="3"/>
        <v>sawnwood, beam, hardwood, dried (u=10%), planed, at sawmill/m3/NO U</v>
      </c>
      <c r="IE1" s="16" t="str">
        <f t="shared" si="3"/>
        <v>sawnwood, beam, hardwood, dried (u=10%), planed, at sawmill/m3/SE U</v>
      </c>
      <c r="IF1" s="16" t="str">
        <f t="shared" si="3"/>
        <v>sawnwood, beam, hardwood, dried (u=10%), planed, at sawmill_631/CH U</v>
      </c>
      <c r="IG1" s="16" t="str">
        <f t="shared" si="3"/>
        <v>sawnwood, beam, hardwood, kiln dried (u=20%), planed, at sawmill/m3/AT U</v>
      </c>
      <c r="IH1" s="16" t="str">
        <f t="shared" si="3"/>
        <v>sawnwood, beam, hardwood, kiln dried (u=20%), planed, at sawmill/m3/DE U</v>
      </c>
      <c r="II1" s="16" t="str">
        <f t="shared" si="3"/>
        <v>sawnwood, beam, hardwood, kiln dried (u=20%), planed, at sawmill/m3/FI U</v>
      </c>
      <c r="IJ1" s="16" t="str">
        <f t="shared" si="3"/>
        <v>sawnwood, beam, hardwood, kiln dried (u=20%), planed, at sawmill/m3/FR U</v>
      </c>
      <c r="IK1" s="16" t="str">
        <f t="shared" si="3"/>
        <v>sawnwood, beam, hardwood, kiln dried (u=20%), planed, at sawmill/m3/HU U</v>
      </c>
      <c r="IL1" s="16" t="str">
        <f t="shared" si="3"/>
        <v>sawnwood, beam, hardwood, kiln dried (u=20%), planed, at sawmill/m3/IT U</v>
      </c>
      <c r="IM1" s="16" t="str">
        <f t="shared" si="3"/>
        <v>sawnwood, beam, hardwood, kiln dried (u=20%), planed, at sawmill/m3/NO U</v>
      </c>
      <c r="IN1" s="16" t="str">
        <f t="shared" si="3"/>
        <v>sawnwood, beam, hardwood, kiln dried (u=20%), planed, at sawmill/m3/SE U</v>
      </c>
      <c r="IO1" s="16" t="str">
        <f t="shared" si="3"/>
        <v>sawnwood, beam, hardwood, kiln dried (u=20%), planed, at sawmill_631/CH U</v>
      </c>
      <c r="IP1" s="16" t="str">
        <f t="shared" si="3"/>
        <v>sawnwood, beam, hardwood, raw, air dried (u=20%), at sawmill/m3/AT U</v>
      </c>
      <c r="IQ1" s="16" t="str">
        <f t="shared" si="3"/>
        <v>sawnwood, beam, hardwood, raw, air dried (u=20%), at sawmill/m3/DE U</v>
      </c>
      <c r="IR1" s="16" t="str">
        <f t="shared" si="3"/>
        <v>sawnwood, beam, hardwood, raw, air dried (u=20%), at sawmill/m3/FI U</v>
      </c>
      <c r="IS1" s="16" t="str">
        <f t="shared" si="3"/>
        <v>sawnwood, beam, hardwood, raw, air dried (u=20%), at sawmill/m3/FR U</v>
      </c>
      <c r="IT1" s="16" t="str">
        <f t="shared" si="3"/>
        <v>sawnwood, beam, hardwood, raw, air dried (u=20%), at sawmill/m3/HU U</v>
      </c>
      <c r="IU1" s="16" t="str">
        <f t="shared" si="3"/>
        <v>sawnwood, beam, hardwood, raw, air dried (u=20%), at sawmill/m3/IT U</v>
      </c>
      <c r="IV1" s="16" t="str">
        <f t="shared" si="3"/>
        <v>sawnwood, beam, hardwood, raw, air dried (u=20%), at sawmill/m3/NO U</v>
      </c>
      <c r="IW1" s="16" t="str">
        <f t="shared" si="3"/>
        <v>sawnwood, beam, hardwood, raw, air dried (u=20%), at sawmill/m3/SE U</v>
      </c>
      <c r="IX1" s="16" t="str">
        <f t="shared" si="3"/>
        <v>sawnwood, beam, hardwood, raw, air dried (u=20%), at sawmill_631/CH U</v>
      </c>
      <c r="IY1" s="16" t="str">
        <f t="shared" si="3"/>
        <v>sawnwood, beam, hardwood, raw, kiln dried (u=10%), at sawmill/m3/AT U</v>
      </c>
      <c r="IZ1" s="16" t="str">
        <f t="shared" ref="IZ1:LK1" si="4">IZ148</f>
        <v>sawnwood, beam, hardwood, raw, kiln dried (u=10%), at sawmill/m3/DE U</v>
      </c>
      <c r="JA1" s="16" t="str">
        <f t="shared" si="4"/>
        <v>sawnwood, beam, hardwood, raw, kiln dried (u=10%), at sawmill/m3/FI U</v>
      </c>
      <c r="JB1" s="16" t="str">
        <f t="shared" si="4"/>
        <v>sawnwood, beam, hardwood, raw, kiln dried (u=10%), at sawmill/m3/FR U</v>
      </c>
      <c r="JC1" s="16" t="str">
        <f t="shared" si="4"/>
        <v>sawnwood, beam, hardwood, raw, kiln dried (u=10%), at sawmill/m3/HU U</v>
      </c>
      <c r="JD1" s="16" t="str">
        <f t="shared" si="4"/>
        <v>sawnwood, beam, hardwood, raw, kiln dried (u=10%), at sawmill/m3/IT U</v>
      </c>
      <c r="JE1" s="16" t="str">
        <f t="shared" si="4"/>
        <v>sawnwood, beam, hardwood, raw, kiln dried (u=10%), at sawmill/m3/NO U</v>
      </c>
      <c r="JF1" s="16" t="str">
        <f t="shared" si="4"/>
        <v>sawnwood, beam, hardwood, raw, kiln dried (u=10%), at sawmill/m3/SE U</v>
      </c>
      <c r="JG1" s="16" t="str">
        <f t="shared" si="4"/>
        <v>sawnwood, beam, hardwood, raw, kiln dried (u=10%), at sawmill_631/CH U</v>
      </c>
      <c r="JH1" s="16" t="str">
        <f t="shared" si="4"/>
        <v>sawnwood, beam, hardwood, raw, kiln dried (u=20%), at sawmill/m3/AT U</v>
      </c>
      <c r="JI1" s="16" t="str">
        <f t="shared" si="4"/>
        <v>sawnwood, beam, hardwood, raw, kiln dried (u=20%), at sawmill/m3/DE U</v>
      </c>
      <c r="JJ1" s="16" t="str">
        <f t="shared" si="4"/>
        <v>sawnwood, beam, hardwood, raw, kiln dried (u=20%), at sawmill/m3/FI U</v>
      </c>
      <c r="JK1" s="16" t="str">
        <f t="shared" si="4"/>
        <v>sawnwood, beam, hardwood, raw, kiln dried (u=20%), at sawmill/m3/FR U</v>
      </c>
      <c r="JL1" s="16" t="str">
        <f t="shared" si="4"/>
        <v>sawnwood, beam, hardwood, raw, kiln dried (u=20%), at sawmill/m3/HU U</v>
      </c>
      <c r="JM1" s="16" t="str">
        <f t="shared" si="4"/>
        <v>sawnwood, beam, hardwood, raw, kiln dried (u=20%), at sawmill/m3/IT U</v>
      </c>
      <c r="JN1" s="16" t="str">
        <f t="shared" si="4"/>
        <v>sawnwood, beam, hardwood, raw, kiln dried (u=20%), at sawmill/m3/NO U</v>
      </c>
      <c r="JO1" s="16" t="str">
        <f t="shared" si="4"/>
        <v>sawnwood, beam, hardwood, raw, kiln dried (u=20%), at sawmill/m3/SE U</v>
      </c>
      <c r="JP1" s="16" t="str">
        <f t="shared" si="4"/>
        <v>sawnwood, beam, hardwood, raw, kiln dried (u=20%), at sawmill_631/CH U</v>
      </c>
      <c r="JQ1" s="16" t="str">
        <f t="shared" si="4"/>
        <v>sawnwood, beam, softwood, air dried (u=20%), planed, at sawmill/m3/AT U</v>
      </c>
      <c r="JR1" s="16" t="str">
        <f t="shared" si="4"/>
        <v>sawnwood, beam, softwood, air dried (u=20%), planed, at sawmill/m3/DE U</v>
      </c>
      <c r="JS1" s="16" t="str">
        <f t="shared" si="4"/>
        <v>sawnwood, beam, softwood, air dried (u=20%), planed, at sawmill/m3/FI U</v>
      </c>
      <c r="JT1" s="16" t="str">
        <f t="shared" si="4"/>
        <v>sawnwood, beam, softwood, air dried (u=20%), planed, at sawmill/m3/FR U</v>
      </c>
      <c r="JU1" s="16" t="str">
        <f t="shared" si="4"/>
        <v>sawnwood, beam, softwood, air dried (u=20%), planed, at sawmill/m3/HU U</v>
      </c>
      <c r="JV1" s="16" t="str">
        <f t="shared" si="4"/>
        <v>sawnwood, beam, softwood, air dried (u=20%), planed, at sawmill/m3/IT U</v>
      </c>
      <c r="JW1" s="16" t="str">
        <f t="shared" si="4"/>
        <v>sawnwood, beam, softwood, air dried (u=20%), planed, at sawmill/m3/NO U</v>
      </c>
      <c r="JX1" s="16" t="str">
        <f t="shared" si="4"/>
        <v>sawnwood, beam, softwood, air dried (u=20%), planed, at sawmill/m3/SE U</v>
      </c>
      <c r="JY1" s="16" t="str">
        <f t="shared" si="4"/>
        <v>sawnwood, beam, softwood, air dried (u=20%), planed, at sawmill_631/CH U</v>
      </c>
      <c r="JZ1" s="16" t="str">
        <f t="shared" si="4"/>
        <v>sawnwood, beam, softwood, dried (u=10%), planed, at sawmill/m3/AT U</v>
      </c>
      <c r="KA1" s="16" t="str">
        <f t="shared" si="4"/>
        <v>sawnwood, beam, softwood, dried (u=10%), planed, at sawmill/m3/DE U</v>
      </c>
      <c r="KB1" s="16" t="str">
        <f t="shared" si="4"/>
        <v>sawnwood, beam, softwood, dried (u=10%), planed, at sawmill/m3/FI U</v>
      </c>
      <c r="KC1" s="16" t="str">
        <f t="shared" si="4"/>
        <v>sawnwood, beam, softwood, dried (u=10%), planed, at sawmill/m3/FR U</v>
      </c>
      <c r="KD1" s="16" t="str">
        <f t="shared" si="4"/>
        <v>sawnwood, beam, softwood, dried (u=10%), planed, at sawmill/m3/HU U</v>
      </c>
      <c r="KE1" s="16" t="str">
        <f t="shared" si="4"/>
        <v>sawnwood, beam, softwood, dried (u=10%), planed, at sawmill/m3/IT U</v>
      </c>
      <c r="KF1" s="16" t="str">
        <f t="shared" si="4"/>
        <v>sawnwood, beam, softwood, dried (u=10%), planed, at sawmill/m3/NO U</v>
      </c>
      <c r="KG1" s="16" t="str">
        <f t="shared" si="4"/>
        <v>sawnwood, beam, softwood, dried (u=10%), planed, at sawmill/m3/SE U</v>
      </c>
      <c r="KH1" s="16" t="str">
        <f t="shared" si="4"/>
        <v>sawnwood, beam, softwood, dried (u=10%), planed, at sawmill_631/CH U</v>
      </c>
      <c r="KI1" s="16" t="str">
        <f t="shared" si="4"/>
        <v>sawnwood, beam, softwood, kiln dried (u=20%), planed, at sawmill/m3/AT U</v>
      </c>
      <c r="KJ1" s="16" t="str">
        <f t="shared" si="4"/>
        <v>sawnwood, beam, softwood, kiln dried (u=20%), planed, at sawmill/m3/DE U</v>
      </c>
      <c r="KK1" s="16" t="str">
        <f t="shared" si="4"/>
        <v>sawnwood, beam, softwood, kiln dried (u=20%), planed, at sawmill/m3/FI U</v>
      </c>
      <c r="KL1" s="16" t="str">
        <f t="shared" si="4"/>
        <v>sawnwood, beam, softwood, kiln dried (u=20%), planed, at sawmill/m3/FR U</v>
      </c>
      <c r="KM1" s="16" t="str">
        <f t="shared" si="4"/>
        <v>sawnwood, beam, softwood, kiln dried (u=20%), planed, at sawmill/m3/HU U</v>
      </c>
      <c r="KN1" s="16" t="str">
        <f t="shared" si="4"/>
        <v>sawnwood, beam, softwood, kiln dried (u=20%), planed, at sawmill/m3/IT U</v>
      </c>
      <c r="KO1" s="16" t="str">
        <f t="shared" si="4"/>
        <v>sawnwood, beam, softwood, kiln dried (u=20%), planed, at sawmill/m3/NO U</v>
      </c>
      <c r="KP1" s="16" t="str">
        <f t="shared" si="4"/>
        <v>sawnwood, beam, softwood, kiln dried (u=20%), planed, at sawmill/m3/SE U</v>
      </c>
      <c r="KQ1" s="16" t="str">
        <f t="shared" si="4"/>
        <v>sawnwood, beam, softwood, kiln dried (u=20%), planed, at sawmill_631/CH U</v>
      </c>
      <c r="KR1" s="16" t="str">
        <f t="shared" si="4"/>
        <v>sawnwood, beam, softwood, raw, air dried (u=20%), at sawmill/m3/AT U</v>
      </c>
      <c r="KS1" s="16" t="str">
        <f t="shared" si="4"/>
        <v>sawnwood, beam, softwood, raw, air dried (u=20%), at sawmill/m3/DE U</v>
      </c>
      <c r="KT1" s="16" t="str">
        <f t="shared" si="4"/>
        <v>sawnwood, beam, softwood, raw, air dried (u=20%), at sawmill/m3/FI U</v>
      </c>
      <c r="KU1" s="16" t="str">
        <f t="shared" si="4"/>
        <v>sawnwood, beam, softwood, raw, air dried (u=20%), at sawmill/m3/FR U</v>
      </c>
      <c r="KV1" s="16" t="str">
        <f t="shared" si="4"/>
        <v>sawnwood, beam, softwood, raw, air dried (u=20%), at sawmill/m3/HU U</v>
      </c>
      <c r="KW1" s="16" t="str">
        <f t="shared" si="4"/>
        <v>sawnwood, beam, softwood, raw, air dried (u=20%), at sawmill/m3/IT U</v>
      </c>
      <c r="KX1" s="16" t="str">
        <f t="shared" si="4"/>
        <v>sawnwood, beam, softwood, raw, air dried (u=20%), at sawmill/m3/NO U</v>
      </c>
      <c r="KY1" s="16" t="str">
        <f t="shared" si="4"/>
        <v>sawnwood, beam, softwood, raw, air dried (u=20%), at sawmill/m3/SE U</v>
      </c>
      <c r="KZ1" s="16" t="str">
        <f t="shared" si="4"/>
        <v>sawnwood, beam, softwood, raw, air dried (u=20%), at sawmill_631/CH U</v>
      </c>
      <c r="LA1" s="16" t="str">
        <f t="shared" si="4"/>
        <v>sawnwood, beam, softwood, raw, kiln dried (u=10%), at sawmill/m3/AT U</v>
      </c>
      <c r="LB1" s="16" t="str">
        <f t="shared" si="4"/>
        <v>sawnwood, beam, softwood, raw, kiln dried (u=10%), at sawmill/m3/DE U</v>
      </c>
      <c r="LC1" s="16" t="str">
        <f t="shared" si="4"/>
        <v>sawnwood, beam, softwood, raw, kiln dried (u=10%), at sawmill/m3/FI U</v>
      </c>
      <c r="LD1" s="16" t="str">
        <f t="shared" si="4"/>
        <v>sawnwood, beam, softwood, raw, kiln dried (u=10%), at sawmill/m3/FR U</v>
      </c>
      <c r="LE1" s="16" t="str">
        <f t="shared" si="4"/>
        <v>sawnwood, beam, softwood, raw, kiln dried (u=10%), at sawmill/m3/HU U</v>
      </c>
      <c r="LF1" s="16" t="str">
        <f t="shared" si="4"/>
        <v>sawnwood, beam, softwood, raw, kiln dried (u=10%), at sawmill/m3/IT U</v>
      </c>
      <c r="LG1" s="16" t="str">
        <f t="shared" si="4"/>
        <v>sawnwood, beam, softwood, raw, kiln dried (u=10%), at sawmill/m3/NO U</v>
      </c>
      <c r="LH1" s="16" t="str">
        <f t="shared" si="4"/>
        <v>sawnwood, beam, softwood, raw, kiln dried (u=10%), at sawmill/m3/SE U</v>
      </c>
      <c r="LI1" s="16" t="str">
        <f t="shared" si="4"/>
        <v>sawnwood, beam, softwood, raw, kiln dried (u=10%), at sawmill_631/CH U</v>
      </c>
      <c r="LJ1" s="16" t="str">
        <f t="shared" si="4"/>
        <v>sawnwood, beam, softwood, raw, kiln dried (u=20%), at sawmill/m3/AT U</v>
      </c>
      <c r="LK1" s="16" t="str">
        <f t="shared" si="4"/>
        <v>sawnwood, beam, softwood, raw, kiln dried (u=20%), at sawmill/m3/DE U</v>
      </c>
      <c r="LL1" s="16" t="str">
        <f t="shared" ref="LL1:LV1" si="5">LL148</f>
        <v>sawnwood, beam, softwood, raw, kiln dried (u=20%), at sawmill/m3/FI U</v>
      </c>
      <c r="LM1" s="16" t="str">
        <f t="shared" si="5"/>
        <v>sawnwood, beam, softwood, raw, kiln dried (u=20%), at sawmill/m3/FR U</v>
      </c>
      <c r="LN1" s="16" t="str">
        <f t="shared" si="5"/>
        <v>sawnwood, beam, softwood, raw, kiln dried (u=20%), at sawmill/m3/HU U</v>
      </c>
      <c r="LO1" s="16" t="str">
        <f t="shared" si="5"/>
        <v>sawnwood, beam, softwood, raw, kiln dried (u=20%), at sawmill/m3/IT U</v>
      </c>
      <c r="LP1" s="16" t="str">
        <f t="shared" si="5"/>
        <v>sawnwood, beam, softwood, raw, kiln dried (u=20%), at sawmill/m3/NO U</v>
      </c>
      <c r="LQ1" s="16" t="str">
        <f t="shared" si="5"/>
        <v>sawnwood, beam, softwood, raw, kiln dried (u=20%), at sawmill/m3/SE U</v>
      </c>
      <c r="LR1" s="16" t="str">
        <f t="shared" si="5"/>
        <v>sawnwood, beam, softwood, raw, kiln dried (u=20%), at sawmill_631/CH U</v>
      </c>
      <c r="LS1" s="16"/>
      <c r="LT1" s="16"/>
      <c r="LU1" s="16" t="str">
        <f t="shared" si="5"/>
        <v>disposal, glue-laminated timber/kg/CH U</v>
      </c>
      <c r="LV1" s="16" t="str">
        <f t="shared" si="5"/>
        <v>disposal, fibreboard, soft/kg/CH U</v>
      </c>
      <c r="LW1" s="16" t="str">
        <f t="shared" ref="LW1:MF1" si="6">LW148</f>
        <v>disposal, sawn timber, hardwood, air-dried/kg/CH U</v>
      </c>
      <c r="LX1" s="16" t="str">
        <f t="shared" si="6"/>
        <v>disposal, sawn timber, hardwood, air-/kiln-dried/kg/CH U</v>
      </c>
      <c r="LY1" s="16"/>
      <c r="LZ1" s="16" t="str">
        <f t="shared" si="6"/>
        <v>disposal, softwood, air-dried/kg/CH U</v>
      </c>
      <c r="MA1" s="16" t="str">
        <f t="shared" si="6"/>
        <v>disposal, softwood, kiln-dried/kg/CH U</v>
      </c>
      <c r="MB1" s="16"/>
      <c r="MC1" s="16" t="str">
        <f t="shared" si="6"/>
        <v>disposal, particle board, outdoor application/kg/CH U</v>
      </c>
      <c r="MD1" s="16" t="str">
        <f t="shared" si="6"/>
        <v>disposal, particle board, indoor application/kg/CH U</v>
      </c>
      <c r="ME1" s="16" t="str">
        <f t="shared" si="6"/>
        <v>Transport, lorry &gt;16t, fleet average/RER U</v>
      </c>
      <c r="MF1" s="16" t="str">
        <f t="shared" si="6"/>
        <v>Transport, freight, rail/RER U</v>
      </c>
      <c r="MG1" s="16" t="str">
        <f t="shared" ref="MG1:NB1" si="7">MG148</f>
        <v>Transport, lorry 20-28t, fleet average/CH U</v>
      </c>
      <c r="MH1" s="16" t="str">
        <f t="shared" si="7"/>
        <v>Transport, freight, rail/CH U</v>
      </c>
      <c r="MI1" s="16" t="str">
        <f t="shared" si="7"/>
        <v>Transport, lorry &gt;32t, EURO3/RER U</v>
      </c>
      <c r="MJ1" s="16" t="str">
        <f t="shared" si="7"/>
        <v>Transport, lorry 16-32t, EURO3/RER U</v>
      </c>
      <c r="MK1" s="16" t="str">
        <f t="shared" si="7"/>
        <v>sawlog and veneer log, hardwood, sustainable forest management, measured as solid wood under bark, at forest road/m3/AT U</v>
      </c>
      <c r="ML1" s="16" t="str">
        <f t="shared" si="7"/>
        <v>sawlog and veneer log, hardwood, sustainable forest management, measured as solid wood under bark, at forest road/m3/DE U</v>
      </c>
      <c r="MM1" s="16" t="str">
        <f t="shared" si="7"/>
        <v>sawlog and veneer log, hardwood, sustainable forest management, measured as solid wood under bark, at forest road/m3/FI U</v>
      </c>
      <c r="MN1" s="16" t="str">
        <f t="shared" si="7"/>
        <v>sawlog and veneer log, hardwood, sustainable forest management, measured as solid wood under bark, at forest road/m3/FR U</v>
      </c>
      <c r="MO1" s="16" t="str">
        <f t="shared" si="7"/>
        <v>sawlog and veneer log, hardwood, sustainable forest management, measured as solid wood under bark, at forest road/m3/HU U</v>
      </c>
      <c r="MP1" s="16" t="str">
        <f t="shared" si="7"/>
        <v>sawlog and veneer log, hardwood, sustainable forest management, measured as solid wood under bark, at forest road/m3/IT U</v>
      </c>
      <c r="MQ1" s="16" t="str">
        <f t="shared" si="7"/>
        <v>sawlog and veneer log, hardwood, sustainable forest management, measured as solid wood under bark, at forest road/m3/NO U</v>
      </c>
      <c r="MR1" s="16" t="str">
        <f t="shared" si="7"/>
        <v>sawlog and veneer log, hardwood, sustainable forest management, measured as solid wood under bark, at forest road/m3/SE U</v>
      </c>
      <c r="MS1" s="16" t="str">
        <f t="shared" si="7"/>
        <v>sawlog and veneer log, hardwood, sustainable forest management, measured as solid wood under bark, at forest road_631/CH U</v>
      </c>
      <c r="MT1" s="16" t="str">
        <f t="shared" si="7"/>
        <v>sawlog and veneer log, softwood, sustainable forest management, measured as solid wood under bark, at forest road/m3/AT U</v>
      </c>
      <c r="MU1" s="16" t="str">
        <f t="shared" si="7"/>
        <v>sawlog and veneer log, softwood, sustainable forest management, measured as solid wood under bark, at forest road/m3/DE U</v>
      </c>
      <c r="MV1" s="16" t="str">
        <f t="shared" si="7"/>
        <v>sawlog and veneer log, softwood, sustainable forest management, measured as solid wood under bark, at forest road/m3/FI U</v>
      </c>
      <c r="MW1" s="16" t="str">
        <f t="shared" si="7"/>
        <v>sawlog and veneer log, softwood, sustainable forest management, measured as solid wood under bark, at forest road/m3/FR U</v>
      </c>
      <c r="MX1" s="16" t="str">
        <f t="shared" si="7"/>
        <v>sawlog and veneer log, softwood, sustainable forest management, measured as solid wood under bark, at forest road/m3/HU U</v>
      </c>
      <c r="MY1" s="16" t="str">
        <f t="shared" si="7"/>
        <v>sawlog and veneer log, softwood, sustainable forest management, measured as solid wood under bark, at forest road/m3/IT U</v>
      </c>
      <c r="MZ1" s="16" t="str">
        <f t="shared" si="7"/>
        <v>sawlog and veneer log, softwood, sustainable forest management, measured as solid wood under bark, at forest road/m3/NO U</v>
      </c>
      <c r="NA1" s="16" t="str">
        <f t="shared" si="7"/>
        <v>sawlog and veneer log, softwood, sustainable forest management, measured as solid wood under bark, at forest road/m3/SE U</v>
      </c>
      <c r="NB1" s="16" t="str">
        <f t="shared" si="7"/>
        <v>sawlog and veneer log, softwood, sustainable forest management, measured as solid wood under bark, at forest road_631/CH U</v>
      </c>
    </row>
    <row r="2" spans="1:366" s="17" customFormat="1">
      <c r="B2" s="17" t="s">
        <v>1117</v>
      </c>
      <c r="C2" s="82" t="str">
        <f>IF(ISERROR(SEARCH("hardwood",C1)),IF(ISERROR(SEARCH("softwood",C1)),"", "softwood"),"hardwood")</f>
        <v>hardwood</v>
      </c>
      <c r="D2" s="16" t="str">
        <f t="shared" ref="D2:BK2" si="8">IF(ISERROR(SEARCH("hardwood",D1)),IF(ISERROR(SEARCH("softwood",D1)),"", "softwood"),"hardwood")</f>
        <v>hardwood</v>
      </c>
      <c r="E2" s="16" t="str">
        <f t="shared" si="8"/>
        <v>hardwood</v>
      </c>
      <c r="F2" s="16" t="str">
        <f t="shared" si="8"/>
        <v>hardwood</v>
      </c>
      <c r="G2" s="16" t="str">
        <f t="shared" si="8"/>
        <v>hardwood</v>
      </c>
      <c r="H2" s="16" t="str">
        <f t="shared" si="8"/>
        <v>hardwood</v>
      </c>
      <c r="I2" s="16" t="str">
        <f t="shared" si="8"/>
        <v>hardwood</v>
      </c>
      <c r="J2" s="16" t="str">
        <f t="shared" si="8"/>
        <v>hardwood</v>
      </c>
      <c r="K2" s="16" t="str">
        <f t="shared" si="8"/>
        <v>hardwood</v>
      </c>
      <c r="L2" s="16" t="str">
        <f t="shared" si="8"/>
        <v>hardwood</v>
      </c>
      <c r="M2" s="16" t="str">
        <f t="shared" si="8"/>
        <v>hardwood</v>
      </c>
      <c r="N2" s="16" t="str">
        <f t="shared" si="8"/>
        <v>hardwood</v>
      </c>
      <c r="O2" s="16" t="str">
        <f t="shared" si="8"/>
        <v>hardwood</v>
      </c>
      <c r="P2" s="16" t="str">
        <f t="shared" si="8"/>
        <v>hardwood</v>
      </c>
      <c r="Q2" s="16" t="str">
        <f t="shared" si="8"/>
        <v>hardwood</v>
      </c>
      <c r="R2" s="16" t="str">
        <f t="shared" si="8"/>
        <v>hardwood</v>
      </c>
      <c r="S2" s="16" t="str">
        <f t="shared" si="8"/>
        <v>hardwood</v>
      </c>
      <c r="T2" s="16" t="str">
        <f t="shared" si="8"/>
        <v>hardwood</v>
      </c>
      <c r="U2" s="16" t="str">
        <f t="shared" si="8"/>
        <v>hardwood</v>
      </c>
      <c r="V2" s="16" t="str">
        <f t="shared" si="8"/>
        <v>hardwood</v>
      </c>
      <c r="W2" s="16" t="str">
        <f t="shared" si="8"/>
        <v>hardwood</v>
      </c>
      <c r="X2" s="16" t="str">
        <f t="shared" si="8"/>
        <v>hardwood</v>
      </c>
      <c r="Y2" s="16" t="str">
        <f t="shared" si="8"/>
        <v>hardwood</v>
      </c>
      <c r="Z2" s="16" t="str">
        <f t="shared" si="8"/>
        <v>hardwood</v>
      </c>
      <c r="AA2" s="16" t="str">
        <f t="shared" si="8"/>
        <v>hardwood</v>
      </c>
      <c r="AB2" s="16" t="str">
        <f t="shared" si="8"/>
        <v>hardwood</v>
      </c>
      <c r="AC2" s="16" t="str">
        <f t="shared" si="8"/>
        <v>hardwood</v>
      </c>
      <c r="AD2" s="16" t="str">
        <f t="shared" si="8"/>
        <v>hardwood</v>
      </c>
      <c r="AE2" s="16" t="str">
        <f t="shared" si="8"/>
        <v>hardwood</v>
      </c>
      <c r="AF2" s="16" t="str">
        <f t="shared" si="8"/>
        <v>hardwood</v>
      </c>
      <c r="AG2" s="16" t="str">
        <f t="shared" si="8"/>
        <v>hardwood</v>
      </c>
      <c r="AH2" s="16" t="str">
        <f t="shared" si="8"/>
        <v>hardwood</v>
      </c>
      <c r="AI2" s="16" t="str">
        <f t="shared" si="8"/>
        <v>hardwood</v>
      </c>
      <c r="AJ2" s="16" t="str">
        <f t="shared" si="8"/>
        <v>hardwood</v>
      </c>
      <c r="AK2" s="16" t="str">
        <f t="shared" si="8"/>
        <v>hardwood</v>
      </c>
      <c r="AL2" s="16" t="str">
        <f t="shared" si="8"/>
        <v>hardwood</v>
      </c>
      <c r="AM2" s="16" t="str">
        <f t="shared" si="8"/>
        <v>hardwood</v>
      </c>
      <c r="AN2" s="16" t="str">
        <f t="shared" si="8"/>
        <v>hardwood</v>
      </c>
      <c r="AO2" s="16" t="str">
        <f t="shared" si="8"/>
        <v>hardwood</v>
      </c>
      <c r="AP2" s="16" t="str">
        <f t="shared" si="8"/>
        <v>hardwood</v>
      </c>
      <c r="AQ2" s="16" t="str">
        <f t="shared" si="8"/>
        <v>hardwood</v>
      </c>
      <c r="AR2" s="16" t="str">
        <f t="shared" si="8"/>
        <v>hardwood</v>
      </c>
      <c r="AS2" s="16" t="str">
        <f t="shared" si="8"/>
        <v>hardwood</v>
      </c>
      <c r="AT2" s="16" t="str">
        <f t="shared" si="8"/>
        <v>hardwood</v>
      </c>
      <c r="AU2" s="16" t="str">
        <f t="shared" si="8"/>
        <v>hardwood</v>
      </c>
      <c r="AV2" s="16" t="str">
        <f t="shared" si="8"/>
        <v>hardwood</v>
      </c>
      <c r="AW2" s="16" t="str">
        <f t="shared" si="8"/>
        <v>hardwood</v>
      </c>
      <c r="AX2" s="16" t="str">
        <f t="shared" si="8"/>
        <v>hardwood</v>
      </c>
      <c r="AY2" s="16" t="str">
        <f t="shared" si="8"/>
        <v>hardwood</v>
      </c>
      <c r="AZ2" s="16" t="str">
        <f t="shared" si="8"/>
        <v>hardwood</v>
      </c>
      <c r="BA2" s="16" t="str">
        <f t="shared" si="8"/>
        <v>hardwood</v>
      </c>
      <c r="BB2" s="16" t="str">
        <f t="shared" si="8"/>
        <v>hardwood</v>
      </c>
      <c r="BC2" s="16" t="str">
        <f t="shared" si="8"/>
        <v>hardwood</v>
      </c>
      <c r="BD2" s="16" t="str">
        <f t="shared" si="8"/>
        <v>hardwood</v>
      </c>
      <c r="BE2" s="16" t="str">
        <f t="shared" si="8"/>
        <v>softwood</v>
      </c>
      <c r="BF2" s="16" t="str">
        <f t="shared" si="8"/>
        <v>softwood</v>
      </c>
      <c r="BG2" s="16" t="str">
        <f t="shared" si="8"/>
        <v>softwood</v>
      </c>
      <c r="BH2" s="16" t="str">
        <f t="shared" si="8"/>
        <v>softwood</v>
      </c>
      <c r="BI2" s="16" t="str">
        <f t="shared" si="8"/>
        <v>softwood</v>
      </c>
      <c r="BJ2" s="16" t="str">
        <f t="shared" si="8"/>
        <v>softwood</v>
      </c>
      <c r="BK2" s="16" t="str">
        <f t="shared" si="8"/>
        <v>softwood</v>
      </c>
      <c r="BL2" s="16" t="str">
        <f t="shared" ref="BL2" si="9">IF(ISERROR(SEARCH("hardwood",BL1)),IF(ISERROR(SEARCH("softwood",BL1)),"", "softwood"),"hardwood")</f>
        <v>softwood</v>
      </c>
      <c r="BM2" s="16" t="str">
        <f t="shared" ref="BM2" si="10">IF(ISERROR(SEARCH("hardwood",BM1)),IF(ISERROR(SEARCH("softwood",BM1)),"", "softwood"),"hardwood")</f>
        <v>softwood</v>
      </c>
      <c r="BN2" s="16" t="str">
        <f t="shared" ref="BN2" si="11">IF(ISERROR(SEARCH("hardwood",BN1)),IF(ISERROR(SEARCH("softwood",BN1)),"", "softwood"),"hardwood")</f>
        <v>softwood</v>
      </c>
      <c r="BO2" s="16" t="str">
        <f t="shared" ref="BO2" si="12">IF(ISERROR(SEARCH("hardwood",BO1)),IF(ISERROR(SEARCH("softwood",BO1)),"", "softwood"),"hardwood")</f>
        <v>softwood</v>
      </c>
      <c r="BP2" s="16" t="str">
        <f t="shared" ref="BP2" si="13">IF(ISERROR(SEARCH("hardwood",BP1)),IF(ISERROR(SEARCH("softwood",BP1)),"", "softwood"),"hardwood")</f>
        <v>softwood</v>
      </c>
      <c r="BQ2" s="16" t="str">
        <f t="shared" ref="BQ2" si="14">IF(ISERROR(SEARCH("hardwood",BQ1)),IF(ISERROR(SEARCH("softwood",BQ1)),"", "softwood"),"hardwood")</f>
        <v>softwood</v>
      </c>
      <c r="BR2" s="16" t="str">
        <f t="shared" ref="BR2" si="15">IF(ISERROR(SEARCH("hardwood",BR1)),IF(ISERROR(SEARCH("softwood",BR1)),"", "softwood"),"hardwood")</f>
        <v>softwood</v>
      </c>
      <c r="BS2" s="16" t="str">
        <f t="shared" ref="BS2" si="16">IF(ISERROR(SEARCH("hardwood",BS1)),IF(ISERROR(SEARCH("softwood",BS1)),"", "softwood"),"hardwood")</f>
        <v>softwood</v>
      </c>
      <c r="BT2" s="16" t="str">
        <f t="shared" ref="BT2" si="17">IF(ISERROR(SEARCH("hardwood",BT1)),IF(ISERROR(SEARCH("softwood",BT1)),"", "softwood"),"hardwood")</f>
        <v>softwood</v>
      </c>
      <c r="BU2" s="16" t="str">
        <f t="shared" ref="BU2" si="18">IF(ISERROR(SEARCH("hardwood",BU1)),IF(ISERROR(SEARCH("softwood",BU1)),"", "softwood"),"hardwood")</f>
        <v>softwood</v>
      </c>
      <c r="BV2" s="16" t="str">
        <f t="shared" ref="BV2" si="19">IF(ISERROR(SEARCH("hardwood",BV1)),IF(ISERROR(SEARCH("softwood",BV1)),"", "softwood"),"hardwood")</f>
        <v>softwood</v>
      </c>
      <c r="BW2" s="16" t="str">
        <f t="shared" ref="BW2" si="20">IF(ISERROR(SEARCH("hardwood",BW1)),IF(ISERROR(SEARCH("softwood",BW1)),"", "softwood"),"hardwood")</f>
        <v>softwood</v>
      </c>
      <c r="BX2" s="16" t="str">
        <f t="shared" ref="BX2" si="21">IF(ISERROR(SEARCH("hardwood",BX1)),IF(ISERROR(SEARCH("softwood",BX1)),"", "softwood"),"hardwood")</f>
        <v>softwood</v>
      </c>
      <c r="BY2" s="16" t="str">
        <f t="shared" ref="BY2" si="22">IF(ISERROR(SEARCH("hardwood",BY1)),IF(ISERROR(SEARCH("softwood",BY1)),"", "softwood"),"hardwood")</f>
        <v>softwood</v>
      </c>
      <c r="BZ2" s="16" t="str">
        <f t="shared" ref="BZ2" si="23">IF(ISERROR(SEARCH("hardwood",BZ1)),IF(ISERROR(SEARCH("softwood",BZ1)),"", "softwood"),"hardwood")</f>
        <v>softwood</v>
      </c>
      <c r="CA2" s="16" t="str">
        <f t="shared" ref="CA2" si="24">IF(ISERROR(SEARCH("hardwood",CA1)),IF(ISERROR(SEARCH("softwood",CA1)),"", "softwood"),"hardwood")</f>
        <v>softwood</v>
      </c>
      <c r="CB2" s="16" t="str">
        <f t="shared" ref="CB2" si="25">IF(ISERROR(SEARCH("hardwood",CB1)),IF(ISERROR(SEARCH("softwood",CB1)),"", "softwood"),"hardwood")</f>
        <v>softwood</v>
      </c>
      <c r="CC2" s="16" t="str">
        <f t="shared" ref="CC2" si="26">IF(ISERROR(SEARCH("hardwood",CC1)),IF(ISERROR(SEARCH("softwood",CC1)),"", "softwood"),"hardwood")</f>
        <v>softwood</v>
      </c>
      <c r="CD2" s="16" t="str">
        <f t="shared" ref="CD2" si="27">IF(ISERROR(SEARCH("hardwood",CD1)),IF(ISERROR(SEARCH("softwood",CD1)),"", "softwood"),"hardwood")</f>
        <v>softwood</v>
      </c>
      <c r="CE2" s="16" t="str">
        <f t="shared" ref="CE2" si="28">IF(ISERROR(SEARCH("hardwood",CE1)),IF(ISERROR(SEARCH("softwood",CE1)),"", "softwood"),"hardwood")</f>
        <v>softwood</v>
      </c>
      <c r="CF2" s="16" t="str">
        <f t="shared" ref="CF2" si="29">IF(ISERROR(SEARCH("hardwood",CF1)),IF(ISERROR(SEARCH("softwood",CF1)),"", "softwood"),"hardwood")</f>
        <v>softwood</v>
      </c>
      <c r="CG2" s="16" t="str">
        <f t="shared" ref="CG2" si="30">IF(ISERROR(SEARCH("hardwood",CG1)),IF(ISERROR(SEARCH("softwood",CG1)),"", "softwood"),"hardwood")</f>
        <v>softwood</v>
      </c>
      <c r="CH2" s="16" t="str">
        <f t="shared" ref="CH2" si="31">IF(ISERROR(SEARCH("hardwood",CH1)),IF(ISERROR(SEARCH("softwood",CH1)),"", "softwood"),"hardwood")</f>
        <v>softwood</v>
      </c>
      <c r="CI2" s="16" t="str">
        <f t="shared" ref="CI2" si="32">IF(ISERROR(SEARCH("hardwood",CI1)),IF(ISERROR(SEARCH("softwood",CI1)),"", "softwood"),"hardwood")</f>
        <v>softwood</v>
      </c>
      <c r="CJ2" s="16" t="str">
        <f t="shared" ref="CJ2" si="33">IF(ISERROR(SEARCH("hardwood",CJ1)),IF(ISERROR(SEARCH("softwood",CJ1)),"", "softwood"),"hardwood")</f>
        <v>softwood</v>
      </c>
      <c r="CK2" s="16" t="str">
        <f t="shared" ref="CK2" si="34">IF(ISERROR(SEARCH("hardwood",CK1)),IF(ISERROR(SEARCH("softwood",CK1)),"", "softwood"),"hardwood")</f>
        <v>softwood</v>
      </c>
      <c r="CL2" s="16" t="str">
        <f t="shared" ref="CL2" si="35">IF(ISERROR(SEARCH("hardwood",CL1)),IF(ISERROR(SEARCH("softwood",CL1)),"", "softwood"),"hardwood")</f>
        <v>softwood</v>
      </c>
      <c r="CM2" s="16" t="str">
        <f t="shared" ref="CM2" si="36">IF(ISERROR(SEARCH("hardwood",CM1)),IF(ISERROR(SEARCH("softwood",CM1)),"", "softwood"),"hardwood")</f>
        <v>softwood</v>
      </c>
      <c r="CN2" s="16" t="str">
        <f t="shared" ref="CN2" si="37">IF(ISERROR(SEARCH("hardwood",CN1)),IF(ISERROR(SEARCH("softwood",CN1)),"", "softwood"),"hardwood")</f>
        <v>softwood</v>
      </c>
      <c r="CO2" s="16" t="str">
        <f t="shared" ref="CO2" si="38">IF(ISERROR(SEARCH("hardwood",CO1)),IF(ISERROR(SEARCH("softwood",CO1)),"", "softwood"),"hardwood")</f>
        <v>softwood</v>
      </c>
      <c r="CP2" s="16" t="str">
        <f t="shared" ref="CP2" si="39">IF(ISERROR(SEARCH("hardwood",CP1)),IF(ISERROR(SEARCH("softwood",CP1)),"", "softwood"),"hardwood")</f>
        <v>softwood</v>
      </c>
      <c r="CQ2" s="16" t="str">
        <f t="shared" ref="CQ2" si="40">IF(ISERROR(SEARCH("hardwood",CQ1)),IF(ISERROR(SEARCH("softwood",CQ1)),"", "softwood"),"hardwood")</f>
        <v>softwood</v>
      </c>
      <c r="CR2" s="16" t="str">
        <f t="shared" ref="CR2" si="41">IF(ISERROR(SEARCH("hardwood",CR1)),IF(ISERROR(SEARCH("softwood",CR1)),"", "softwood"),"hardwood")</f>
        <v>softwood</v>
      </c>
      <c r="CS2" s="16" t="str">
        <f t="shared" ref="CS2" si="42">IF(ISERROR(SEARCH("hardwood",CS1)),IF(ISERROR(SEARCH("softwood",CS1)),"", "softwood"),"hardwood")</f>
        <v>softwood</v>
      </c>
      <c r="CT2" s="16" t="str">
        <f t="shared" ref="CT2" si="43">IF(ISERROR(SEARCH("hardwood",CT1)),IF(ISERROR(SEARCH("softwood",CT1)),"", "softwood"),"hardwood")</f>
        <v>softwood</v>
      </c>
      <c r="CU2" s="16" t="str">
        <f t="shared" ref="CU2" si="44">IF(ISERROR(SEARCH("hardwood",CU1)),IF(ISERROR(SEARCH("softwood",CU1)),"", "softwood"),"hardwood")</f>
        <v>softwood</v>
      </c>
      <c r="CV2" s="16" t="str">
        <f t="shared" ref="CV2" si="45">IF(ISERROR(SEARCH("hardwood",CV1)),IF(ISERROR(SEARCH("softwood",CV1)),"", "softwood"),"hardwood")</f>
        <v>softwood</v>
      </c>
      <c r="CW2" s="16" t="str">
        <f t="shared" ref="CW2" si="46">IF(ISERROR(SEARCH("hardwood",CW1)),IF(ISERROR(SEARCH("softwood",CW1)),"", "softwood"),"hardwood")</f>
        <v>softwood</v>
      </c>
      <c r="CX2" s="16" t="str">
        <f t="shared" ref="CX2" si="47">IF(ISERROR(SEARCH("hardwood",CX1)),IF(ISERROR(SEARCH("softwood",CX1)),"", "softwood"),"hardwood")</f>
        <v>softwood</v>
      </c>
      <c r="CY2" s="16" t="str">
        <f t="shared" ref="CY2" si="48">IF(ISERROR(SEARCH("hardwood",CY1)),IF(ISERROR(SEARCH("softwood",CY1)),"", "softwood"),"hardwood")</f>
        <v>softwood</v>
      </c>
      <c r="CZ2" s="16" t="str">
        <f t="shared" ref="CZ2" si="49">IF(ISERROR(SEARCH("hardwood",CZ1)),IF(ISERROR(SEARCH("softwood",CZ1)),"", "softwood"),"hardwood")</f>
        <v>softwood</v>
      </c>
      <c r="DA2" s="16" t="str">
        <f t="shared" ref="DA2" si="50">IF(ISERROR(SEARCH("hardwood",DA1)),IF(ISERROR(SEARCH("softwood",DA1)),"", "softwood"),"hardwood")</f>
        <v>softwood</v>
      </c>
      <c r="DB2" s="16" t="str">
        <f t="shared" ref="DB2" si="51">IF(ISERROR(SEARCH("hardwood",DB1)),IF(ISERROR(SEARCH("softwood",DB1)),"", "softwood"),"hardwood")</f>
        <v>softwood</v>
      </c>
      <c r="DC2" s="16" t="str">
        <f t="shared" ref="DC2" si="52">IF(ISERROR(SEARCH("hardwood",DC1)),IF(ISERROR(SEARCH("softwood",DC1)),"", "softwood"),"hardwood")</f>
        <v>softwood</v>
      </c>
      <c r="DD2" s="16" t="str">
        <f t="shared" ref="DD2" si="53">IF(ISERROR(SEARCH("hardwood",DD1)),IF(ISERROR(SEARCH("softwood",DD1)),"", "softwood"),"hardwood")</f>
        <v>softwood</v>
      </c>
      <c r="DE2" s="16" t="str">
        <f t="shared" ref="DE2" si="54">IF(ISERROR(SEARCH("hardwood",DE1)),IF(ISERROR(SEARCH("softwood",DE1)),"", "softwood"),"hardwood")</f>
        <v>softwood</v>
      </c>
      <c r="DF2" s="16" t="str">
        <f t="shared" ref="DF2" si="55">IF(ISERROR(SEARCH("hardwood",DF1)),IF(ISERROR(SEARCH("softwood",DF1)),"", "softwood"),"hardwood")</f>
        <v>softwood</v>
      </c>
      <c r="DG2" s="16" t="str">
        <f t="shared" ref="DG2" si="56">IF(ISERROR(SEARCH("hardwood",DG1)),IF(ISERROR(SEARCH("softwood",DG1)),"", "softwood"),"hardwood")</f>
        <v/>
      </c>
      <c r="DH2" s="16" t="str">
        <f t="shared" ref="DH2" si="57">IF(ISERROR(SEARCH("hardwood",DH1)),IF(ISERROR(SEARCH("softwood",DH1)),"", "softwood"),"hardwood")</f>
        <v/>
      </c>
      <c r="DI2" s="16" t="str">
        <f t="shared" ref="DI2" si="58">IF(ISERROR(SEARCH("hardwood",DI1)),IF(ISERROR(SEARCH("softwood",DI1)),"", "softwood"),"hardwood")</f>
        <v>hardwood</v>
      </c>
      <c r="DJ2" s="16" t="str">
        <f t="shared" ref="DJ2" si="59">IF(ISERROR(SEARCH("hardwood",DJ1)),IF(ISERROR(SEARCH("softwood",DJ1)),"", "softwood"),"hardwood")</f>
        <v>hardwood</v>
      </c>
      <c r="DK2" s="16" t="str">
        <f t="shared" ref="DK2" si="60">IF(ISERROR(SEARCH("hardwood",DK1)),IF(ISERROR(SEARCH("softwood",DK1)),"", "softwood"),"hardwood")</f>
        <v>hardwood</v>
      </c>
      <c r="DL2" s="16" t="str">
        <f t="shared" ref="DL2" si="61">IF(ISERROR(SEARCH("hardwood",DL1)),IF(ISERROR(SEARCH("softwood",DL1)),"", "softwood"),"hardwood")</f>
        <v>hardwood</v>
      </c>
      <c r="DM2" s="16" t="str">
        <f t="shared" ref="DM2" si="62">IF(ISERROR(SEARCH("hardwood",DM1)),IF(ISERROR(SEARCH("softwood",DM1)),"", "softwood"),"hardwood")</f>
        <v>hardwood</v>
      </c>
      <c r="DN2" s="16" t="str">
        <f t="shared" ref="DN2" si="63">IF(ISERROR(SEARCH("hardwood",DN1)),IF(ISERROR(SEARCH("softwood",DN1)),"", "softwood"),"hardwood")</f>
        <v>hardwood</v>
      </c>
      <c r="DO2" s="16" t="str">
        <f t="shared" ref="DO2" si="64">IF(ISERROR(SEARCH("hardwood",DO1)),IF(ISERROR(SEARCH("softwood",DO1)),"", "softwood"),"hardwood")</f>
        <v>hardwood</v>
      </c>
      <c r="DP2" s="16" t="str">
        <f t="shared" ref="DP2" si="65">IF(ISERROR(SEARCH("hardwood",DP1)),IF(ISERROR(SEARCH("softwood",DP1)),"", "softwood"),"hardwood")</f>
        <v>hardwood</v>
      </c>
      <c r="DQ2" s="16" t="str">
        <f t="shared" ref="DQ2" si="66">IF(ISERROR(SEARCH("hardwood",DQ1)),IF(ISERROR(SEARCH("softwood",DQ1)),"", "softwood"),"hardwood")</f>
        <v>hardwood</v>
      </c>
      <c r="DR2" s="16" t="str">
        <f t="shared" ref="DR2:DS2" si="67">IF(ISERROR(SEARCH("hardwood",DR1)),IF(ISERROR(SEARCH("softwood",DR1)),"", "softwood"),"hardwood")</f>
        <v>hardwood</v>
      </c>
      <c r="DS2" s="16" t="str">
        <f t="shared" si="67"/>
        <v>hardwood</v>
      </c>
      <c r="DT2" s="16" t="str">
        <f t="shared" ref="DT2" si="68">IF(ISERROR(SEARCH("hardwood",DT1)),IF(ISERROR(SEARCH("softwood",DT1)),"", "softwood"),"hardwood")</f>
        <v>hardwood</v>
      </c>
      <c r="DU2" s="16" t="str">
        <f t="shared" ref="DU2" si="69">IF(ISERROR(SEARCH("hardwood",DU1)),IF(ISERROR(SEARCH("softwood",DU1)),"", "softwood"),"hardwood")</f>
        <v>hardwood</v>
      </c>
      <c r="DV2" s="16" t="str">
        <f t="shared" ref="DV2" si="70">IF(ISERROR(SEARCH("hardwood",DV1)),IF(ISERROR(SEARCH("softwood",DV1)),"", "softwood"),"hardwood")</f>
        <v>hardwood</v>
      </c>
      <c r="DW2" s="16" t="str">
        <f t="shared" ref="DW2" si="71">IF(ISERROR(SEARCH("hardwood",DW1)),IF(ISERROR(SEARCH("softwood",DW1)),"", "softwood"),"hardwood")</f>
        <v>hardwood</v>
      </c>
      <c r="DX2" s="16" t="str">
        <f t="shared" ref="DX2" si="72">IF(ISERROR(SEARCH("hardwood",DX1)),IF(ISERROR(SEARCH("softwood",DX1)),"", "softwood"),"hardwood")</f>
        <v>hardwood</v>
      </c>
      <c r="DY2" s="16" t="str">
        <f t="shared" ref="DY2" si="73">IF(ISERROR(SEARCH("hardwood",DY1)),IF(ISERROR(SEARCH("softwood",DY1)),"", "softwood"),"hardwood")</f>
        <v>hardwood</v>
      </c>
      <c r="DZ2" s="16" t="str">
        <f t="shared" ref="DZ2" si="74">IF(ISERROR(SEARCH("hardwood",DZ1)),IF(ISERROR(SEARCH("softwood",DZ1)),"", "softwood"),"hardwood")</f>
        <v>hardwood</v>
      </c>
      <c r="EA2" s="16" t="str">
        <f t="shared" ref="EA2" si="75">IF(ISERROR(SEARCH("hardwood",EA1)),IF(ISERROR(SEARCH("softwood",EA1)),"", "softwood"),"hardwood")</f>
        <v>hardwood</v>
      </c>
      <c r="EB2" s="16" t="str">
        <f t="shared" ref="EB2" si="76">IF(ISERROR(SEARCH("hardwood",EB1)),IF(ISERROR(SEARCH("softwood",EB1)),"", "softwood"),"hardwood")</f>
        <v>hardwood</v>
      </c>
      <c r="EC2" s="16" t="str">
        <f t="shared" ref="EC2" si="77">IF(ISERROR(SEARCH("hardwood",EC1)),IF(ISERROR(SEARCH("softwood",EC1)),"", "softwood"),"hardwood")</f>
        <v>hardwood</v>
      </c>
      <c r="ED2" s="16" t="str">
        <f t="shared" ref="ED2" si="78">IF(ISERROR(SEARCH("hardwood",ED1)),IF(ISERROR(SEARCH("softwood",ED1)),"", "softwood"),"hardwood")</f>
        <v>hardwood</v>
      </c>
      <c r="EE2" s="16" t="str">
        <f t="shared" ref="EE2" si="79">IF(ISERROR(SEARCH("hardwood",EE1)),IF(ISERROR(SEARCH("softwood",EE1)),"", "softwood"),"hardwood")</f>
        <v>hardwood</v>
      </c>
      <c r="EF2" s="16" t="str">
        <f t="shared" ref="EF2" si="80">IF(ISERROR(SEARCH("hardwood",EF1)),IF(ISERROR(SEARCH("softwood",EF1)),"", "softwood"),"hardwood")</f>
        <v>hardwood</v>
      </c>
      <c r="EG2" s="16" t="str">
        <f t="shared" ref="EG2" si="81">IF(ISERROR(SEARCH("hardwood",EG1)),IF(ISERROR(SEARCH("softwood",EG1)),"", "softwood"),"hardwood")</f>
        <v>hardwood</v>
      </c>
      <c r="EH2" s="16" t="str">
        <f t="shared" ref="EH2" si="82">IF(ISERROR(SEARCH("hardwood",EH1)),IF(ISERROR(SEARCH("softwood",EH1)),"", "softwood"),"hardwood")</f>
        <v>hardwood</v>
      </c>
      <c r="EI2" s="16" t="str">
        <f t="shared" ref="EI2" si="83">IF(ISERROR(SEARCH("hardwood",EI1)),IF(ISERROR(SEARCH("softwood",EI1)),"", "softwood"),"hardwood")</f>
        <v>hardwood</v>
      </c>
      <c r="EJ2" s="16" t="str">
        <f t="shared" ref="EJ2" si="84">IF(ISERROR(SEARCH("hardwood",EJ1)),IF(ISERROR(SEARCH("softwood",EJ1)),"", "softwood"),"hardwood")</f>
        <v>hardwood</v>
      </c>
      <c r="EK2" s="16" t="str">
        <f t="shared" ref="EK2" si="85">IF(ISERROR(SEARCH("hardwood",EK1)),IF(ISERROR(SEARCH("softwood",EK1)),"", "softwood"),"hardwood")</f>
        <v>hardwood</v>
      </c>
      <c r="EL2" s="16" t="str">
        <f t="shared" ref="EL2" si="86">IF(ISERROR(SEARCH("hardwood",EL1)),IF(ISERROR(SEARCH("softwood",EL1)),"", "softwood"),"hardwood")</f>
        <v>hardwood</v>
      </c>
      <c r="EM2" s="16" t="str">
        <f t="shared" ref="EM2" si="87">IF(ISERROR(SEARCH("hardwood",EM1)),IF(ISERROR(SEARCH("softwood",EM1)),"", "softwood"),"hardwood")</f>
        <v>hardwood</v>
      </c>
      <c r="EN2" s="16" t="str">
        <f t="shared" ref="EN2" si="88">IF(ISERROR(SEARCH("hardwood",EN1)),IF(ISERROR(SEARCH("softwood",EN1)),"", "softwood"),"hardwood")</f>
        <v>hardwood</v>
      </c>
      <c r="EO2" s="16" t="str">
        <f t="shared" ref="EO2" si="89">IF(ISERROR(SEARCH("hardwood",EO1)),IF(ISERROR(SEARCH("softwood",EO1)),"", "softwood"),"hardwood")</f>
        <v>hardwood</v>
      </c>
      <c r="EP2" s="16" t="str">
        <f t="shared" ref="EP2" si="90">IF(ISERROR(SEARCH("hardwood",EP1)),IF(ISERROR(SEARCH("softwood",EP1)),"", "softwood"),"hardwood")</f>
        <v>hardwood</v>
      </c>
      <c r="EQ2" s="16" t="str">
        <f t="shared" ref="EQ2" si="91">IF(ISERROR(SEARCH("hardwood",EQ1)),IF(ISERROR(SEARCH("softwood",EQ1)),"", "softwood"),"hardwood")</f>
        <v>hardwood</v>
      </c>
      <c r="ER2" s="16" t="str">
        <f t="shared" ref="ER2" si="92">IF(ISERROR(SEARCH("hardwood",ER1)),IF(ISERROR(SEARCH("softwood",ER1)),"", "softwood"),"hardwood")</f>
        <v>hardwood</v>
      </c>
      <c r="ES2" s="16" t="str">
        <f t="shared" ref="ES2" si="93">IF(ISERROR(SEARCH("hardwood",ES1)),IF(ISERROR(SEARCH("softwood",ES1)),"", "softwood"),"hardwood")</f>
        <v>hardwood</v>
      </c>
      <c r="ET2" s="16" t="str">
        <f t="shared" ref="ET2" si="94">IF(ISERROR(SEARCH("hardwood",ET1)),IF(ISERROR(SEARCH("softwood",ET1)),"", "softwood"),"hardwood")</f>
        <v>hardwood</v>
      </c>
      <c r="EU2" s="16" t="str">
        <f t="shared" ref="EU2" si="95">IF(ISERROR(SEARCH("hardwood",EU1)),IF(ISERROR(SEARCH("softwood",EU1)),"", "softwood"),"hardwood")</f>
        <v>hardwood</v>
      </c>
      <c r="EV2" s="16" t="str">
        <f t="shared" ref="EV2" si="96">IF(ISERROR(SEARCH("hardwood",EV1)),IF(ISERROR(SEARCH("softwood",EV1)),"", "softwood"),"hardwood")</f>
        <v>hardwood</v>
      </c>
      <c r="EW2" s="16" t="str">
        <f t="shared" ref="EW2" si="97">IF(ISERROR(SEARCH("hardwood",EW1)),IF(ISERROR(SEARCH("softwood",EW1)),"", "softwood"),"hardwood")</f>
        <v>hardwood</v>
      </c>
      <c r="EX2" s="16" t="str">
        <f t="shared" ref="EX2" si="98">IF(ISERROR(SEARCH("hardwood",EX1)),IF(ISERROR(SEARCH("softwood",EX1)),"", "softwood"),"hardwood")</f>
        <v>hardwood</v>
      </c>
      <c r="EY2" s="16" t="str">
        <f t="shared" ref="EY2" si="99">IF(ISERROR(SEARCH("hardwood",EY1)),IF(ISERROR(SEARCH("softwood",EY1)),"", "softwood"),"hardwood")</f>
        <v>hardwood</v>
      </c>
      <c r="EZ2" s="16" t="str">
        <f t="shared" ref="EZ2" si="100">IF(ISERROR(SEARCH("hardwood",EZ1)),IF(ISERROR(SEARCH("softwood",EZ1)),"", "softwood"),"hardwood")</f>
        <v>hardwood</v>
      </c>
      <c r="FA2" s="16" t="str">
        <f t="shared" ref="FA2" si="101">IF(ISERROR(SEARCH("hardwood",FA1)),IF(ISERROR(SEARCH("softwood",FA1)),"", "softwood"),"hardwood")</f>
        <v>hardwood</v>
      </c>
      <c r="FB2" s="16" t="str">
        <f t="shared" ref="FB2" si="102">IF(ISERROR(SEARCH("hardwood",FB1)),IF(ISERROR(SEARCH("softwood",FB1)),"", "softwood"),"hardwood")</f>
        <v>hardwood</v>
      </c>
      <c r="FC2" s="16" t="str">
        <f t="shared" ref="FC2" si="103">IF(ISERROR(SEARCH("hardwood",FC1)),IF(ISERROR(SEARCH("softwood",FC1)),"", "softwood"),"hardwood")</f>
        <v>hardwood</v>
      </c>
      <c r="FD2" s="16" t="str">
        <f t="shared" ref="FD2" si="104">IF(ISERROR(SEARCH("hardwood",FD1)),IF(ISERROR(SEARCH("softwood",FD1)),"", "softwood"),"hardwood")</f>
        <v>hardwood</v>
      </c>
      <c r="FE2" s="16" t="str">
        <f t="shared" ref="FE2" si="105">IF(ISERROR(SEARCH("hardwood",FE1)),IF(ISERROR(SEARCH("softwood",FE1)),"", "softwood"),"hardwood")</f>
        <v>hardwood</v>
      </c>
      <c r="FF2" s="16" t="str">
        <f t="shared" ref="FF2" si="106">IF(ISERROR(SEARCH("hardwood",FF1)),IF(ISERROR(SEARCH("softwood",FF1)),"", "softwood"),"hardwood")</f>
        <v>hardwood</v>
      </c>
      <c r="FG2" s="16" t="str">
        <f t="shared" ref="FG2" si="107">IF(ISERROR(SEARCH("hardwood",FG1)),IF(ISERROR(SEARCH("softwood",FG1)),"", "softwood"),"hardwood")</f>
        <v>hardwood</v>
      </c>
      <c r="FH2" s="16" t="str">
        <f t="shared" ref="FH2" si="108">IF(ISERROR(SEARCH("hardwood",FH1)),IF(ISERROR(SEARCH("softwood",FH1)),"", "softwood"),"hardwood")</f>
        <v>hardwood</v>
      </c>
      <c r="FI2" s="16" t="str">
        <f t="shared" ref="FI2" si="109">IF(ISERROR(SEARCH("hardwood",FI1)),IF(ISERROR(SEARCH("softwood",FI1)),"", "softwood"),"hardwood")</f>
        <v>hardwood</v>
      </c>
      <c r="FJ2" s="16" t="str">
        <f t="shared" ref="FJ2" si="110">IF(ISERROR(SEARCH("hardwood",FJ1)),IF(ISERROR(SEARCH("softwood",FJ1)),"", "softwood"),"hardwood")</f>
        <v>hardwood</v>
      </c>
      <c r="FK2" s="16" t="str">
        <f t="shared" ref="FK2" si="111">IF(ISERROR(SEARCH("hardwood",FK1)),IF(ISERROR(SEARCH("softwood",FK1)),"", "softwood"),"hardwood")</f>
        <v>softwood</v>
      </c>
      <c r="FL2" s="16" t="str">
        <f t="shared" ref="FL2" si="112">IF(ISERROR(SEARCH("hardwood",FL1)),IF(ISERROR(SEARCH("softwood",FL1)),"", "softwood"),"hardwood")</f>
        <v>softwood</v>
      </c>
      <c r="FM2" s="16" t="str">
        <f t="shared" ref="FM2" si="113">IF(ISERROR(SEARCH("hardwood",FM1)),IF(ISERROR(SEARCH("softwood",FM1)),"", "softwood"),"hardwood")</f>
        <v>softwood</v>
      </c>
      <c r="FN2" s="16" t="str">
        <f t="shared" ref="FN2" si="114">IF(ISERROR(SEARCH("hardwood",FN1)),IF(ISERROR(SEARCH("softwood",FN1)),"", "softwood"),"hardwood")</f>
        <v>softwood</v>
      </c>
      <c r="FO2" s="16" t="str">
        <f t="shared" ref="FO2" si="115">IF(ISERROR(SEARCH("hardwood",FO1)),IF(ISERROR(SEARCH("softwood",FO1)),"", "softwood"),"hardwood")</f>
        <v>softwood</v>
      </c>
      <c r="FP2" s="16" t="str">
        <f t="shared" ref="FP2" si="116">IF(ISERROR(SEARCH("hardwood",FP1)),IF(ISERROR(SEARCH("softwood",FP1)),"", "softwood"),"hardwood")</f>
        <v>softwood</v>
      </c>
      <c r="FQ2" s="16" t="str">
        <f t="shared" ref="FQ2" si="117">IF(ISERROR(SEARCH("hardwood",FQ1)),IF(ISERROR(SEARCH("softwood",FQ1)),"", "softwood"),"hardwood")</f>
        <v>softwood</v>
      </c>
      <c r="FR2" s="16" t="str">
        <f t="shared" ref="FR2" si="118">IF(ISERROR(SEARCH("hardwood",FR1)),IF(ISERROR(SEARCH("softwood",FR1)),"", "softwood"),"hardwood")</f>
        <v>softwood</v>
      </c>
      <c r="FS2" s="16" t="str">
        <f t="shared" ref="FS2" si="119">IF(ISERROR(SEARCH("hardwood",FS1)),IF(ISERROR(SEARCH("softwood",FS1)),"", "softwood"),"hardwood")</f>
        <v>softwood</v>
      </c>
      <c r="FT2" s="16" t="str">
        <f t="shared" ref="FT2" si="120">IF(ISERROR(SEARCH("hardwood",FT1)),IF(ISERROR(SEARCH("softwood",FT1)),"", "softwood"),"hardwood")</f>
        <v>softwood</v>
      </c>
      <c r="FU2" s="16" t="str">
        <f t="shared" ref="FU2" si="121">IF(ISERROR(SEARCH("hardwood",FU1)),IF(ISERROR(SEARCH("softwood",FU1)),"", "softwood"),"hardwood")</f>
        <v>softwood</v>
      </c>
      <c r="FV2" s="16" t="str">
        <f t="shared" ref="FV2" si="122">IF(ISERROR(SEARCH("hardwood",FV1)),IF(ISERROR(SEARCH("softwood",FV1)),"", "softwood"),"hardwood")</f>
        <v>softwood</v>
      </c>
      <c r="FW2" s="16" t="str">
        <f t="shared" ref="FW2" si="123">IF(ISERROR(SEARCH("hardwood",FW1)),IF(ISERROR(SEARCH("softwood",FW1)),"", "softwood"),"hardwood")</f>
        <v>softwood</v>
      </c>
      <c r="FX2" s="16" t="str">
        <f t="shared" ref="FX2" si="124">IF(ISERROR(SEARCH("hardwood",FX1)),IF(ISERROR(SEARCH("softwood",FX1)),"", "softwood"),"hardwood")</f>
        <v>softwood</v>
      </c>
      <c r="FY2" s="16" t="str">
        <f t="shared" ref="FY2" si="125">IF(ISERROR(SEARCH("hardwood",FY1)),IF(ISERROR(SEARCH("softwood",FY1)),"", "softwood"),"hardwood")</f>
        <v>softwood</v>
      </c>
      <c r="FZ2" s="16" t="str">
        <f t="shared" ref="FZ2:GA2" si="126">IF(ISERROR(SEARCH("hardwood",FZ1)),IF(ISERROR(SEARCH("softwood",FZ1)),"", "softwood"),"hardwood")</f>
        <v>softwood</v>
      </c>
      <c r="GA2" s="16" t="str">
        <f t="shared" si="126"/>
        <v>softwood</v>
      </c>
      <c r="GB2" s="16" t="str">
        <f t="shared" ref="GB2" si="127">IF(ISERROR(SEARCH("hardwood",GB1)),IF(ISERROR(SEARCH("softwood",GB1)),"", "softwood"),"hardwood")</f>
        <v>softwood</v>
      </c>
      <c r="GC2" s="16" t="str">
        <f t="shared" ref="GC2" si="128">IF(ISERROR(SEARCH("hardwood",GC1)),IF(ISERROR(SEARCH("softwood",GC1)),"", "softwood"),"hardwood")</f>
        <v>softwood</v>
      </c>
      <c r="GD2" s="16" t="str">
        <f t="shared" ref="GD2" si="129">IF(ISERROR(SEARCH("hardwood",GD1)),IF(ISERROR(SEARCH("softwood",GD1)),"", "softwood"),"hardwood")</f>
        <v>softwood</v>
      </c>
      <c r="GE2" s="16" t="str">
        <f t="shared" ref="GE2" si="130">IF(ISERROR(SEARCH("hardwood",GE1)),IF(ISERROR(SEARCH("softwood",GE1)),"", "softwood"),"hardwood")</f>
        <v>softwood</v>
      </c>
      <c r="GF2" s="16" t="str">
        <f t="shared" ref="GF2" si="131">IF(ISERROR(SEARCH("hardwood",GF1)),IF(ISERROR(SEARCH("softwood",GF1)),"", "softwood"),"hardwood")</f>
        <v>softwood</v>
      </c>
      <c r="GG2" s="16" t="str">
        <f t="shared" ref="GG2" si="132">IF(ISERROR(SEARCH("hardwood",GG1)),IF(ISERROR(SEARCH("softwood",GG1)),"", "softwood"),"hardwood")</f>
        <v>softwood</v>
      </c>
      <c r="GH2" s="16" t="str">
        <f t="shared" ref="GH2" si="133">IF(ISERROR(SEARCH("hardwood",GH1)),IF(ISERROR(SEARCH("softwood",GH1)),"", "softwood"),"hardwood")</f>
        <v>softwood</v>
      </c>
      <c r="GI2" s="16" t="str">
        <f t="shared" ref="GI2" si="134">IF(ISERROR(SEARCH("hardwood",GI1)),IF(ISERROR(SEARCH("softwood",GI1)),"", "softwood"),"hardwood")</f>
        <v>softwood</v>
      </c>
      <c r="GJ2" s="16" t="str">
        <f t="shared" ref="GJ2" si="135">IF(ISERROR(SEARCH("hardwood",GJ1)),IF(ISERROR(SEARCH("softwood",GJ1)),"", "softwood"),"hardwood")</f>
        <v>softwood</v>
      </c>
      <c r="GK2" s="16" t="str">
        <f t="shared" ref="GK2" si="136">IF(ISERROR(SEARCH("hardwood",GK1)),IF(ISERROR(SEARCH("softwood",GK1)),"", "softwood"),"hardwood")</f>
        <v>softwood</v>
      </c>
      <c r="GL2" s="16" t="str">
        <f t="shared" ref="GL2" si="137">IF(ISERROR(SEARCH("hardwood",GL1)),IF(ISERROR(SEARCH("softwood",GL1)),"", "softwood"),"hardwood")</f>
        <v>softwood</v>
      </c>
      <c r="GM2" s="16" t="str">
        <f t="shared" ref="GM2" si="138">IF(ISERROR(SEARCH("hardwood",GM1)),IF(ISERROR(SEARCH("softwood",GM1)),"", "softwood"),"hardwood")</f>
        <v>softwood</v>
      </c>
      <c r="GN2" s="16" t="str">
        <f t="shared" ref="GN2" si="139">IF(ISERROR(SEARCH("hardwood",GN1)),IF(ISERROR(SEARCH("softwood",GN1)),"", "softwood"),"hardwood")</f>
        <v>softwood</v>
      </c>
      <c r="GO2" s="16" t="str">
        <f t="shared" ref="GO2" si="140">IF(ISERROR(SEARCH("hardwood",GO1)),IF(ISERROR(SEARCH("softwood",GO1)),"", "softwood"),"hardwood")</f>
        <v>softwood</v>
      </c>
      <c r="GP2" s="16" t="str">
        <f t="shared" ref="GP2" si="141">IF(ISERROR(SEARCH("hardwood",GP1)),IF(ISERROR(SEARCH("softwood",GP1)),"", "softwood"),"hardwood")</f>
        <v>softwood</v>
      </c>
      <c r="GQ2" s="16" t="str">
        <f t="shared" ref="GQ2" si="142">IF(ISERROR(SEARCH("hardwood",GQ1)),IF(ISERROR(SEARCH("softwood",GQ1)),"", "softwood"),"hardwood")</f>
        <v>softwood</v>
      </c>
      <c r="GR2" s="16" t="str">
        <f t="shared" ref="GR2" si="143">IF(ISERROR(SEARCH("hardwood",GR1)),IF(ISERROR(SEARCH("softwood",GR1)),"", "softwood"),"hardwood")</f>
        <v>softwood</v>
      </c>
      <c r="GS2" s="16" t="str">
        <f t="shared" ref="GS2" si="144">IF(ISERROR(SEARCH("hardwood",GS1)),IF(ISERROR(SEARCH("softwood",GS1)),"", "softwood"),"hardwood")</f>
        <v>softwood</v>
      </c>
      <c r="GT2" s="16" t="str">
        <f t="shared" ref="GT2" si="145">IF(ISERROR(SEARCH("hardwood",GT1)),IF(ISERROR(SEARCH("softwood",GT1)),"", "softwood"),"hardwood")</f>
        <v>softwood</v>
      </c>
      <c r="GU2" s="16" t="str">
        <f t="shared" ref="GU2" si="146">IF(ISERROR(SEARCH("hardwood",GU1)),IF(ISERROR(SEARCH("softwood",GU1)),"", "softwood"),"hardwood")</f>
        <v>softwood</v>
      </c>
      <c r="GV2" s="16" t="str">
        <f t="shared" ref="GV2" si="147">IF(ISERROR(SEARCH("hardwood",GV1)),IF(ISERROR(SEARCH("softwood",GV1)),"", "softwood"),"hardwood")</f>
        <v>softwood</v>
      </c>
      <c r="GW2" s="16" t="str">
        <f t="shared" ref="GW2" si="148">IF(ISERROR(SEARCH("hardwood",GW1)),IF(ISERROR(SEARCH("softwood",GW1)),"", "softwood"),"hardwood")</f>
        <v>softwood</v>
      </c>
      <c r="GX2" s="16" t="str">
        <f t="shared" ref="GX2" si="149">IF(ISERROR(SEARCH("hardwood",GX1)),IF(ISERROR(SEARCH("softwood",GX1)),"", "softwood"),"hardwood")</f>
        <v>softwood</v>
      </c>
      <c r="GY2" s="16" t="str">
        <f t="shared" ref="GY2" si="150">IF(ISERROR(SEARCH("hardwood",GY1)),IF(ISERROR(SEARCH("softwood",GY1)),"", "softwood"),"hardwood")</f>
        <v>softwood</v>
      </c>
      <c r="GZ2" s="16" t="str">
        <f t="shared" ref="GZ2" si="151">IF(ISERROR(SEARCH("hardwood",GZ1)),IF(ISERROR(SEARCH("softwood",GZ1)),"", "softwood"),"hardwood")</f>
        <v>softwood</v>
      </c>
      <c r="HA2" s="16" t="str">
        <f t="shared" ref="HA2" si="152">IF(ISERROR(SEARCH("hardwood",HA1)),IF(ISERROR(SEARCH("softwood",HA1)),"", "softwood"),"hardwood")</f>
        <v>softwood</v>
      </c>
      <c r="HB2" s="16" t="str">
        <f t="shared" ref="HB2" si="153">IF(ISERROR(SEARCH("hardwood",HB1)),IF(ISERROR(SEARCH("softwood",HB1)),"", "softwood"),"hardwood")</f>
        <v>softwood</v>
      </c>
      <c r="HC2" s="16" t="str">
        <f t="shared" ref="HC2" si="154">IF(ISERROR(SEARCH("hardwood",HC1)),IF(ISERROR(SEARCH("softwood",HC1)),"", "softwood"),"hardwood")</f>
        <v>softwood</v>
      </c>
      <c r="HD2" s="16" t="str">
        <f t="shared" ref="HD2" si="155">IF(ISERROR(SEARCH("hardwood",HD1)),IF(ISERROR(SEARCH("softwood",HD1)),"", "softwood"),"hardwood")</f>
        <v>softwood</v>
      </c>
      <c r="HE2" s="16" t="str">
        <f t="shared" ref="HE2" si="156">IF(ISERROR(SEARCH("hardwood",HE1)),IF(ISERROR(SEARCH("softwood",HE1)),"", "softwood"),"hardwood")</f>
        <v>softwood</v>
      </c>
      <c r="HF2" s="16" t="str">
        <f t="shared" ref="HF2" si="157">IF(ISERROR(SEARCH("hardwood",HF1)),IF(ISERROR(SEARCH("softwood",HF1)),"", "softwood"),"hardwood")</f>
        <v>softwood</v>
      </c>
      <c r="HG2" s="16" t="str">
        <f t="shared" ref="HG2" si="158">IF(ISERROR(SEARCH("hardwood",HG1)),IF(ISERROR(SEARCH("softwood",HG1)),"", "softwood"),"hardwood")</f>
        <v>softwood</v>
      </c>
      <c r="HH2" s="16" t="str">
        <f t="shared" ref="HH2" si="159">IF(ISERROR(SEARCH("hardwood",HH1)),IF(ISERROR(SEARCH("softwood",HH1)),"", "softwood"),"hardwood")</f>
        <v>softwood</v>
      </c>
      <c r="HI2" s="16" t="str">
        <f t="shared" ref="HI2" si="160">IF(ISERROR(SEARCH("hardwood",HI1)),IF(ISERROR(SEARCH("softwood",HI1)),"", "softwood"),"hardwood")</f>
        <v>softwood</v>
      </c>
      <c r="HJ2" s="16" t="str">
        <f t="shared" ref="HJ2" si="161">IF(ISERROR(SEARCH("hardwood",HJ1)),IF(ISERROR(SEARCH("softwood",HJ1)),"", "softwood"),"hardwood")</f>
        <v>softwood</v>
      </c>
      <c r="HK2" s="16" t="str">
        <f t="shared" ref="HK2" si="162">IF(ISERROR(SEARCH("hardwood",HK1)),IF(ISERROR(SEARCH("softwood",HK1)),"", "softwood"),"hardwood")</f>
        <v>softwood</v>
      </c>
      <c r="HL2" s="16" t="str">
        <f t="shared" ref="HL2" si="163">IF(ISERROR(SEARCH("hardwood",HL1)),IF(ISERROR(SEARCH("softwood",HL1)),"", "softwood"),"hardwood")</f>
        <v>softwood</v>
      </c>
      <c r="HM2" s="16" t="str">
        <f t="shared" ref="HM2" si="164">IF(ISERROR(SEARCH("hardwood",HM1)),IF(ISERROR(SEARCH("softwood",HM1)),"", "softwood"),"hardwood")</f>
        <v/>
      </c>
      <c r="HN2" s="16" t="str">
        <f t="shared" ref="HN2" si="165">IF(ISERROR(SEARCH("hardwood",HN1)),IF(ISERROR(SEARCH("softwood",HN1)),"", "softwood"),"hardwood")</f>
        <v/>
      </c>
      <c r="HO2" s="16" t="str">
        <f>IF(ISERROR(SEARCH("hardwood",HO1)),IF(ISERROR(SEARCH("softwood",HO1)),"", "softwood"),"hardwood")</f>
        <v>hardwood</v>
      </c>
      <c r="HP2" s="16" t="str">
        <f t="shared" ref="HP2" si="166">IF(ISERROR(SEARCH("hardwood",HP1)),IF(ISERROR(SEARCH("softwood",HP1)),"", "softwood"),"hardwood")</f>
        <v>hardwood</v>
      </c>
      <c r="HQ2" s="16" t="str">
        <f t="shared" ref="HQ2" si="167">IF(ISERROR(SEARCH("hardwood",HQ1)),IF(ISERROR(SEARCH("softwood",HQ1)),"", "softwood"),"hardwood")</f>
        <v>hardwood</v>
      </c>
      <c r="HR2" s="16" t="str">
        <f t="shared" ref="HR2" si="168">IF(ISERROR(SEARCH("hardwood",HR1)),IF(ISERROR(SEARCH("softwood",HR1)),"", "softwood"),"hardwood")</f>
        <v>hardwood</v>
      </c>
      <c r="HS2" s="16" t="str">
        <f t="shared" ref="HS2" si="169">IF(ISERROR(SEARCH("hardwood",HS1)),IF(ISERROR(SEARCH("softwood",HS1)),"", "softwood"),"hardwood")</f>
        <v>hardwood</v>
      </c>
      <c r="HT2" s="16" t="str">
        <f t="shared" ref="HT2" si="170">IF(ISERROR(SEARCH("hardwood",HT1)),IF(ISERROR(SEARCH("softwood",HT1)),"", "softwood"),"hardwood")</f>
        <v>hardwood</v>
      </c>
      <c r="HU2" s="16" t="str">
        <f t="shared" ref="HU2" si="171">IF(ISERROR(SEARCH("hardwood",HU1)),IF(ISERROR(SEARCH("softwood",HU1)),"", "softwood"),"hardwood")</f>
        <v>hardwood</v>
      </c>
      <c r="HV2" s="16" t="str">
        <f t="shared" ref="HV2" si="172">IF(ISERROR(SEARCH("hardwood",HV1)),IF(ISERROR(SEARCH("softwood",HV1)),"", "softwood"),"hardwood")</f>
        <v>hardwood</v>
      </c>
      <c r="HW2" s="16" t="str">
        <f t="shared" ref="HW2" si="173">IF(ISERROR(SEARCH("hardwood",HW1)),IF(ISERROR(SEARCH("softwood",HW1)),"", "softwood"),"hardwood")</f>
        <v>hardwood</v>
      </c>
      <c r="HX2" s="16" t="str">
        <f t="shared" ref="HX2" si="174">IF(ISERROR(SEARCH("hardwood",HX1)),IF(ISERROR(SEARCH("softwood",HX1)),"", "softwood"),"hardwood")</f>
        <v>hardwood</v>
      </c>
      <c r="HY2" s="16" t="str">
        <f t="shared" ref="HY2" si="175">IF(ISERROR(SEARCH("hardwood",HY1)),IF(ISERROR(SEARCH("softwood",HY1)),"", "softwood"),"hardwood")</f>
        <v>hardwood</v>
      </c>
      <c r="HZ2" s="16" t="str">
        <f t="shared" ref="HZ2" si="176">IF(ISERROR(SEARCH("hardwood",HZ1)),IF(ISERROR(SEARCH("softwood",HZ1)),"", "softwood"),"hardwood")</f>
        <v>hardwood</v>
      </c>
      <c r="IA2" s="16" t="str">
        <f t="shared" ref="IA2" si="177">IF(ISERROR(SEARCH("hardwood",IA1)),IF(ISERROR(SEARCH("softwood",IA1)),"", "softwood"),"hardwood")</f>
        <v>hardwood</v>
      </c>
      <c r="IB2" s="16" t="str">
        <f t="shared" ref="IB2" si="178">IF(ISERROR(SEARCH("hardwood",IB1)),IF(ISERROR(SEARCH("softwood",IB1)),"", "softwood"),"hardwood")</f>
        <v>hardwood</v>
      </c>
      <c r="IC2" s="16" t="str">
        <f t="shared" ref="IC2" si="179">IF(ISERROR(SEARCH("hardwood",IC1)),IF(ISERROR(SEARCH("softwood",IC1)),"", "softwood"),"hardwood")</f>
        <v>hardwood</v>
      </c>
      <c r="ID2" s="16" t="str">
        <f t="shared" ref="ID2" si="180">IF(ISERROR(SEARCH("hardwood",ID1)),IF(ISERROR(SEARCH("softwood",ID1)),"", "softwood"),"hardwood")</f>
        <v>hardwood</v>
      </c>
      <c r="IE2" s="16" t="str">
        <f t="shared" ref="IE2" si="181">IF(ISERROR(SEARCH("hardwood",IE1)),IF(ISERROR(SEARCH("softwood",IE1)),"", "softwood"),"hardwood")</f>
        <v>hardwood</v>
      </c>
      <c r="IF2" s="16" t="str">
        <f t="shared" ref="IF2" si="182">IF(ISERROR(SEARCH("hardwood",IF1)),IF(ISERROR(SEARCH("softwood",IF1)),"", "softwood"),"hardwood")</f>
        <v>hardwood</v>
      </c>
      <c r="IG2" s="16" t="str">
        <f t="shared" ref="IG2" si="183">IF(ISERROR(SEARCH("hardwood",IG1)),IF(ISERROR(SEARCH("softwood",IG1)),"", "softwood"),"hardwood")</f>
        <v>hardwood</v>
      </c>
      <c r="IH2" s="16" t="str">
        <f t="shared" ref="IH2" si="184">IF(ISERROR(SEARCH("hardwood",IH1)),IF(ISERROR(SEARCH("softwood",IH1)),"", "softwood"),"hardwood")</f>
        <v>hardwood</v>
      </c>
      <c r="II2" s="16" t="str">
        <f t="shared" ref="II2" si="185">IF(ISERROR(SEARCH("hardwood",II1)),IF(ISERROR(SEARCH("softwood",II1)),"", "softwood"),"hardwood")</f>
        <v>hardwood</v>
      </c>
      <c r="IJ2" s="16" t="str">
        <f t="shared" ref="IJ2" si="186">IF(ISERROR(SEARCH("hardwood",IJ1)),IF(ISERROR(SEARCH("softwood",IJ1)),"", "softwood"),"hardwood")</f>
        <v>hardwood</v>
      </c>
      <c r="IK2" s="16" t="str">
        <f t="shared" ref="IK2" si="187">IF(ISERROR(SEARCH("hardwood",IK1)),IF(ISERROR(SEARCH("softwood",IK1)),"", "softwood"),"hardwood")</f>
        <v>hardwood</v>
      </c>
      <c r="IL2" s="16" t="str">
        <f t="shared" ref="IL2" si="188">IF(ISERROR(SEARCH("hardwood",IL1)),IF(ISERROR(SEARCH("softwood",IL1)),"", "softwood"),"hardwood")</f>
        <v>hardwood</v>
      </c>
      <c r="IM2" s="16" t="str">
        <f t="shared" ref="IM2" si="189">IF(ISERROR(SEARCH("hardwood",IM1)),IF(ISERROR(SEARCH("softwood",IM1)),"", "softwood"),"hardwood")</f>
        <v>hardwood</v>
      </c>
      <c r="IN2" s="16" t="str">
        <f t="shared" ref="IN2" si="190">IF(ISERROR(SEARCH("hardwood",IN1)),IF(ISERROR(SEARCH("softwood",IN1)),"", "softwood"),"hardwood")</f>
        <v>hardwood</v>
      </c>
      <c r="IO2" s="16" t="str">
        <f t="shared" ref="IO2" si="191">IF(ISERROR(SEARCH("hardwood",IO1)),IF(ISERROR(SEARCH("softwood",IO1)),"", "softwood"),"hardwood")</f>
        <v>hardwood</v>
      </c>
      <c r="IP2" s="16" t="str">
        <f t="shared" ref="IP2" si="192">IF(ISERROR(SEARCH("hardwood",IP1)),IF(ISERROR(SEARCH("softwood",IP1)),"", "softwood"),"hardwood")</f>
        <v>hardwood</v>
      </c>
      <c r="IQ2" s="16" t="str">
        <f t="shared" ref="IQ2" si="193">IF(ISERROR(SEARCH("hardwood",IQ1)),IF(ISERROR(SEARCH("softwood",IQ1)),"", "softwood"),"hardwood")</f>
        <v>hardwood</v>
      </c>
      <c r="IR2" s="16" t="str">
        <f t="shared" ref="IR2" si="194">IF(ISERROR(SEARCH("hardwood",IR1)),IF(ISERROR(SEARCH("softwood",IR1)),"", "softwood"),"hardwood")</f>
        <v>hardwood</v>
      </c>
      <c r="IS2" s="16" t="str">
        <f t="shared" ref="IS2" si="195">IF(ISERROR(SEARCH("hardwood",IS1)),IF(ISERROR(SEARCH("softwood",IS1)),"", "softwood"),"hardwood")</f>
        <v>hardwood</v>
      </c>
      <c r="IT2" s="16" t="str">
        <f t="shared" ref="IT2" si="196">IF(ISERROR(SEARCH("hardwood",IT1)),IF(ISERROR(SEARCH("softwood",IT1)),"", "softwood"),"hardwood")</f>
        <v>hardwood</v>
      </c>
      <c r="IU2" s="16" t="str">
        <f t="shared" ref="IU2" si="197">IF(ISERROR(SEARCH("hardwood",IU1)),IF(ISERROR(SEARCH("softwood",IU1)),"", "softwood"),"hardwood")</f>
        <v>hardwood</v>
      </c>
      <c r="IV2" s="16" t="str">
        <f t="shared" ref="IV2" si="198">IF(ISERROR(SEARCH("hardwood",IV1)),IF(ISERROR(SEARCH("softwood",IV1)),"", "softwood"),"hardwood")</f>
        <v>hardwood</v>
      </c>
      <c r="IW2" s="16" t="str">
        <f t="shared" ref="IW2" si="199">IF(ISERROR(SEARCH("hardwood",IW1)),IF(ISERROR(SEARCH("softwood",IW1)),"", "softwood"),"hardwood")</f>
        <v>hardwood</v>
      </c>
      <c r="IX2" s="16" t="str">
        <f t="shared" ref="IX2" si="200">IF(ISERROR(SEARCH("hardwood",IX1)),IF(ISERROR(SEARCH("softwood",IX1)),"", "softwood"),"hardwood")</f>
        <v>hardwood</v>
      </c>
      <c r="IY2" s="16" t="str">
        <f t="shared" ref="IY2" si="201">IF(ISERROR(SEARCH("hardwood",IY1)),IF(ISERROR(SEARCH("softwood",IY1)),"", "softwood"),"hardwood")</f>
        <v>hardwood</v>
      </c>
      <c r="IZ2" s="16" t="str">
        <f t="shared" ref="IZ2" si="202">IF(ISERROR(SEARCH("hardwood",IZ1)),IF(ISERROR(SEARCH("softwood",IZ1)),"", "softwood"),"hardwood")</f>
        <v>hardwood</v>
      </c>
      <c r="JA2" s="16" t="str">
        <f t="shared" ref="JA2" si="203">IF(ISERROR(SEARCH("hardwood",JA1)),IF(ISERROR(SEARCH("softwood",JA1)),"", "softwood"),"hardwood")</f>
        <v>hardwood</v>
      </c>
      <c r="JB2" s="16" t="str">
        <f t="shared" ref="JB2" si="204">IF(ISERROR(SEARCH("hardwood",JB1)),IF(ISERROR(SEARCH("softwood",JB1)),"", "softwood"),"hardwood")</f>
        <v>hardwood</v>
      </c>
      <c r="JC2" s="16" t="str">
        <f t="shared" ref="JC2" si="205">IF(ISERROR(SEARCH("hardwood",JC1)),IF(ISERROR(SEARCH("softwood",JC1)),"", "softwood"),"hardwood")</f>
        <v>hardwood</v>
      </c>
      <c r="JD2" s="16" t="str">
        <f t="shared" ref="JD2" si="206">IF(ISERROR(SEARCH("hardwood",JD1)),IF(ISERROR(SEARCH("softwood",JD1)),"", "softwood"),"hardwood")</f>
        <v>hardwood</v>
      </c>
      <c r="JE2" s="16" t="str">
        <f t="shared" ref="JE2" si="207">IF(ISERROR(SEARCH("hardwood",JE1)),IF(ISERROR(SEARCH("softwood",JE1)),"", "softwood"),"hardwood")</f>
        <v>hardwood</v>
      </c>
      <c r="JF2" s="16" t="str">
        <f t="shared" ref="JF2" si="208">IF(ISERROR(SEARCH("hardwood",JF1)),IF(ISERROR(SEARCH("softwood",JF1)),"", "softwood"),"hardwood")</f>
        <v>hardwood</v>
      </c>
      <c r="JG2" s="16" t="str">
        <f t="shared" ref="JG2" si="209">IF(ISERROR(SEARCH("hardwood",JG1)),IF(ISERROR(SEARCH("softwood",JG1)),"", "softwood"),"hardwood")</f>
        <v>hardwood</v>
      </c>
      <c r="JH2" s="16" t="str">
        <f t="shared" ref="JH2" si="210">IF(ISERROR(SEARCH("hardwood",JH1)),IF(ISERROR(SEARCH("softwood",JH1)),"", "softwood"),"hardwood")</f>
        <v>hardwood</v>
      </c>
      <c r="JI2" s="16" t="str">
        <f t="shared" ref="JI2" si="211">IF(ISERROR(SEARCH("hardwood",JI1)),IF(ISERROR(SEARCH("softwood",JI1)),"", "softwood"),"hardwood")</f>
        <v>hardwood</v>
      </c>
      <c r="JJ2" s="16" t="str">
        <f t="shared" ref="JJ2" si="212">IF(ISERROR(SEARCH("hardwood",JJ1)),IF(ISERROR(SEARCH("softwood",JJ1)),"", "softwood"),"hardwood")</f>
        <v>hardwood</v>
      </c>
      <c r="JK2" s="16" t="str">
        <f t="shared" ref="JK2" si="213">IF(ISERROR(SEARCH("hardwood",JK1)),IF(ISERROR(SEARCH("softwood",JK1)),"", "softwood"),"hardwood")</f>
        <v>hardwood</v>
      </c>
      <c r="JL2" s="16" t="str">
        <f t="shared" ref="JL2" si="214">IF(ISERROR(SEARCH("hardwood",JL1)),IF(ISERROR(SEARCH("softwood",JL1)),"", "softwood"),"hardwood")</f>
        <v>hardwood</v>
      </c>
      <c r="JM2" s="16" t="str">
        <f t="shared" ref="JM2" si="215">IF(ISERROR(SEARCH("hardwood",JM1)),IF(ISERROR(SEARCH("softwood",JM1)),"", "softwood"),"hardwood")</f>
        <v>hardwood</v>
      </c>
      <c r="JN2" s="16" t="str">
        <f t="shared" ref="JN2" si="216">IF(ISERROR(SEARCH("hardwood",JN1)),IF(ISERROR(SEARCH("softwood",JN1)),"", "softwood"),"hardwood")</f>
        <v>hardwood</v>
      </c>
      <c r="JO2" s="16" t="str">
        <f t="shared" ref="JO2" si="217">IF(ISERROR(SEARCH("hardwood",JO1)),IF(ISERROR(SEARCH("softwood",JO1)),"", "softwood"),"hardwood")</f>
        <v>hardwood</v>
      </c>
      <c r="JP2" s="16" t="str">
        <f t="shared" ref="JP2" si="218">IF(ISERROR(SEARCH("hardwood",JP1)),IF(ISERROR(SEARCH("softwood",JP1)),"", "softwood"),"hardwood")</f>
        <v>hardwood</v>
      </c>
      <c r="JQ2" s="16" t="str">
        <f t="shared" ref="JQ2" si="219">IF(ISERROR(SEARCH("hardwood",JQ1)),IF(ISERROR(SEARCH("softwood",JQ1)),"", "softwood"),"hardwood")</f>
        <v>softwood</v>
      </c>
      <c r="JR2" s="16" t="str">
        <f t="shared" ref="JR2" si="220">IF(ISERROR(SEARCH("hardwood",JR1)),IF(ISERROR(SEARCH("softwood",JR1)),"", "softwood"),"hardwood")</f>
        <v>softwood</v>
      </c>
      <c r="JS2" s="16" t="str">
        <f t="shared" ref="JS2" si="221">IF(ISERROR(SEARCH("hardwood",JS1)),IF(ISERROR(SEARCH("softwood",JS1)),"", "softwood"),"hardwood")</f>
        <v>softwood</v>
      </c>
      <c r="JT2" s="16" t="str">
        <f t="shared" ref="JT2" si="222">IF(ISERROR(SEARCH("hardwood",JT1)),IF(ISERROR(SEARCH("softwood",JT1)),"", "softwood"),"hardwood")</f>
        <v>softwood</v>
      </c>
      <c r="JU2" s="16" t="str">
        <f t="shared" ref="JU2" si="223">IF(ISERROR(SEARCH("hardwood",JU1)),IF(ISERROR(SEARCH("softwood",JU1)),"", "softwood"),"hardwood")</f>
        <v>softwood</v>
      </c>
      <c r="JV2" s="16" t="str">
        <f t="shared" ref="JV2" si="224">IF(ISERROR(SEARCH("hardwood",JV1)),IF(ISERROR(SEARCH("softwood",JV1)),"", "softwood"),"hardwood")</f>
        <v>softwood</v>
      </c>
      <c r="JW2" s="16" t="str">
        <f t="shared" ref="JW2" si="225">IF(ISERROR(SEARCH("hardwood",JW1)),IF(ISERROR(SEARCH("softwood",JW1)),"", "softwood"),"hardwood")</f>
        <v>softwood</v>
      </c>
      <c r="JX2" s="16" t="str">
        <f t="shared" ref="JX2" si="226">IF(ISERROR(SEARCH("hardwood",JX1)),IF(ISERROR(SEARCH("softwood",JX1)),"", "softwood"),"hardwood")</f>
        <v>softwood</v>
      </c>
      <c r="JY2" s="16" t="str">
        <f t="shared" ref="JY2" si="227">IF(ISERROR(SEARCH("hardwood",JY1)),IF(ISERROR(SEARCH("softwood",JY1)),"", "softwood"),"hardwood")</f>
        <v>softwood</v>
      </c>
      <c r="JZ2" s="16" t="str">
        <f t="shared" ref="JZ2" si="228">IF(ISERROR(SEARCH("hardwood",JZ1)),IF(ISERROR(SEARCH("softwood",JZ1)),"", "softwood"),"hardwood")</f>
        <v>softwood</v>
      </c>
      <c r="KA2" s="16" t="str">
        <f t="shared" ref="KA2" si="229">IF(ISERROR(SEARCH("hardwood",KA1)),IF(ISERROR(SEARCH("softwood",KA1)),"", "softwood"),"hardwood")</f>
        <v>softwood</v>
      </c>
      <c r="KB2" s="16" t="str">
        <f t="shared" ref="KB2" si="230">IF(ISERROR(SEARCH("hardwood",KB1)),IF(ISERROR(SEARCH("softwood",KB1)),"", "softwood"),"hardwood")</f>
        <v>softwood</v>
      </c>
      <c r="KC2" s="16" t="str">
        <f t="shared" ref="KC2" si="231">IF(ISERROR(SEARCH("hardwood",KC1)),IF(ISERROR(SEARCH("softwood",KC1)),"", "softwood"),"hardwood")</f>
        <v>softwood</v>
      </c>
      <c r="KD2" s="16" t="str">
        <f t="shared" ref="KD2" si="232">IF(ISERROR(SEARCH("hardwood",KD1)),IF(ISERROR(SEARCH("softwood",KD1)),"", "softwood"),"hardwood")</f>
        <v>softwood</v>
      </c>
      <c r="KE2" s="16" t="str">
        <f t="shared" ref="KE2" si="233">IF(ISERROR(SEARCH("hardwood",KE1)),IF(ISERROR(SEARCH("softwood",KE1)),"", "softwood"),"hardwood")</f>
        <v>softwood</v>
      </c>
      <c r="KF2" s="16" t="str">
        <f t="shared" ref="KF2" si="234">IF(ISERROR(SEARCH("hardwood",KF1)),IF(ISERROR(SEARCH("softwood",KF1)),"", "softwood"),"hardwood")</f>
        <v>softwood</v>
      </c>
      <c r="KG2" s="16" t="str">
        <f t="shared" ref="KG2" si="235">IF(ISERROR(SEARCH("hardwood",KG1)),IF(ISERROR(SEARCH("softwood",KG1)),"", "softwood"),"hardwood")</f>
        <v>softwood</v>
      </c>
      <c r="KH2" s="16" t="str">
        <f t="shared" ref="KH2" si="236">IF(ISERROR(SEARCH("hardwood",KH1)),IF(ISERROR(SEARCH("softwood",KH1)),"", "softwood"),"hardwood")</f>
        <v>softwood</v>
      </c>
      <c r="KI2" s="16" t="str">
        <f t="shared" ref="KI2" si="237">IF(ISERROR(SEARCH("hardwood",KI1)),IF(ISERROR(SEARCH("softwood",KI1)),"", "softwood"),"hardwood")</f>
        <v>softwood</v>
      </c>
      <c r="KJ2" s="16" t="str">
        <f t="shared" ref="KJ2" si="238">IF(ISERROR(SEARCH("hardwood",KJ1)),IF(ISERROR(SEARCH("softwood",KJ1)),"", "softwood"),"hardwood")</f>
        <v>softwood</v>
      </c>
      <c r="KK2" s="16" t="str">
        <f t="shared" ref="KK2" si="239">IF(ISERROR(SEARCH("hardwood",KK1)),IF(ISERROR(SEARCH("softwood",KK1)),"", "softwood"),"hardwood")</f>
        <v>softwood</v>
      </c>
      <c r="KL2" s="16" t="str">
        <f t="shared" ref="KL2" si="240">IF(ISERROR(SEARCH("hardwood",KL1)),IF(ISERROR(SEARCH("softwood",KL1)),"", "softwood"),"hardwood")</f>
        <v>softwood</v>
      </c>
      <c r="KM2" s="16" t="str">
        <f t="shared" ref="KM2" si="241">IF(ISERROR(SEARCH("hardwood",KM1)),IF(ISERROR(SEARCH("softwood",KM1)),"", "softwood"),"hardwood")</f>
        <v>softwood</v>
      </c>
      <c r="KN2" s="16" t="str">
        <f t="shared" ref="KN2" si="242">IF(ISERROR(SEARCH("hardwood",KN1)),IF(ISERROR(SEARCH("softwood",KN1)),"", "softwood"),"hardwood")</f>
        <v>softwood</v>
      </c>
      <c r="KO2" s="16" t="str">
        <f t="shared" ref="KO2" si="243">IF(ISERROR(SEARCH("hardwood",KO1)),IF(ISERROR(SEARCH("softwood",KO1)),"", "softwood"),"hardwood")</f>
        <v>softwood</v>
      </c>
      <c r="KP2" s="16" t="str">
        <f t="shared" ref="KP2" si="244">IF(ISERROR(SEARCH("hardwood",KP1)),IF(ISERROR(SEARCH("softwood",KP1)),"", "softwood"),"hardwood")</f>
        <v>softwood</v>
      </c>
      <c r="KQ2" s="16" t="str">
        <f t="shared" ref="KQ2" si="245">IF(ISERROR(SEARCH("hardwood",KQ1)),IF(ISERROR(SEARCH("softwood",KQ1)),"", "softwood"),"hardwood")</f>
        <v>softwood</v>
      </c>
      <c r="KR2" s="16" t="str">
        <f t="shared" ref="KR2" si="246">IF(ISERROR(SEARCH("hardwood",KR1)),IF(ISERROR(SEARCH("softwood",KR1)),"", "softwood"),"hardwood")</f>
        <v>softwood</v>
      </c>
      <c r="KS2" s="16" t="str">
        <f t="shared" ref="KS2" si="247">IF(ISERROR(SEARCH("hardwood",KS1)),IF(ISERROR(SEARCH("softwood",KS1)),"", "softwood"),"hardwood")</f>
        <v>softwood</v>
      </c>
      <c r="KT2" s="16" t="str">
        <f t="shared" ref="KT2" si="248">IF(ISERROR(SEARCH("hardwood",KT1)),IF(ISERROR(SEARCH("softwood",KT1)),"", "softwood"),"hardwood")</f>
        <v>softwood</v>
      </c>
      <c r="KU2" s="16" t="str">
        <f t="shared" ref="KU2" si="249">IF(ISERROR(SEARCH("hardwood",KU1)),IF(ISERROR(SEARCH("softwood",KU1)),"", "softwood"),"hardwood")</f>
        <v>softwood</v>
      </c>
      <c r="KV2" s="16" t="str">
        <f t="shared" ref="KV2" si="250">IF(ISERROR(SEARCH("hardwood",KV1)),IF(ISERROR(SEARCH("softwood",KV1)),"", "softwood"),"hardwood")</f>
        <v>softwood</v>
      </c>
      <c r="KW2" s="16" t="str">
        <f t="shared" ref="KW2" si="251">IF(ISERROR(SEARCH("hardwood",KW1)),IF(ISERROR(SEARCH("softwood",KW1)),"", "softwood"),"hardwood")</f>
        <v>softwood</v>
      </c>
      <c r="KX2" s="16" t="str">
        <f t="shared" ref="KX2" si="252">IF(ISERROR(SEARCH("hardwood",KX1)),IF(ISERROR(SEARCH("softwood",KX1)),"", "softwood"),"hardwood")</f>
        <v>softwood</v>
      </c>
      <c r="KY2" s="16" t="str">
        <f t="shared" ref="KY2" si="253">IF(ISERROR(SEARCH("hardwood",KY1)),IF(ISERROR(SEARCH("softwood",KY1)),"", "softwood"),"hardwood")</f>
        <v>softwood</v>
      </c>
      <c r="KZ2" s="16" t="str">
        <f t="shared" ref="KZ2" si="254">IF(ISERROR(SEARCH("hardwood",KZ1)),IF(ISERROR(SEARCH("softwood",KZ1)),"", "softwood"),"hardwood")</f>
        <v>softwood</v>
      </c>
      <c r="LA2" s="16" t="str">
        <f t="shared" ref="LA2" si="255">IF(ISERROR(SEARCH("hardwood",LA1)),IF(ISERROR(SEARCH("softwood",LA1)),"", "softwood"),"hardwood")</f>
        <v>softwood</v>
      </c>
      <c r="LB2" s="16" t="str">
        <f t="shared" ref="LB2" si="256">IF(ISERROR(SEARCH("hardwood",LB1)),IF(ISERROR(SEARCH("softwood",LB1)),"", "softwood"),"hardwood")</f>
        <v>softwood</v>
      </c>
      <c r="LC2" s="16" t="str">
        <f t="shared" ref="LC2" si="257">IF(ISERROR(SEARCH("hardwood",LC1)),IF(ISERROR(SEARCH("softwood",LC1)),"", "softwood"),"hardwood")</f>
        <v>softwood</v>
      </c>
      <c r="LD2" s="16" t="str">
        <f t="shared" ref="LD2" si="258">IF(ISERROR(SEARCH("hardwood",LD1)),IF(ISERROR(SEARCH("softwood",LD1)),"", "softwood"),"hardwood")</f>
        <v>softwood</v>
      </c>
      <c r="LE2" s="16" t="str">
        <f t="shared" ref="LE2" si="259">IF(ISERROR(SEARCH("hardwood",LE1)),IF(ISERROR(SEARCH("softwood",LE1)),"", "softwood"),"hardwood")</f>
        <v>softwood</v>
      </c>
      <c r="LF2" s="16" t="str">
        <f t="shared" ref="LF2" si="260">IF(ISERROR(SEARCH("hardwood",LF1)),IF(ISERROR(SEARCH("softwood",LF1)),"", "softwood"),"hardwood")</f>
        <v>softwood</v>
      </c>
      <c r="LG2" s="16" t="str">
        <f t="shared" ref="LG2" si="261">IF(ISERROR(SEARCH("hardwood",LG1)),IF(ISERROR(SEARCH("softwood",LG1)),"", "softwood"),"hardwood")</f>
        <v>softwood</v>
      </c>
      <c r="LH2" s="16" t="str">
        <f t="shared" ref="LH2" si="262">IF(ISERROR(SEARCH("hardwood",LH1)),IF(ISERROR(SEARCH("softwood",LH1)),"", "softwood"),"hardwood")</f>
        <v>softwood</v>
      </c>
      <c r="LI2" s="16" t="str">
        <f t="shared" ref="LI2" si="263">IF(ISERROR(SEARCH("hardwood",LI1)),IF(ISERROR(SEARCH("softwood",LI1)),"", "softwood"),"hardwood")</f>
        <v>softwood</v>
      </c>
      <c r="LJ2" s="16" t="str">
        <f t="shared" ref="LJ2" si="264">IF(ISERROR(SEARCH("hardwood",LJ1)),IF(ISERROR(SEARCH("softwood",LJ1)),"", "softwood"),"hardwood")</f>
        <v>softwood</v>
      </c>
      <c r="LK2" s="16" t="str">
        <f t="shared" ref="LK2" si="265">IF(ISERROR(SEARCH("hardwood",LK1)),IF(ISERROR(SEARCH("softwood",LK1)),"", "softwood"),"hardwood")</f>
        <v>softwood</v>
      </c>
      <c r="LL2" s="16" t="str">
        <f t="shared" ref="LL2" si="266">IF(ISERROR(SEARCH("hardwood",LL1)),IF(ISERROR(SEARCH("softwood",LL1)),"", "softwood"),"hardwood")</f>
        <v>softwood</v>
      </c>
      <c r="LM2" s="16" t="str">
        <f t="shared" ref="LM2" si="267">IF(ISERROR(SEARCH("hardwood",LM1)),IF(ISERROR(SEARCH("softwood",LM1)),"", "softwood"),"hardwood")</f>
        <v>softwood</v>
      </c>
      <c r="LN2" s="16" t="str">
        <f t="shared" ref="LN2" si="268">IF(ISERROR(SEARCH("hardwood",LN1)),IF(ISERROR(SEARCH("softwood",LN1)),"", "softwood"),"hardwood")</f>
        <v>softwood</v>
      </c>
      <c r="LO2" s="16" t="str">
        <f t="shared" ref="LO2" si="269">IF(ISERROR(SEARCH("hardwood",LO1)),IF(ISERROR(SEARCH("softwood",LO1)),"", "softwood"),"hardwood")</f>
        <v>softwood</v>
      </c>
      <c r="LP2" s="16" t="str">
        <f t="shared" ref="LP2" si="270">IF(ISERROR(SEARCH("hardwood",LP1)),IF(ISERROR(SEARCH("softwood",LP1)),"", "softwood"),"hardwood")</f>
        <v>softwood</v>
      </c>
      <c r="LQ2" s="16" t="str">
        <f t="shared" ref="LQ2" si="271">IF(ISERROR(SEARCH("hardwood",LQ1)),IF(ISERROR(SEARCH("softwood",LQ1)),"", "softwood"),"hardwood")</f>
        <v>softwood</v>
      </c>
      <c r="LR2" s="16" t="str">
        <f t="shared" ref="LR2" si="272">IF(ISERROR(SEARCH("hardwood",LR1)),IF(ISERROR(SEARCH("softwood",LR1)),"", "softwood"),"hardwood")</f>
        <v>softwood</v>
      </c>
      <c r="LS2" s="16"/>
      <c r="LT2" s="16"/>
      <c r="LU2" s="16" t="str">
        <f t="shared" ref="LU2" si="273">IF(ISERROR(SEARCH("hardwood",LU1)),IF(ISERROR(SEARCH("softwood",LU1)),"", "softwood"),"hardwood")</f>
        <v/>
      </c>
      <c r="LV2" s="16" t="str">
        <f t="shared" ref="LV2" si="274">IF(ISERROR(SEARCH("hardwood",LV1)),IF(ISERROR(SEARCH("softwood",LV1)),"", "softwood"),"hardwood")</f>
        <v/>
      </c>
      <c r="LW2" s="16" t="str">
        <f t="shared" ref="LW2" si="275">IF(ISERROR(SEARCH("hardwood",LW1)),IF(ISERROR(SEARCH("softwood",LW1)),"", "softwood"),"hardwood")</f>
        <v>hardwood</v>
      </c>
      <c r="LX2" s="16" t="str">
        <f t="shared" ref="LX2" si="276">IF(ISERROR(SEARCH("hardwood",LX1)),IF(ISERROR(SEARCH("softwood",LX1)),"", "softwood"),"hardwood")</f>
        <v>hardwood</v>
      </c>
      <c r="LY2" s="16"/>
      <c r="LZ2" s="16" t="str">
        <f t="shared" ref="LZ2" si="277">IF(ISERROR(SEARCH("hardwood",LZ1)),IF(ISERROR(SEARCH("softwood",LZ1)),"", "softwood"),"hardwood")</f>
        <v>softwood</v>
      </c>
      <c r="MA2" s="16" t="str">
        <f t="shared" ref="MA2" si="278">IF(ISERROR(SEARCH("hardwood",MA1)),IF(ISERROR(SEARCH("softwood",MA1)),"", "softwood"),"hardwood")</f>
        <v>softwood</v>
      </c>
      <c r="MB2" s="16"/>
      <c r="MC2" s="16" t="str">
        <f t="shared" ref="MC2" si="279">IF(ISERROR(SEARCH("hardwood",MC1)),IF(ISERROR(SEARCH("softwood",MC1)),"", "softwood"),"hardwood")</f>
        <v/>
      </c>
      <c r="MD2" s="16" t="str">
        <f t="shared" ref="MD2" si="280">IF(ISERROR(SEARCH("hardwood",MD1)),IF(ISERROR(SEARCH("softwood",MD1)),"", "softwood"),"hardwood")</f>
        <v/>
      </c>
      <c r="ME2" s="16" t="str">
        <f t="shared" ref="ME2" si="281">IF(ISERROR(SEARCH("hardwood",ME1)),IF(ISERROR(SEARCH("softwood",ME1)),"", "softwood"),"hardwood")</f>
        <v/>
      </c>
      <c r="MF2" s="16" t="str">
        <f t="shared" ref="MF2" si="282">IF(ISERROR(SEARCH("hardwood",MF1)),IF(ISERROR(SEARCH("softwood",MF1)),"", "softwood"),"hardwood")</f>
        <v/>
      </c>
      <c r="MG2" s="16" t="str">
        <f t="shared" ref="MG2" si="283">IF(ISERROR(SEARCH("hardwood",MG1)),IF(ISERROR(SEARCH("softwood",MG1)),"", "softwood"),"hardwood")</f>
        <v/>
      </c>
      <c r="MH2" s="16" t="str">
        <f t="shared" ref="MH2" si="284">IF(ISERROR(SEARCH("hardwood",MH1)),IF(ISERROR(SEARCH("softwood",MH1)),"", "softwood"),"hardwood")</f>
        <v/>
      </c>
      <c r="MI2" s="16" t="str">
        <f t="shared" ref="MI2" si="285">IF(ISERROR(SEARCH("hardwood",MI1)),IF(ISERROR(SEARCH("softwood",MI1)),"", "softwood"),"hardwood")</f>
        <v/>
      </c>
      <c r="MJ2" s="16" t="str">
        <f t="shared" ref="MJ2" si="286">IF(ISERROR(SEARCH("hardwood",MJ1)),IF(ISERROR(SEARCH("softwood",MJ1)),"", "softwood"),"hardwood")</f>
        <v/>
      </c>
      <c r="MK2" s="16" t="str">
        <f t="shared" ref="MK2" si="287">IF(ISERROR(SEARCH("hardwood",MK1)),IF(ISERROR(SEARCH("softwood",MK1)),"", "softwood"),"hardwood")</f>
        <v>hardwood</v>
      </c>
      <c r="ML2" s="16" t="str">
        <f t="shared" ref="ML2" si="288">IF(ISERROR(SEARCH("hardwood",ML1)),IF(ISERROR(SEARCH("softwood",ML1)),"", "softwood"),"hardwood")</f>
        <v>hardwood</v>
      </c>
      <c r="MM2" s="16" t="str">
        <f t="shared" ref="MM2" si="289">IF(ISERROR(SEARCH("hardwood",MM1)),IF(ISERROR(SEARCH("softwood",MM1)),"", "softwood"),"hardwood")</f>
        <v>hardwood</v>
      </c>
      <c r="MN2" s="16" t="str">
        <f t="shared" ref="MN2" si="290">IF(ISERROR(SEARCH("hardwood",MN1)),IF(ISERROR(SEARCH("softwood",MN1)),"", "softwood"),"hardwood")</f>
        <v>hardwood</v>
      </c>
      <c r="MO2" s="16" t="str">
        <f t="shared" ref="MO2" si="291">IF(ISERROR(SEARCH("hardwood",MO1)),IF(ISERROR(SEARCH("softwood",MO1)),"", "softwood"),"hardwood")</f>
        <v>hardwood</v>
      </c>
      <c r="MP2" s="16" t="str">
        <f t="shared" ref="MP2" si="292">IF(ISERROR(SEARCH("hardwood",MP1)),IF(ISERROR(SEARCH("softwood",MP1)),"", "softwood"),"hardwood")</f>
        <v>hardwood</v>
      </c>
      <c r="MQ2" s="16" t="str">
        <f t="shared" ref="MQ2" si="293">IF(ISERROR(SEARCH("hardwood",MQ1)),IF(ISERROR(SEARCH("softwood",MQ1)),"", "softwood"),"hardwood")</f>
        <v>hardwood</v>
      </c>
      <c r="MR2" s="16" t="str">
        <f t="shared" ref="MR2" si="294">IF(ISERROR(SEARCH("hardwood",MR1)),IF(ISERROR(SEARCH("softwood",MR1)),"", "softwood"),"hardwood")</f>
        <v>hardwood</v>
      </c>
      <c r="MS2" s="16" t="str">
        <f t="shared" ref="MS2" si="295">IF(ISERROR(SEARCH("hardwood",MS1)),IF(ISERROR(SEARCH("softwood",MS1)),"", "softwood"),"hardwood")</f>
        <v>hardwood</v>
      </c>
      <c r="MT2" s="16" t="str">
        <f t="shared" ref="MT2" si="296">IF(ISERROR(SEARCH("hardwood",MT1)),IF(ISERROR(SEARCH("softwood",MT1)),"", "softwood"),"hardwood")</f>
        <v>softwood</v>
      </c>
      <c r="MU2" s="16" t="str">
        <f t="shared" ref="MU2" si="297">IF(ISERROR(SEARCH("hardwood",MU1)),IF(ISERROR(SEARCH("softwood",MU1)),"", "softwood"),"hardwood")</f>
        <v>softwood</v>
      </c>
      <c r="MV2" s="16" t="str">
        <f t="shared" ref="MV2" si="298">IF(ISERROR(SEARCH("hardwood",MV1)),IF(ISERROR(SEARCH("softwood",MV1)),"", "softwood"),"hardwood")</f>
        <v>softwood</v>
      </c>
      <c r="MW2" s="16" t="str">
        <f t="shared" ref="MW2" si="299">IF(ISERROR(SEARCH("hardwood",MW1)),IF(ISERROR(SEARCH("softwood",MW1)),"", "softwood"),"hardwood")</f>
        <v>softwood</v>
      </c>
      <c r="MX2" s="16" t="str">
        <f t="shared" ref="MX2" si="300">IF(ISERROR(SEARCH("hardwood",MX1)),IF(ISERROR(SEARCH("softwood",MX1)),"", "softwood"),"hardwood")</f>
        <v>softwood</v>
      </c>
      <c r="MY2" s="16" t="str">
        <f t="shared" ref="MY2" si="301">IF(ISERROR(SEARCH("hardwood",MY1)),IF(ISERROR(SEARCH("softwood",MY1)),"", "softwood"),"hardwood")</f>
        <v>softwood</v>
      </c>
      <c r="MZ2" s="16" t="str">
        <f t="shared" ref="MZ2" si="302">IF(ISERROR(SEARCH("hardwood",MZ1)),IF(ISERROR(SEARCH("softwood",MZ1)),"", "softwood"),"hardwood")</f>
        <v>softwood</v>
      </c>
      <c r="NA2" s="16" t="str">
        <f t="shared" ref="NA2" si="303">IF(ISERROR(SEARCH("hardwood",NA1)),IF(ISERROR(SEARCH("softwood",NA1)),"", "softwood"),"hardwood")</f>
        <v>softwood</v>
      </c>
      <c r="NB2" s="16" t="str">
        <f t="shared" ref="NB2" si="304">IF(ISERROR(SEARCH("hardwood",NB1)),IF(ISERROR(SEARCH("softwood",NB1)),"", "softwood"),"hardwood")</f>
        <v>softwood</v>
      </c>
    </row>
    <row r="3" spans="1:366" s="17" customFormat="1">
      <c r="B3" s="17" t="s">
        <v>1116</v>
      </c>
      <c r="C3" s="82" t="str">
        <f>IF(ISERROR(SEARCH("10",C1)),IF(ISERROR(SEARCH("20",C1)),"", "20"),"10")</f>
        <v>20</v>
      </c>
      <c r="D3" s="16" t="str">
        <f t="shared" ref="D3:BO3" si="305">IF(ISERROR(SEARCH("10",D1)),IF(ISERROR(SEARCH("20",D1)),"", "20"),"10")</f>
        <v>20</v>
      </c>
      <c r="E3" s="16" t="str">
        <f t="shared" si="305"/>
        <v>20</v>
      </c>
      <c r="F3" s="16" t="str">
        <f t="shared" si="305"/>
        <v>20</v>
      </c>
      <c r="G3" s="16" t="str">
        <f t="shared" si="305"/>
        <v>20</v>
      </c>
      <c r="H3" s="16" t="str">
        <f t="shared" si="305"/>
        <v>20</v>
      </c>
      <c r="I3" s="16" t="str">
        <f t="shared" si="305"/>
        <v>20</v>
      </c>
      <c r="J3" s="16" t="str">
        <f t="shared" si="305"/>
        <v>20</v>
      </c>
      <c r="K3" s="16" t="str">
        <f t="shared" si="305"/>
        <v>20</v>
      </c>
      <c r="L3" s="16" t="str">
        <f t="shared" si="305"/>
        <v>10</v>
      </c>
      <c r="M3" s="16" t="str">
        <f t="shared" si="305"/>
        <v>10</v>
      </c>
      <c r="N3" s="16" t="str">
        <f t="shared" si="305"/>
        <v>10</v>
      </c>
      <c r="O3" s="16" t="str">
        <f t="shared" si="305"/>
        <v>10</v>
      </c>
      <c r="P3" s="16" t="str">
        <f t="shared" si="305"/>
        <v>10</v>
      </c>
      <c r="Q3" s="16" t="str">
        <f t="shared" si="305"/>
        <v>10</v>
      </c>
      <c r="R3" s="16" t="str">
        <f t="shared" si="305"/>
        <v>10</v>
      </c>
      <c r="S3" s="16" t="str">
        <f t="shared" si="305"/>
        <v>10</v>
      </c>
      <c r="T3" s="16" t="str">
        <f t="shared" si="305"/>
        <v>10</v>
      </c>
      <c r="U3" s="16" t="str">
        <f t="shared" si="305"/>
        <v>20</v>
      </c>
      <c r="V3" s="16" t="str">
        <f t="shared" si="305"/>
        <v>20</v>
      </c>
      <c r="W3" s="16" t="str">
        <f t="shared" si="305"/>
        <v>20</v>
      </c>
      <c r="X3" s="16" t="str">
        <f t="shared" si="305"/>
        <v>20</v>
      </c>
      <c r="Y3" s="16" t="str">
        <f t="shared" si="305"/>
        <v>20</v>
      </c>
      <c r="Z3" s="16" t="str">
        <f t="shared" si="305"/>
        <v>20</v>
      </c>
      <c r="AA3" s="16" t="str">
        <f t="shared" si="305"/>
        <v>20</v>
      </c>
      <c r="AB3" s="16" t="str">
        <f t="shared" si="305"/>
        <v>20</v>
      </c>
      <c r="AC3" s="16" t="str">
        <f t="shared" si="305"/>
        <v>20</v>
      </c>
      <c r="AD3" s="16" t="str">
        <f t="shared" si="305"/>
        <v>20</v>
      </c>
      <c r="AE3" s="16" t="str">
        <f t="shared" si="305"/>
        <v>20</v>
      </c>
      <c r="AF3" s="16" t="str">
        <f t="shared" si="305"/>
        <v>20</v>
      </c>
      <c r="AG3" s="16" t="str">
        <f t="shared" si="305"/>
        <v>20</v>
      </c>
      <c r="AH3" s="16" t="str">
        <f t="shared" si="305"/>
        <v>20</v>
      </c>
      <c r="AI3" s="16" t="str">
        <f t="shared" si="305"/>
        <v>20</v>
      </c>
      <c r="AJ3" s="16" t="str">
        <f t="shared" si="305"/>
        <v>20</v>
      </c>
      <c r="AK3" s="16" t="str">
        <f t="shared" si="305"/>
        <v>20</v>
      </c>
      <c r="AL3" s="16" t="str">
        <f t="shared" si="305"/>
        <v>20</v>
      </c>
      <c r="AM3" s="16" t="str">
        <f t="shared" si="305"/>
        <v>10</v>
      </c>
      <c r="AN3" s="16" t="str">
        <f t="shared" si="305"/>
        <v>10</v>
      </c>
      <c r="AO3" s="16" t="str">
        <f t="shared" si="305"/>
        <v>10</v>
      </c>
      <c r="AP3" s="16" t="str">
        <f t="shared" si="305"/>
        <v>10</v>
      </c>
      <c r="AQ3" s="16" t="str">
        <f t="shared" si="305"/>
        <v>10</v>
      </c>
      <c r="AR3" s="16" t="str">
        <f t="shared" si="305"/>
        <v>10</v>
      </c>
      <c r="AS3" s="16" t="str">
        <f t="shared" si="305"/>
        <v>10</v>
      </c>
      <c r="AT3" s="16" t="str">
        <f t="shared" si="305"/>
        <v>10</v>
      </c>
      <c r="AU3" s="16" t="str">
        <f t="shared" si="305"/>
        <v>10</v>
      </c>
      <c r="AV3" s="16" t="str">
        <f t="shared" si="305"/>
        <v>20</v>
      </c>
      <c r="AW3" s="16" t="str">
        <f t="shared" si="305"/>
        <v>20</v>
      </c>
      <c r="AX3" s="16" t="str">
        <f t="shared" si="305"/>
        <v>20</v>
      </c>
      <c r="AY3" s="16" t="str">
        <f t="shared" si="305"/>
        <v>20</v>
      </c>
      <c r="AZ3" s="16" t="str">
        <f t="shared" si="305"/>
        <v>20</v>
      </c>
      <c r="BA3" s="16" t="str">
        <f t="shared" si="305"/>
        <v>20</v>
      </c>
      <c r="BB3" s="16" t="str">
        <f t="shared" si="305"/>
        <v>20</v>
      </c>
      <c r="BC3" s="16" t="str">
        <f t="shared" si="305"/>
        <v>20</v>
      </c>
      <c r="BD3" s="16" t="str">
        <f t="shared" si="305"/>
        <v>20</v>
      </c>
      <c r="BE3" s="16" t="str">
        <f t="shared" si="305"/>
        <v>20</v>
      </c>
      <c r="BF3" s="16" t="str">
        <f t="shared" si="305"/>
        <v>20</v>
      </c>
      <c r="BG3" s="16" t="str">
        <f t="shared" si="305"/>
        <v>20</v>
      </c>
      <c r="BH3" s="16" t="str">
        <f t="shared" si="305"/>
        <v>20</v>
      </c>
      <c r="BI3" s="16" t="str">
        <f t="shared" si="305"/>
        <v>20</v>
      </c>
      <c r="BJ3" s="16" t="str">
        <f t="shared" si="305"/>
        <v>20</v>
      </c>
      <c r="BK3" s="16" t="str">
        <f t="shared" si="305"/>
        <v>20</v>
      </c>
      <c r="BL3" s="16" t="str">
        <f t="shared" si="305"/>
        <v>20</v>
      </c>
      <c r="BM3" s="16" t="str">
        <f t="shared" si="305"/>
        <v>20</v>
      </c>
      <c r="BN3" s="16" t="str">
        <f t="shared" si="305"/>
        <v>10</v>
      </c>
      <c r="BO3" s="16" t="str">
        <f t="shared" si="305"/>
        <v>10</v>
      </c>
      <c r="BP3" s="16" t="str">
        <f t="shared" ref="BP3:EA3" si="306">IF(ISERROR(SEARCH("10",BP1)),IF(ISERROR(SEARCH("20",BP1)),"", "20"),"10")</f>
        <v>10</v>
      </c>
      <c r="BQ3" s="16" t="str">
        <f t="shared" si="306"/>
        <v>10</v>
      </c>
      <c r="BR3" s="16" t="str">
        <f t="shared" si="306"/>
        <v>10</v>
      </c>
      <c r="BS3" s="16" t="str">
        <f t="shared" si="306"/>
        <v>10</v>
      </c>
      <c r="BT3" s="16" t="str">
        <f t="shared" si="306"/>
        <v>10</v>
      </c>
      <c r="BU3" s="16" t="str">
        <f t="shared" si="306"/>
        <v>10</v>
      </c>
      <c r="BV3" s="16" t="str">
        <f t="shared" si="306"/>
        <v>10</v>
      </c>
      <c r="BW3" s="16" t="str">
        <f t="shared" si="306"/>
        <v>20</v>
      </c>
      <c r="BX3" s="16" t="str">
        <f t="shared" si="306"/>
        <v>20</v>
      </c>
      <c r="BY3" s="16" t="str">
        <f t="shared" si="306"/>
        <v>20</v>
      </c>
      <c r="BZ3" s="16" t="str">
        <f t="shared" si="306"/>
        <v>20</v>
      </c>
      <c r="CA3" s="16" t="str">
        <f t="shared" si="306"/>
        <v>20</v>
      </c>
      <c r="CB3" s="16" t="str">
        <f t="shared" si="306"/>
        <v>20</v>
      </c>
      <c r="CC3" s="16" t="str">
        <f t="shared" si="306"/>
        <v>20</v>
      </c>
      <c r="CD3" s="16" t="str">
        <f t="shared" si="306"/>
        <v>20</v>
      </c>
      <c r="CE3" s="16" t="str">
        <f t="shared" si="306"/>
        <v>20</v>
      </c>
      <c r="CF3" s="16" t="str">
        <f t="shared" si="306"/>
        <v>20</v>
      </c>
      <c r="CG3" s="16" t="str">
        <f t="shared" si="306"/>
        <v>20</v>
      </c>
      <c r="CH3" s="16" t="str">
        <f t="shared" si="306"/>
        <v>20</v>
      </c>
      <c r="CI3" s="16" t="str">
        <f t="shared" si="306"/>
        <v>20</v>
      </c>
      <c r="CJ3" s="16" t="str">
        <f t="shared" si="306"/>
        <v>20</v>
      </c>
      <c r="CK3" s="16" t="str">
        <f t="shared" si="306"/>
        <v>20</v>
      </c>
      <c r="CL3" s="16" t="str">
        <f t="shared" si="306"/>
        <v>20</v>
      </c>
      <c r="CM3" s="16" t="str">
        <f t="shared" si="306"/>
        <v>20</v>
      </c>
      <c r="CN3" s="16" t="str">
        <f t="shared" si="306"/>
        <v>20</v>
      </c>
      <c r="CO3" s="16" t="str">
        <f t="shared" si="306"/>
        <v>10</v>
      </c>
      <c r="CP3" s="16" t="str">
        <f t="shared" si="306"/>
        <v>10</v>
      </c>
      <c r="CQ3" s="16" t="str">
        <f t="shared" si="306"/>
        <v>10</v>
      </c>
      <c r="CR3" s="16" t="str">
        <f t="shared" si="306"/>
        <v>10</v>
      </c>
      <c r="CS3" s="16" t="str">
        <f t="shared" si="306"/>
        <v>10</v>
      </c>
      <c r="CT3" s="16" t="str">
        <f t="shared" si="306"/>
        <v>10</v>
      </c>
      <c r="CU3" s="16" t="str">
        <f t="shared" si="306"/>
        <v>10</v>
      </c>
      <c r="CV3" s="16" t="str">
        <f t="shared" si="306"/>
        <v>10</v>
      </c>
      <c r="CW3" s="16" t="str">
        <f t="shared" si="306"/>
        <v>10</v>
      </c>
      <c r="CX3" s="16" t="str">
        <f t="shared" si="306"/>
        <v>20</v>
      </c>
      <c r="CY3" s="16" t="str">
        <f t="shared" si="306"/>
        <v>20</v>
      </c>
      <c r="CZ3" s="16" t="str">
        <f t="shared" si="306"/>
        <v>20</v>
      </c>
      <c r="DA3" s="16" t="str">
        <f t="shared" si="306"/>
        <v>20</v>
      </c>
      <c r="DB3" s="16" t="str">
        <f t="shared" si="306"/>
        <v>20</v>
      </c>
      <c r="DC3" s="16" t="str">
        <f t="shared" si="306"/>
        <v>20</v>
      </c>
      <c r="DD3" s="16" t="str">
        <f t="shared" si="306"/>
        <v>20</v>
      </c>
      <c r="DE3" s="16" t="str">
        <f t="shared" si="306"/>
        <v>20</v>
      </c>
      <c r="DF3" s="16" t="str">
        <f t="shared" si="306"/>
        <v>20</v>
      </c>
      <c r="DG3" s="16" t="str">
        <f t="shared" si="306"/>
        <v/>
      </c>
      <c r="DH3" s="16" t="str">
        <f t="shared" si="306"/>
        <v/>
      </c>
      <c r="DI3" s="16" t="str">
        <f t="shared" si="306"/>
        <v>20</v>
      </c>
      <c r="DJ3" s="16" t="str">
        <f t="shared" si="306"/>
        <v>20</v>
      </c>
      <c r="DK3" s="16" t="str">
        <f t="shared" si="306"/>
        <v>20</v>
      </c>
      <c r="DL3" s="16" t="str">
        <f t="shared" si="306"/>
        <v>20</v>
      </c>
      <c r="DM3" s="16" t="str">
        <f t="shared" si="306"/>
        <v>20</v>
      </c>
      <c r="DN3" s="16" t="str">
        <f t="shared" si="306"/>
        <v>20</v>
      </c>
      <c r="DO3" s="16" t="str">
        <f t="shared" si="306"/>
        <v>20</v>
      </c>
      <c r="DP3" s="16" t="str">
        <f t="shared" si="306"/>
        <v>20</v>
      </c>
      <c r="DQ3" s="16" t="str">
        <f t="shared" si="306"/>
        <v>20</v>
      </c>
      <c r="DR3" s="16" t="str">
        <f t="shared" si="306"/>
        <v>10</v>
      </c>
      <c r="DS3" s="16" t="str">
        <f t="shared" si="306"/>
        <v>10</v>
      </c>
      <c r="DT3" s="16" t="str">
        <f t="shared" si="306"/>
        <v>10</v>
      </c>
      <c r="DU3" s="16" t="str">
        <f t="shared" si="306"/>
        <v>10</v>
      </c>
      <c r="DV3" s="16" t="str">
        <f t="shared" si="306"/>
        <v>10</v>
      </c>
      <c r="DW3" s="16" t="str">
        <f t="shared" si="306"/>
        <v>10</v>
      </c>
      <c r="DX3" s="16" t="str">
        <f t="shared" si="306"/>
        <v>10</v>
      </c>
      <c r="DY3" s="16" t="str">
        <f t="shared" si="306"/>
        <v>10</v>
      </c>
      <c r="DZ3" s="16" t="str">
        <f t="shared" si="306"/>
        <v>10</v>
      </c>
      <c r="EA3" s="16" t="str">
        <f t="shared" si="306"/>
        <v>20</v>
      </c>
      <c r="EB3" s="16" t="str">
        <f t="shared" ref="EB3:GM3" si="307">IF(ISERROR(SEARCH("10",EB1)),IF(ISERROR(SEARCH("20",EB1)),"", "20"),"10")</f>
        <v>20</v>
      </c>
      <c r="EC3" s="16" t="str">
        <f t="shared" si="307"/>
        <v>20</v>
      </c>
      <c r="ED3" s="16" t="str">
        <f t="shared" si="307"/>
        <v>20</v>
      </c>
      <c r="EE3" s="16" t="str">
        <f t="shared" si="307"/>
        <v>20</v>
      </c>
      <c r="EF3" s="16" t="str">
        <f t="shared" si="307"/>
        <v>20</v>
      </c>
      <c r="EG3" s="16" t="str">
        <f t="shared" si="307"/>
        <v>20</v>
      </c>
      <c r="EH3" s="16" t="str">
        <f t="shared" si="307"/>
        <v>20</v>
      </c>
      <c r="EI3" s="16" t="str">
        <f t="shared" si="307"/>
        <v>20</v>
      </c>
      <c r="EJ3" s="16" t="str">
        <f t="shared" si="307"/>
        <v>20</v>
      </c>
      <c r="EK3" s="16" t="str">
        <f t="shared" si="307"/>
        <v>20</v>
      </c>
      <c r="EL3" s="16" t="str">
        <f t="shared" si="307"/>
        <v>20</v>
      </c>
      <c r="EM3" s="16" t="str">
        <f t="shared" si="307"/>
        <v>20</v>
      </c>
      <c r="EN3" s="16" t="str">
        <f t="shared" si="307"/>
        <v>20</v>
      </c>
      <c r="EO3" s="16" t="str">
        <f t="shared" si="307"/>
        <v>20</v>
      </c>
      <c r="EP3" s="16" t="str">
        <f t="shared" si="307"/>
        <v>20</v>
      </c>
      <c r="EQ3" s="16" t="str">
        <f t="shared" si="307"/>
        <v>20</v>
      </c>
      <c r="ER3" s="16" t="str">
        <f t="shared" si="307"/>
        <v>20</v>
      </c>
      <c r="ES3" s="16" t="str">
        <f t="shared" si="307"/>
        <v>10</v>
      </c>
      <c r="ET3" s="16" t="str">
        <f t="shared" si="307"/>
        <v>10</v>
      </c>
      <c r="EU3" s="16" t="str">
        <f t="shared" si="307"/>
        <v>10</v>
      </c>
      <c r="EV3" s="16" t="str">
        <f t="shared" si="307"/>
        <v>10</v>
      </c>
      <c r="EW3" s="16" t="str">
        <f t="shared" si="307"/>
        <v>10</v>
      </c>
      <c r="EX3" s="16" t="str">
        <f t="shared" si="307"/>
        <v>10</v>
      </c>
      <c r="EY3" s="16" t="str">
        <f t="shared" si="307"/>
        <v>10</v>
      </c>
      <c r="EZ3" s="16" t="str">
        <f t="shared" si="307"/>
        <v>10</v>
      </c>
      <c r="FA3" s="16" t="str">
        <f t="shared" si="307"/>
        <v>10</v>
      </c>
      <c r="FB3" s="16" t="str">
        <f t="shared" si="307"/>
        <v>20</v>
      </c>
      <c r="FC3" s="16" t="str">
        <f t="shared" si="307"/>
        <v>20</v>
      </c>
      <c r="FD3" s="16" t="str">
        <f t="shared" si="307"/>
        <v>20</v>
      </c>
      <c r="FE3" s="16" t="str">
        <f t="shared" si="307"/>
        <v>20</v>
      </c>
      <c r="FF3" s="16" t="str">
        <f t="shared" si="307"/>
        <v>20</v>
      </c>
      <c r="FG3" s="16" t="str">
        <f t="shared" si="307"/>
        <v>20</v>
      </c>
      <c r="FH3" s="16" t="str">
        <f t="shared" si="307"/>
        <v>20</v>
      </c>
      <c r="FI3" s="16" t="str">
        <f t="shared" si="307"/>
        <v>20</v>
      </c>
      <c r="FJ3" s="16" t="str">
        <f t="shared" si="307"/>
        <v>20</v>
      </c>
      <c r="FK3" s="16" t="str">
        <f t="shared" si="307"/>
        <v>20</v>
      </c>
      <c r="FL3" s="16" t="str">
        <f t="shared" si="307"/>
        <v>20</v>
      </c>
      <c r="FM3" s="16" t="str">
        <f t="shared" si="307"/>
        <v>20</v>
      </c>
      <c r="FN3" s="16" t="str">
        <f t="shared" si="307"/>
        <v>20</v>
      </c>
      <c r="FO3" s="16" t="str">
        <f t="shared" si="307"/>
        <v>20</v>
      </c>
      <c r="FP3" s="16" t="str">
        <f t="shared" si="307"/>
        <v>20</v>
      </c>
      <c r="FQ3" s="16" t="str">
        <f t="shared" si="307"/>
        <v>20</v>
      </c>
      <c r="FR3" s="16" t="str">
        <f t="shared" si="307"/>
        <v>20</v>
      </c>
      <c r="FS3" s="16" t="str">
        <f t="shared" si="307"/>
        <v>20</v>
      </c>
      <c r="FT3" s="16" t="str">
        <f t="shared" si="307"/>
        <v>10</v>
      </c>
      <c r="FU3" s="16" t="str">
        <f t="shared" si="307"/>
        <v>10</v>
      </c>
      <c r="FV3" s="16" t="str">
        <f t="shared" si="307"/>
        <v>10</v>
      </c>
      <c r="FW3" s="16" t="str">
        <f t="shared" si="307"/>
        <v>10</v>
      </c>
      <c r="FX3" s="16" t="str">
        <f t="shared" si="307"/>
        <v>10</v>
      </c>
      <c r="FY3" s="16" t="str">
        <f t="shared" si="307"/>
        <v>10</v>
      </c>
      <c r="FZ3" s="16" t="str">
        <f t="shared" si="307"/>
        <v>10</v>
      </c>
      <c r="GA3" s="16" t="str">
        <f t="shared" si="307"/>
        <v>10</v>
      </c>
      <c r="GB3" s="16" t="str">
        <f t="shared" si="307"/>
        <v>10</v>
      </c>
      <c r="GC3" s="16" t="str">
        <f t="shared" si="307"/>
        <v>20</v>
      </c>
      <c r="GD3" s="16" t="str">
        <f t="shared" si="307"/>
        <v>20</v>
      </c>
      <c r="GE3" s="16" t="str">
        <f t="shared" si="307"/>
        <v>20</v>
      </c>
      <c r="GF3" s="16" t="str">
        <f t="shared" si="307"/>
        <v>20</v>
      </c>
      <c r="GG3" s="16" t="str">
        <f t="shared" si="307"/>
        <v>20</v>
      </c>
      <c r="GH3" s="16" t="str">
        <f t="shared" si="307"/>
        <v>20</v>
      </c>
      <c r="GI3" s="16" t="str">
        <f t="shared" si="307"/>
        <v>20</v>
      </c>
      <c r="GJ3" s="16" t="str">
        <f t="shared" si="307"/>
        <v>20</v>
      </c>
      <c r="GK3" s="16" t="str">
        <f t="shared" si="307"/>
        <v>20</v>
      </c>
      <c r="GL3" s="16" t="str">
        <f t="shared" si="307"/>
        <v>20</v>
      </c>
      <c r="GM3" s="16" t="str">
        <f t="shared" si="307"/>
        <v>20</v>
      </c>
      <c r="GN3" s="16" t="str">
        <f t="shared" ref="GN3:IY3" si="308">IF(ISERROR(SEARCH("10",GN1)),IF(ISERROR(SEARCH("20",GN1)),"", "20"),"10")</f>
        <v>20</v>
      </c>
      <c r="GO3" s="16" t="str">
        <f t="shared" si="308"/>
        <v>20</v>
      </c>
      <c r="GP3" s="16" t="str">
        <f t="shared" si="308"/>
        <v>20</v>
      </c>
      <c r="GQ3" s="16" t="str">
        <f t="shared" si="308"/>
        <v>20</v>
      </c>
      <c r="GR3" s="16" t="str">
        <f t="shared" si="308"/>
        <v>20</v>
      </c>
      <c r="GS3" s="16" t="str">
        <f t="shared" si="308"/>
        <v>20</v>
      </c>
      <c r="GT3" s="16" t="str">
        <f t="shared" si="308"/>
        <v>20</v>
      </c>
      <c r="GU3" s="16" t="str">
        <f t="shared" si="308"/>
        <v>10</v>
      </c>
      <c r="GV3" s="16" t="str">
        <f t="shared" si="308"/>
        <v>10</v>
      </c>
      <c r="GW3" s="16" t="str">
        <f t="shared" si="308"/>
        <v>10</v>
      </c>
      <c r="GX3" s="16" t="str">
        <f t="shared" si="308"/>
        <v>10</v>
      </c>
      <c r="GY3" s="16" t="str">
        <f t="shared" si="308"/>
        <v>10</v>
      </c>
      <c r="GZ3" s="16" t="str">
        <f t="shared" si="308"/>
        <v>10</v>
      </c>
      <c r="HA3" s="16" t="str">
        <f t="shared" si="308"/>
        <v>10</v>
      </c>
      <c r="HB3" s="16" t="str">
        <f t="shared" si="308"/>
        <v>10</v>
      </c>
      <c r="HC3" s="16" t="str">
        <f t="shared" si="308"/>
        <v>10</v>
      </c>
      <c r="HD3" s="16" t="str">
        <f t="shared" si="308"/>
        <v>20</v>
      </c>
      <c r="HE3" s="16" t="str">
        <f t="shared" si="308"/>
        <v>20</v>
      </c>
      <c r="HF3" s="16" t="str">
        <f t="shared" si="308"/>
        <v>20</v>
      </c>
      <c r="HG3" s="16" t="str">
        <f t="shared" si="308"/>
        <v>20</v>
      </c>
      <c r="HH3" s="16" t="str">
        <f t="shared" si="308"/>
        <v>20</v>
      </c>
      <c r="HI3" s="16" t="str">
        <f t="shared" si="308"/>
        <v>20</v>
      </c>
      <c r="HJ3" s="16" t="str">
        <f t="shared" si="308"/>
        <v>20</v>
      </c>
      <c r="HK3" s="16" t="str">
        <f t="shared" si="308"/>
        <v>20</v>
      </c>
      <c r="HL3" s="16" t="str">
        <f t="shared" si="308"/>
        <v>20</v>
      </c>
      <c r="HM3" s="16" t="str">
        <f t="shared" si="308"/>
        <v/>
      </c>
      <c r="HN3" s="16" t="str">
        <f t="shared" si="308"/>
        <v/>
      </c>
      <c r="HO3" s="16" t="str">
        <f t="shared" si="308"/>
        <v>20</v>
      </c>
      <c r="HP3" s="16" t="str">
        <f t="shared" si="308"/>
        <v>20</v>
      </c>
      <c r="HQ3" s="16" t="str">
        <f t="shared" si="308"/>
        <v>20</v>
      </c>
      <c r="HR3" s="16" t="str">
        <f t="shared" si="308"/>
        <v>20</v>
      </c>
      <c r="HS3" s="16" t="str">
        <f t="shared" si="308"/>
        <v>20</v>
      </c>
      <c r="HT3" s="16" t="str">
        <f t="shared" si="308"/>
        <v>20</v>
      </c>
      <c r="HU3" s="16" t="str">
        <f t="shared" si="308"/>
        <v>20</v>
      </c>
      <c r="HV3" s="16" t="str">
        <f t="shared" si="308"/>
        <v>20</v>
      </c>
      <c r="HW3" s="16" t="str">
        <f t="shared" si="308"/>
        <v>20</v>
      </c>
      <c r="HX3" s="16" t="str">
        <f t="shared" si="308"/>
        <v>10</v>
      </c>
      <c r="HY3" s="16" t="str">
        <f t="shared" si="308"/>
        <v>10</v>
      </c>
      <c r="HZ3" s="16" t="str">
        <f t="shared" si="308"/>
        <v>10</v>
      </c>
      <c r="IA3" s="16" t="str">
        <f t="shared" si="308"/>
        <v>10</v>
      </c>
      <c r="IB3" s="16" t="str">
        <f t="shared" si="308"/>
        <v>10</v>
      </c>
      <c r="IC3" s="16" t="str">
        <f t="shared" si="308"/>
        <v>10</v>
      </c>
      <c r="ID3" s="16" t="str">
        <f t="shared" si="308"/>
        <v>10</v>
      </c>
      <c r="IE3" s="16" t="str">
        <f t="shared" si="308"/>
        <v>10</v>
      </c>
      <c r="IF3" s="16" t="str">
        <f t="shared" si="308"/>
        <v>10</v>
      </c>
      <c r="IG3" s="16" t="str">
        <f t="shared" si="308"/>
        <v>20</v>
      </c>
      <c r="IH3" s="16" t="str">
        <f t="shared" si="308"/>
        <v>20</v>
      </c>
      <c r="II3" s="16" t="str">
        <f t="shared" si="308"/>
        <v>20</v>
      </c>
      <c r="IJ3" s="16" t="str">
        <f t="shared" si="308"/>
        <v>20</v>
      </c>
      <c r="IK3" s="16" t="str">
        <f t="shared" si="308"/>
        <v>20</v>
      </c>
      <c r="IL3" s="16" t="str">
        <f t="shared" si="308"/>
        <v>20</v>
      </c>
      <c r="IM3" s="16" t="str">
        <f t="shared" si="308"/>
        <v>20</v>
      </c>
      <c r="IN3" s="16" t="str">
        <f t="shared" si="308"/>
        <v>20</v>
      </c>
      <c r="IO3" s="16" t="str">
        <f t="shared" si="308"/>
        <v>20</v>
      </c>
      <c r="IP3" s="16" t="str">
        <f t="shared" si="308"/>
        <v>20</v>
      </c>
      <c r="IQ3" s="16" t="str">
        <f t="shared" si="308"/>
        <v>20</v>
      </c>
      <c r="IR3" s="16" t="str">
        <f t="shared" si="308"/>
        <v>20</v>
      </c>
      <c r="IS3" s="16" t="str">
        <f t="shared" si="308"/>
        <v>20</v>
      </c>
      <c r="IT3" s="16" t="str">
        <f t="shared" si="308"/>
        <v>20</v>
      </c>
      <c r="IU3" s="16" t="str">
        <f t="shared" si="308"/>
        <v>20</v>
      </c>
      <c r="IV3" s="16" t="str">
        <f t="shared" si="308"/>
        <v>20</v>
      </c>
      <c r="IW3" s="16" t="str">
        <f t="shared" si="308"/>
        <v>20</v>
      </c>
      <c r="IX3" s="16" t="str">
        <f t="shared" si="308"/>
        <v>20</v>
      </c>
      <c r="IY3" s="16" t="str">
        <f t="shared" si="308"/>
        <v>10</v>
      </c>
      <c r="IZ3" s="16" t="str">
        <f t="shared" ref="IZ3:LK3" si="309">IF(ISERROR(SEARCH("10",IZ1)),IF(ISERROR(SEARCH("20",IZ1)),"", "20"),"10")</f>
        <v>10</v>
      </c>
      <c r="JA3" s="16" t="str">
        <f t="shared" si="309"/>
        <v>10</v>
      </c>
      <c r="JB3" s="16" t="str">
        <f t="shared" si="309"/>
        <v>10</v>
      </c>
      <c r="JC3" s="16" t="str">
        <f t="shared" si="309"/>
        <v>10</v>
      </c>
      <c r="JD3" s="16" t="str">
        <f t="shared" si="309"/>
        <v>10</v>
      </c>
      <c r="JE3" s="16" t="str">
        <f t="shared" si="309"/>
        <v>10</v>
      </c>
      <c r="JF3" s="16" t="str">
        <f t="shared" si="309"/>
        <v>10</v>
      </c>
      <c r="JG3" s="16" t="str">
        <f t="shared" si="309"/>
        <v>10</v>
      </c>
      <c r="JH3" s="16" t="str">
        <f t="shared" si="309"/>
        <v>20</v>
      </c>
      <c r="JI3" s="16" t="str">
        <f t="shared" si="309"/>
        <v>20</v>
      </c>
      <c r="JJ3" s="16" t="str">
        <f t="shared" si="309"/>
        <v>20</v>
      </c>
      <c r="JK3" s="16" t="str">
        <f t="shared" si="309"/>
        <v>20</v>
      </c>
      <c r="JL3" s="16" t="str">
        <f t="shared" si="309"/>
        <v>20</v>
      </c>
      <c r="JM3" s="16" t="str">
        <f t="shared" si="309"/>
        <v>20</v>
      </c>
      <c r="JN3" s="16" t="str">
        <f t="shared" si="309"/>
        <v>20</v>
      </c>
      <c r="JO3" s="16" t="str">
        <f t="shared" si="309"/>
        <v>20</v>
      </c>
      <c r="JP3" s="16" t="str">
        <f t="shared" si="309"/>
        <v>20</v>
      </c>
      <c r="JQ3" s="16" t="str">
        <f t="shared" si="309"/>
        <v>20</v>
      </c>
      <c r="JR3" s="16" t="str">
        <f t="shared" si="309"/>
        <v>20</v>
      </c>
      <c r="JS3" s="16" t="str">
        <f t="shared" si="309"/>
        <v>20</v>
      </c>
      <c r="JT3" s="16" t="str">
        <f t="shared" si="309"/>
        <v>20</v>
      </c>
      <c r="JU3" s="16" t="str">
        <f t="shared" si="309"/>
        <v>20</v>
      </c>
      <c r="JV3" s="16" t="str">
        <f t="shared" si="309"/>
        <v>20</v>
      </c>
      <c r="JW3" s="16" t="str">
        <f t="shared" si="309"/>
        <v>20</v>
      </c>
      <c r="JX3" s="16" t="str">
        <f t="shared" si="309"/>
        <v>20</v>
      </c>
      <c r="JY3" s="16" t="str">
        <f t="shared" si="309"/>
        <v>20</v>
      </c>
      <c r="JZ3" s="16" t="str">
        <f t="shared" si="309"/>
        <v>10</v>
      </c>
      <c r="KA3" s="16" t="str">
        <f t="shared" si="309"/>
        <v>10</v>
      </c>
      <c r="KB3" s="16" t="str">
        <f t="shared" si="309"/>
        <v>10</v>
      </c>
      <c r="KC3" s="16" t="str">
        <f t="shared" si="309"/>
        <v>10</v>
      </c>
      <c r="KD3" s="16" t="str">
        <f t="shared" si="309"/>
        <v>10</v>
      </c>
      <c r="KE3" s="16" t="str">
        <f t="shared" si="309"/>
        <v>10</v>
      </c>
      <c r="KF3" s="16" t="str">
        <f t="shared" si="309"/>
        <v>10</v>
      </c>
      <c r="KG3" s="16" t="str">
        <f t="shared" si="309"/>
        <v>10</v>
      </c>
      <c r="KH3" s="16" t="str">
        <f t="shared" si="309"/>
        <v>10</v>
      </c>
      <c r="KI3" s="16" t="str">
        <f t="shared" si="309"/>
        <v>20</v>
      </c>
      <c r="KJ3" s="16" t="str">
        <f t="shared" si="309"/>
        <v>20</v>
      </c>
      <c r="KK3" s="16" t="str">
        <f t="shared" si="309"/>
        <v>20</v>
      </c>
      <c r="KL3" s="16" t="str">
        <f t="shared" si="309"/>
        <v>20</v>
      </c>
      <c r="KM3" s="16" t="str">
        <f t="shared" si="309"/>
        <v>20</v>
      </c>
      <c r="KN3" s="16" t="str">
        <f t="shared" si="309"/>
        <v>20</v>
      </c>
      <c r="KO3" s="16" t="str">
        <f t="shared" si="309"/>
        <v>20</v>
      </c>
      <c r="KP3" s="16" t="str">
        <f t="shared" si="309"/>
        <v>20</v>
      </c>
      <c r="KQ3" s="16" t="str">
        <f t="shared" si="309"/>
        <v>20</v>
      </c>
      <c r="KR3" s="16" t="str">
        <f t="shared" si="309"/>
        <v>20</v>
      </c>
      <c r="KS3" s="16" t="str">
        <f t="shared" si="309"/>
        <v>20</v>
      </c>
      <c r="KT3" s="16" t="str">
        <f t="shared" si="309"/>
        <v>20</v>
      </c>
      <c r="KU3" s="16" t="str">
        <f t="shared" si="309"/>
        <v>20</v>
      </c>
      <c r="KV3" s="16" t="str">
        <f t="shared" si="309"/>
        <v>20</v>
      </c>
      <c r="KW3" s="16" t="str">
        <f t="shared" si="309"/>
        <v>20</v>
      </c>
      <c r="KX3" s="16" t="str">
        <f t="shared" si="309"/>
        <v>20</v>
      </c>
      <c r="KY3" s="16" t="str">
        <f t="shared" si="309"/>
        <v>20</v>
      </c>
      <c r="KZ3" s="16" t="str">
        <f t="shared" si="309"/>
        <v>20</v>
      </c>
      <c r="LA3" s="16" t="str">
        <f t="shared" si="309"/>
        <v>10</v>
      </c>
      <c r="LB3" s="16" t="str">
        <f t="shared" si="309"/>
        <v>10</v>
      </c>
      <c r="LC3" s="16" t="str">
        <f t="shared" si="309"/>
        <v>10</v>
      </c>
      <c r="LD3" s="16" t="str">
        <f t="shared" si="309"/>
        <v>10</v>
      </c>
      <c r="LE3" s="16" t="str">
        <f t="shared" si="309"/>
        <v>10</v>
      </c>
      <c r="LF3" s="16" t="str">
        <f t="shared" si="309"/>
        <v>10</v>
      </c>
      <c r="LG3" s="16" t="str">
        <f t="shared" si="309"/>
        <v>10</v>
      </c>
      <c r="LH3" s="16" t="str">
        <f t="shared" si="309"/>
        <v>10</v>
      </c>
      <c r="LI3" s="16" t="str">
        <f t="shared" si="309"/>
        <v>10</v>
      </c>
      <c r="LJ3" s="16" t="str">
        <f t="shared" si="309"/>
        <v>20</v>
      </c>
      <c r="LK3" s="16" t="str">
        <f t="shared" si="309"/>
        <v>20</v>
      </c>
      <c r="LL3" s="16" t="str">
        <f t="shared" ref="LL3:LV3" si="310">IF(ISERROR(SEARCH("10",LL1)),IF(ISERROR(SEARCH("20",LL1)),"", "20"),"10")</f>
        <v>20</v>
      </c>
      <c r="LM3" s="16" t="str">
        <f t="shared" si="310"/>
        <v>20</v>
      </c>
      <c r="LN3" s="16" t="str">
        <f t="shared" si="310"/>
        <v>20</v>
      </c>
      <c r="LO3" s="16" t="str">
        <f t="shared" si="310"/>
        <v>20</v>
      </c>
      <c r="LP3" s="16" t="str">
        <f t="shared" si="310"/>
        <v>20</v>
      </c>
      <c r="LQ3" s="16" t="str">
        <f t="shared" si="310"/>
        <v>20</v>
      </c>
      <c r="LR3" s="16" t="str">
        <f t="shared" si="310"/>
        <v>20</v>
      </c>
      <c r="LS3" s="16"/>
      <c r="LT3" s="16"/>
      <c r="LU3" s="16" t="str">
        <f>IF(ISERROR(SEARCH("10",LU1)),IF(ISERROR(SEARCH("20",LU1)),"", "20"),"10")</f>
        <v/>
      </c>
      <c r="LV3" s="16" t="str">
        <f t="shared" si="310"/>
        <v/>
      </c>
      <c r="LW3" s="16" t="str">
        <f t="shared" ref="LW3:MF3" si="311">IF(ISERROR(SEARCH("10",LW1)),IF(ISERROR(SEARCH("20",LW1)),"", "20"),"10")</f>
        <v/>
      </c>
      <c r="LX3" s="16" t="str">
        <f t="shared" si="311"/>
        <v/>
      </c>
      <c r="LY3" s="16" t="str">
        <f t="shared" si="311"/>
        <v/>
      </c>
      <c r="LZ3" s="16" t="str">
        <f t="shared" si="311"/>
        <v/>
      </c>
      <c r="MA3" s="16" t="str">
        <f t="shared" si="311"/>
        <v/>
      </c>
      <c r="MB3" s="16" t="str">
        <f t="shared" si="311"/>
        <v/>
      </c>
      <c r="MC3" s="16" t="str">
        <f t="shared" si="311"/>
        <v/>
      </c>
      <c r="MD3" s="16" t="str">
        <f t="shared" si="311"/>
        <v/>
      </c>
      <c r="ME3" s="16" t="str">
        <f t="shared" si="311"/>
        <v/>
      </c>
      <c r="MF3" s="16" t="str">
        <f t="shared" si="311"/>
        <v/>
      </c>
      <c r="MG3" s="16" t="str">
        <f t="shared" ref="MG3:NB3" si="312">IF(ISERROR(SEARCH("10",MG1)),IF(ISERROR(SEARCH("20",MG1)),"", "20"),"10")</f>
        <v>20</v>
      </c>
      <c r="MH3" s="16" t="str">
        <f t="shared" si="312"/>
        <v/>
      </c>
      <c r="MI3" s="16" t="str">
        <f t="shared" si="312"/>
        <v/>
      </c>
      <c r="MJ3" s="16" t="str">
        <f t="shared" si="312"/>
        <v/>
      </c>
      <c r="MK3" s="16" t="str">
        <f t="shared" si="312"/>
        <v/>
      </c>
      <c r="ML3" s="16" t="str">
        <f t="shared" si="312"/>
        <v/>
      </c>
      <c r="MM3" s="16" t="str">
        <f t="shared" si="312"/>
        <v/>
      </c>
      <c r="MN3" s="16" t="str">
        <f t="shared" si="312"/>
        <v/>
      </c>
      <c r="MO3" s="16" t="str">
        <f t="shared" si="312"/>
        <v/>
      </c>
      <c r="MP3" s="16" t="str">
        <f t="shared" si="312"/>
        <v/>
      </c>
      <c r="MQ3" s="16" t="str">
        <f t="shared" si="312"/>
        <v/>
      </c>
      <c r="MR3" s="16" t="str">
        <f t="shared" si="312"/>
        <v/>
      </c>
      <c r="MS3" s="16" t="str">
        <f t="shared" si="312"/>
        <v/>
      </c>
      <c r="MT3" s="16" t="str">
        <f t="shared" si="312"/>
        <v/>
      </c>
      <c r="MU3" s="16" t="str">
        <f t="shared" si="312"/>
        <v/>
      </c>
      <c r="MV3" s="16" t="str">
        <f t="shared" si="312"/>
        <v/>
      </c>
      <c r="MW3" s="16" t="str">
        <f t="shared" si="312"/>
        <v/>
      </c>
      <c r="MX3" s="16" t="str">
        <f t="shared" si="312"/>
        <v/>
      </c>
      <c r="MY3" s="16" t="str">
        <f t="shared" si="312"/>
        <v/>
      </c>
      <c r="MZ3" s="16" t="str">
        <f t="shared" si="312"/>
        <v/>
      </c>
      <c r="NA3" s="16" t="str">
        <f t="shared" si="312"/>
        <v/>
      </c>
      <c r="NB3" s="16" t="str">
        <f t="shared" si="312"/>
        <v/>
      </c>
    </row>
    <row r="4" spans="1:366" s="17" customFormat="1">
      <c r="C4" s="83" t="e">
        <f>IF(AND(SEARCH(Holzrechner!$C$14,LCIA!C1),SEARCH(Holzrechner!$E$14,C1),SEARCH(Holzrechner!$G$14,C1)),"X","")</f>
        <v>#N/A</v>
      </c>
      <c r="D4" s="83" t="e">
        <f>IF(AND(SEARCH(Holzrechner!$C$14,LCIA!D1),SEARCH(Holzrechner!$E$14,D1),SEARCH(Holzrechner!$G$14,D1)),"X","")</f>
        <v>#N/A</v>
      </c>
      <c r="E4" s="83" t="e">
        <f>IF(AND(SEARCH(Holzrechner!$C$14,LCIA!E1),SEARCH(Holzrechner!$E$14,E1),SEARCH(Holzrechner!$G$14,E1)),"X","")</f>
        <v>#N/A</v>
      </c>
      <c r="F4" s="83" t="e">
        <f>IF(AND(SEARCH(Holzrechner!$C$14,LCIA!F1),SEARCH(Holzrechner!$E$14,F1),SEARCH(Holzrechner!$G$14,F1)),"X","")</f>
        <v>#N/A</v>
      </c>
      <c r="G4" s="83" t="e">
        <f>IF(AND(SEARCH(Holzrechner!$C$14,LCIA!G1),SEARCH(Holzrechner!$E$14,G1),SEARCH(Holzrechner!$G$14,G1)),"X","")</f>
        <v>#N/A</v>
      </c>
      <c r="H4" s="83" t="e">
        <f>IF(AND(SEARCH(Holzrechner!$C$14,LCIA!H1),SEARCH(Holzrechner!$E$14,H1),SEARCH(Holzrechner!$G$14,H1)),"X","")</f>
        <v>#N/A</v>
      </c>
      <c r="I4" s="83" t="e">
        <f>IF(AND(SEARCH(Holzrechner!$C$14,LCIA!I1),SEARCH(Holzrechner!$E$14,I1),SEARCH(Holzrechner!$G$14,I1)),"X","")</f>
        <v>#N/A</v>
      </c>
      <c r="J4" s="83" t="e">
        <f>IF(AND(SEARCH(Holzrechner!$C$14,LCIA!J1),SEARCH(Holzrechner!$E$14,J1),SEARCH(Holzrechner!$G$14,J1)),"X","")</f>
        <v>#N/A</v>
      </c>
      <c r="K4" s="83" t="e">
        <f>IF(AND(SEARCH(Holzrechner!$C$14,LCIA!K1),SEARCH(Holzrechner!$E$14,K1),SEARCH(Holzrechner!$G$14,K1)),"X","")</f>
        <v>#N/A</v>
      </c>
      <c r="L4" s="83" t="e">
        <f>IF(AND(SEARCH(Holzrechner!$C$14,LCIA!L1),SEARCH(Holzrechner!$E$14,L1),SEARCH(Holzrechner!$G$14,L1)),"X","")</f>
        <v>#N/A</v>
      </c>
      <c r="M4" t="e">
        <f>IF(AND(SEARCH(Holzrechner!$C$14,LCIA!M1),SEARCH(Holzrechner!$E$14,M1),SEARCH(Holzrechner!$G$14,M1)),"X",)</f>
        <v>#N/A</v>
      </c>
      <c r="N4" t="e">
        <f>IF(AND(SEARCH(Holzrechner!$C$14,LCIA!N1),SEARCH(Holzrechner!$E$14,N1),SEARCH(Holzrechner!$G$14,N1)),"X",)</f>
        <v>#N/A</v>
      </c>
      <c r="O4" t="e">
        <f>IF(AND(SEARCH(Holzrechner!$C$14,LCIA!O1),SEARCH(Holzrechner!$E$14,O1),SEARCH(Holzrechner!$G$14,O1)),"X",)</f>
        <v>#N/A</v>
      </c>
      <c r="P4" t="e">
        <f>IF(AND(SEARCH(Holzrechner!$C$14,LCIA!P1),SEARCH(Holzrechner!$E$14,P1),SEARCH(Holzrechner!$G$14,P1)),"X",)</f>
        <v>#N/A</v>
      </c>
      <c r="Q4" t="e">
        <f>IF(AND(SEARCH(Holzrechner!$C$14,LCIA!Q1),SEARCH(Holzrechner!$E$14,Q1),SEARCH(Holzrechner!$G$14,Q1)),"X",)</f>
        <v>#N/A</v>
      </c>
      <c r="R4" t="e">
        <f>IF(AND(SEARCH(Holzrechner!$C$14,LCIA!R1),SEARCH(Holzrechner!$E$14,R1),SEARCH(Holzrechner!$G$14,R1)),"X",)</f>
        <v>#N/A</v>
      </c>
      <c r="S4" t="e">
        <f>IF(AND(SEARCH(Holzrechner!$C$14,LCIA!S1),SEARCH(Holzrechner!$E$14,S1),SEARCH(Holzrechner!$G$14,S1)),"X",)</f>
        <v>#N/A</v>
      </c>
      <c r="T4" t="e">
        <f>IF(AND(SEARCH(Holzrechner!$C$14,LCIA!T1),SEARCH(Holzrechner!$E$14,T1),SEARCH(Holzrechner!$G$14,T1)),"X",)</f>
        <v>#N/A</v>
      </c>
      <c r="U4" t="e">
        <f>IF(AND(SEARCH(Holzrechner!$C$14,LCIA!U1),SEARCH(Holzrechner!$E$14,U1),SEARCH(Holzrechner!$G$14,U1)),"X",)</f>
        <v>#N/A</v>
      </c>
      <c r="V4" t="e">
        <f>IF(AND(SEARCH(Holzrechner!$C$14,LCIA!V1),SEARCH(Holzrechner!$E$14,V1),SEARCH(Holzrechner!$G$14,V1)),"X",)</f>
        <v>#N/A</v>
      </c>
      <c r="W4" t="e">
        <f>IF(AND(SEARCH(Holzrechner!$C$14,LCIA!W1),SEARCH(Holzrechner!$E$14,W1),SEARCH(Holzrechner!$G$14,W1)),"X",)</f>
        <v>#N/A</v>
      </c>
      <c r="X4" t="e">
        <f>IF(AND(SEARCH(Holzrechner!$C$14,LCIA!X1),SEARCH(Holzrechner!$E$14,X1),SEARCH(Holzrechner!$G$14,X1)),"X",)</f>
        <v>#N/A</v>
      </c>
      <c r="Y4" t="e">
        <f>IF(AND(SEARCH(Holzrechner!$C$14,LCIA!Y1),SEARCH(Holzrechner!$E$14,Y1),SEARCH(Holzrechner!$G$14,Y1)),"X",)</f>
        <v>#N/A</v>
      </c>
      <c r="Z4" t="e">
        <f>IF(AND(SEARCH(Holzrechner!$C$14,LCIA!Z1),SEARCH(Holzrechner!$E$14,Z1),SEARCH(Holzrechner!$G$14,Z1)),"X",)</f>
        <v>#N/A</v>
      </c>
      <c r="AA4" t="e">
        <f>IF(AND(SEARCH(Holzrechner!$C$14,LCIA!AA1),SEARCH(Holzrechner!$E$14,AA1),SEARCH(Holzrechner!$G$14,AA1)),"X",)</f>
        <v>#N/A</v>
      </c>
      <c r="AB4" t="e">
        <f>IF(AND(SEARCH(Holzrechner!$C$14,LCIA!AB1),SEARCH(Holzrechner!$E$14,AB1),SEARCH(Holzrechner!$G$14,AB1)),"X",)</f>
        <v>#N/A</v>
      </c>
      <c r="AC4" t="e">
        <f>IF(AND(SEARCH(Holzrechner!$C$14,LCIA!AC1),SEARCH(Holzrechner!$E$14,AC1),SEARCH(Holzrechner!$G$14,AC1)),"X",)</f>
        <v>#N/A</v>
      </c>
      <c r="AD4" t="e">
        <f>IF(AND(SEARCH(Holzrechner!$C$14,LCIA!AD1),SEARCH(Holzrechner!$E$14,AD1),SEARCH(Holzrechner!$G$14,AD1)),"X",)</f>
        <v>#N/A</v>
      </c>
      <c r="AE4" t="e">
        <f>IF(AND(SEARCH(Holzrechner!$C$14,LCIA!AE1),SEARCH(Holzrechner!$E$14,AE1),SEARCH(Holzrechner!$G$14,AE1)),"X",)</f>
        <v>#N/A</v>
      </c>
      <c r="AF4" t="e">
        <f>IF(AND(SEARCH(Holzrechner!$C$14,LCIA!AF1),SEARCH(Holzrechner!$E$14,AF1),SEARCH(Holzrechner!$G$14,AF1)),"X",)</f>
        <v>#N/A</v>
      </c>
      <c r="AG4" t="e">
        <f>IF(AND(SEARCH(Holzrechner!$C$14,LCIA!AG1),SEARCH(Holzrechner!$E$14,AG1),SEARCH(Holzrechner!$G$14,AG1)),"X",)</f>
        <v>#N/A</v>
      </c>
      <c r="AH4" t="e">
        <f>IF(AND(SEARCH(Holzrechner!$C$14,LCIA!AH1),SEARCH(Holzrechner!$E$14,AH1),SEARCH(Holzrechner!$G$14,AH1)),"X",)</f>
        <v>#N/A</v>
      </c>
      <c r="AI4" t="e">
        <f>IF(AND(SEARCH(Holzrechner!$C$14,LCIA!AI1),SEARCH(Holzrechner!$E$14,AI1),SEARCH(Holzrechner!$G$14,AI1)),"X",)</f>
        <v>#N/A</v>
      </c>
      <c r="AJ4" t="e">
        <f>IF(AND(SEARCH(Holzrechner!$C$14,LCIA!AJ1),SEARCH(Holzrechner!$E$14,AJ1),SEARCH(Holzrechner!$G$14,AJ1)),"X",)</f>
        <v>#N/A</v>
      </c>
      <c r="AK4" t="e">
        <f>IF(AND(SEARCH(Holzrechner!$C$14,LCIA!AK1),SEARCH(Holzrechner!$E$14,AK1),SEARCH(Holzrechner!$G$14,AK1)),"X",)</f>
        <v>#N/A</v>
      </c>
      <c r="AL4" t="e">
        <f>IF(AND(SEARCH(Holzrechner!$C$14,LCIA!AL1),SEARCH(Holzrechner!$E$14,AL1),SEARCH(Holzrechner!$G$14,AL1)),"X",)</f>
        <v>#N/A</v>
      </c>
      <c r="AM4" t="e">
        <f>IF(AND(SEARCH(Holzrechner!$C$14,LCIA!AM1),SEARCH(Holzrechner!$E$14,AM1),SEARCH(Holzrechner!$G$14,AM1)),"X",)</f>
        <v>#N/A</v>
      </c>
      <c r="AN4" t="e">
        <f>IF(AND(SEARCH(Holzrechner!$C$14,LCIA!AN1),SEARCH(Holzrechner!$E$14,AN1),SEARCH(Holzrechner!$G$14,AN1)),"X",)</f>
        <v>#N/A</v>
      </c>
      <c r="AO4" t="e">
        <f>IF(AND(SEARCH(Holzrechner!$C$14,LCIA!AO1),SEARCH(Holzrechner!$E$14,AO1),SEARCH(Holzrechner!$G$14,AO1)),"X",)</f>
        <v>#N/A</v>
      </c>
      <c r="AP4" t="e">
        <f>IF(AND(SEARCH(Holzrechner!$C$14,LCIA!AP1),SEARCH(Holzrechner!$E$14,AP1),SEARCH(Holzrechner!$G$14,AP1)),"X",)</f>
        <v>#N/A</v>
      </c>
      <c r="AQ4" t="e">
        <f>IF(AND(SEARCH(Holzrechner!$C$14,LCIA!AQ1),SEARCH(Holzrechner!$E$14,AQ1),SEARCH(Holzrechner!$G$14,AQ1)),"X",)</f>
        <v>#N/A</v>
      </c>
      <c r="AR4" t="e">
        <f>IF(AND(SEARCH(Holzrechner!$C$14,LCIA!AR1),SEARCH(Holzrechner!$E$14,AR1),SEARCH(Holzrechner!$G$14,AR1)),"X",)</f>
        <v>#N/A</v>
      </c>
      <c r="AS4" t="e">
        <f>IF(AND(SEARCH(Holzrechner!$C$14,LCIA!AS1),SEARCH(Holzrechner!$E$14,AS1),SEARCH(Holzrechner!$G$14,AS1)),"X",)</f>
        <v>#N/A</v>
      </c>
      <c r="AT4" t="e">
        <f>IF(AND(SEARCH(Holzrechner!$C$14,LCIA!AT1),SEARCH(Holzrechner!$E$14,AT1),SEARCH(Holzrechner!$G$14,AT1)),"X",)</f>
        <v>#N/A</v>
      </c>
      <c r="AU4" t="e">
        <f>IF(AND(SEARCH(Holzrechner!$C$14,LCIA!AU1),SEARCH(Holzrechner!$E$14,AU1),SEARCH(Holzrechner!$G$14,AU1)),"X",)</f>
        <v>#N/A</v>
      </c>
      <c r="AV4" t="e">
        <f>IF(AND(SEARCH(Holzrechner!$C$14,LCIA!AV1),SEARCH(Holzrechner!$E$14,AV1),SEARCH(Holzrechner!$G$14,AV1)),"X",)</f>
        <v>#N/A</v>
      </c>
      <c r="AW4" t="e">
        <f>IF(AND(SEARCH(Holzrechner!$C$14,LCIA!AW1),SEARCH(Holzrechner!$E$14,AW1),SEARCH(Holzrechner!$G$14,AW1)),"X",)</f>
        <v>#N/A</v>
      </c>
      <c r="AX4" t="e">
        <f>IF(AND(SEARCH(Holzrechner!$C$14,LCIA!AX1),SEARCH(Holzrechner!$E$14,AX1),SEARCH(Holzrechner!$G$14,AX1)),"X",)</f>
        <v>#N/A</v>
      </c>
      <c r="AY4" t="e">
        <f>IF(AND(SEARCH(Holzrechner!$C$14,LCIA!AY1),SEARCH(Holzrechner!$E$14,AY1),SEARCH(Holzrechner!$G$14,AY1)),"X",)</f>
        <v>#N/A</v>
      </c>
      <c r="AZ4" t="e">
        <f>IF(AND(SEARCH(Holzrechner!$C$14,LCIA!AZ1),SEARCH(Holzrechner!$E$14,AZ1),SEARCH(Holzrechner!$G$14,AZ1)),"X",)</f>
        <v>#N/A</v>
      </c>
      <c r="BA4" t="e">
        <f>IF(AND(SEARCH(Holzrechner!$C$14,LCIA!BA1),SEARCH(Holzrechner!$E$14,BA1),SEARCH(Holzrechner!$G$14,BA1)),"X",)</f>
        <v>#N/A</v>
      </c>
      <c r="BB4" t="e">
        <f>IF(AND(SEARCH(Holzrechner!$C$14,LCIA!BB1),SEARCH(Holzrechner!$E$14,BB1),SEARCH(Holzrechner!$G$14,BB1)),"X",)</f>
        <v>#N/A</v>
      </c>
      <c r="BC4" t="e">
        <f>IF(AND(SEARCH(Holzrechner!$C$14,LCIA!BC1),SEARCH(Holzrechner!$E$14,BC1),SEARCH(Holzrechner!$G$14,BC1)),"X",)</f>
        <v>#N/A</v>
      </c>
      <c r="BD4" t="e">
        <f>IF(AND(SEARCH(Holzrechner!$C$14,LCIA!BD1),SEARCH(Holzrechner!$E$14,BD1),SEARCH(Holzrechner!$G$14,BD1)),"X",)</f>
        <v>#N/A</v>
      </c>
      <c r="BE4" t="e">
        <f>IF(AND(SEARCH(Holzrechner!$C$14,LCIA!BE1),SEARCH(Holzrechner!$E$14,BE1),SEARCH(Holzrechner!$G$14,BE1)),"X",)</f>
        <v>#N/A</v>
      </c>
      <c r="BF4" t="e">
        <f>IF(AND(SEARCH(Holzrechner!$C$14,LCIA!BF1),SEARCH(Holzrechner!$E$14,BF1),SEARCH(Holzrechner!$G$14,BF1)),"X",)</f>
        <v>#N/A</v>
      </c>
      <c r="BG4" t="e">
        <f>IF(AND(SEARCH(Holzrechner!$C$14,LCIA!BG1),SEARCH(Holzrechner!$E$14,BG1),SEARCH(Holzrechner!$G$14,BG1)),"X",)</f>
        <v>#N/A</v>
      </c>
      <c r="BH4" t="e">
        <f>IF(AND(SEARCH(Holzrechner!$C$14,LCIA!BH1),SEARCH(Holzrechner!$E$14,BH1),SEARCH(Holzrechner!$G$14,BH1)),"X",)</f>
        <v>#N/A</v>
      </c>
      <c r="BI4" t="e">
        <f>IF(AND(SEARCH(Holzrechner!$C$14,LCIA!BI1),SEARCH(Holzrechner!$E$14,BI1),SEARCH(Holzrechner!$G$14,BI1)),"X",)</f>
        <v>#N/A</v>
      </c>
      <c r="BJ4" t="e">
        <f>IF(AND(SEARCH(Holzrechner!$C$14,LCIA!BJ1),SEARCH(Holzrechner!$E$14,BJ1),SEARCH(Holzrechner!$G$14,BJ1)),"X",)</f>
        <v>#N/A</v>
      </c>
      <c r="BK4" t="e">
        <f>IF(AND(SEARCH(Holzrechner!$C$14,LCIA!BK1),SEARCH(Holzrechner!$E$14,BK1),SEARCH(Holzrechner!$G$14,BK1)),"X",)</f>
        <v>#N/A</v>
      </c>
      <c r="BL4" t="e">
        <f>IF(AND(SEARCH(Holzrechner!$C$14,LCIA!BL1),SEARCH(Holzrechner!$E$14,BL1),SEARCH(Holzrechner!$G$14,BL1)),"X",)</f>
        <v>#N/A</v>
      </c>
      <c r="BM4" t="e">
        <f>IF(AND(SEARCH(Holzrechner!$C$14,LCIA!BM1),SEARCH(Holzrechner!$E$14,BM1),SEARCH(Holzrechner!$G$14,BM1)),"X",)</f>
        <v>#N/A</v>
      </c>
      <c r="BN4" t="e">
        <f>IF(AND(SEARCH(Holzrechner!$C$14,LCIA!BN1),SEARCH(Holzrechner!$E$14,BN1),SEARCH(Holzrechner!$G$14,BN1)),"X",)</f>
        <v>#N/A</v>
      </c>
      <c r="BO4" t="e">
        <f>IF(AND(SEARCH(Holzrechner!$C$14,LCIA!BO1),SEARCH(Holzrechner!$E$14,BO1),SEARCH(Holzrechner!$G$14,BO1)),"X",)</f>
        <v>#N/A</v>
      </c>
      <c r="BP4" t="e">
        <f>IF(AND(SEARCH(Holzrechner!$C$14,LCIA!BP1),SEARCH(Holzrechner!$E$14,BP1),SEARCH(Holzrechner!$G$14,BP1)),"X",)</f>
        <v>#N/A</v>
      </c>
      <c r="BQ4" t="e">
        <f>IF(AND(SEARCH(Holzrechner!$C$14,LCIA!BQ1),SEARCH(Holzrechner!$E$14,BQ1),SEARCH(Holzrechner!$G$14,BQ1)),"X",)</f>
        <v>#N/A</v>
      </c>
      <c r="BR4" t="e">
        <f>IF(AND(SEARCH(Holzrechner!$C$14,LCIA!BR1),SEARCH(Holzrechner!$E$14,BR1),SEARCH(Holzrechner!$G$14,BR1)),"X",)</f>
        <v>#N/A</v>
      </c>
      <c r="BS4" t="e">
        <f>IF(AND(SEARCH(Holzrechner!$C$14,LCIA!BS1),SEARCH(Holzrechner!$E$14,BS1),SEARCH(Holzrechner!$G$14,BS1)),"X",)</f>
        <v>#N/A</v>
      </c>
      <c r="BT4" t="e">
        <f>IF(AND(SEARCH(Holzrechner!$C$14,LCIA!BT1),SEARCH(Holzrechner!$E$14,BT1),SEARCH(Holzrechner!$G$14,BT1)),"X",)</f>
        <v>#N/A</v>
      </c>
      <c r="BU4" t="e">
        <f>IF(AND(SEARCH(Holzrechner!$C$14,LCIA!BU1),SEARCH(Holzrechner!$E$14,BU1),SEARCH(Holzrechner!$G$14,BU1)),"X",)</f>
        <v>#N/A</v>
      </c>
      <c r="BV4" t="e">
        <f>IF(AND(SEARCH(Holzrechner!$C$14,LCIA!BV1),SEARCH(Holzrechner!$E$14,BV1),SEARCH(Holzrechner!$G$14,BV1)),"X",)</f>
        <v>#N/A</v>
      </c>
      <c r="BW4" t="e">
        <f>IF(AND(SEARCH(Holzrechner!$C$14,LCIA!BW1),SEARCH(Holzrechner!$E$14,BW1),SEARCH(Holzrechner!$G$14,BW1)),"X",)</f>
        <v>#N/A</v>
      </c>
      <c r="BX4" t="e">
        <f>IF(AND(SEARCH(Holzrechner!$C$14,LCIA!BX1),SEARCH(Holzrechner!$E$14,BX1),SEARCH(Holzrechner!$G$14,BX1)),"X",)</f>
        <v>#N/A</v>
      </c>
      <c r="BY4" t="e">
        <f>IF(AND(SEARCH(Holzrechner!$C$14,LCIA!BY1),SEARCH(Holzrechner!$E$14,BY1),SEARCH(Holzrechner!$G$14,BY1)),"X",)</f>
        <v>#N/A</v>
      </c>
      <c r="BZ4" t="e">
        <f>IF(AND(SEARCH(Holzrechner!$C$14,LCIA!BZ1),SEARCH(Holzrechner!$E$14,BZ1),SEARCH(Holzrechner!$G$14,BZ1)),"X",)</f>
        <v>#N/A</v>
      </c>
      <c r="CA4" t="e">
        <f>IF(AND(SEARCH(Holzrechner!$C$14,LCIA!CA1),SEARCH(Holzrechner!$E$14,CA1),SEARCH(Holzrechner!$G$14,CA1)),"X",)</f>
        <v>#N/A</v>
      </c>
      <c r="CB4" t="e">
        <f>IF(AND(SEARCH(Holzrechner!$C$14,LCIA!CB1),SEARCH(Holzrechner!$E$14,CB1),SEARCH(Holzrechner!$G$14,CB1)),"X",)</f>
        <v>#N/A</v>
      </c>
      <c r="CC4" t="e">
        <f>IF(AND(SEARCH(Holzrechner!$C$14,LCIA!CC1),SEARCH(Holzrechner!$E$14,CC1),SEARCH(Holzrechner!$G$14,CC1)),"X",)</f>
        <v>#N/A</v>
      </c>
      <c r="CD4" t="e">
        <f>IF(AND(SEARCH(Holzrechner!$C$14,LCIA!CD1),SEARCH(Holzrechner!$E$14,CD1),SEARCH(Holzrechner!$G$14,CD1)),"X",)</f>
        <v>#N/A</v>
      </c>
      <c r="CE4" t="e">
        <f>IF(AND(SEARCH(Holzrechner!$C$14,LCIA!CE1),SEARCH(Holzrechner!$E$14,CE1),SEARCH(Holzrechner!$G$14,CE1)),"X",)</f>
        <v>#N/A</v>
      </c>
      <c r="CF4" t="e">
        <f>IF(AND(SEARCH(Holzrechner!$C$14,LCIA!CF1),SEARCH(Holzrechner!$E$14,CF1),SEARCH(Holzrechner!$G$14,CF1)),"X",)</f>
        <v>#N/A</v>
      </c>
      <c r="CG4" t="e">
        <f>IF(AND(SEARCH(Holzrechner!$C$14,LCIA!CG1),SEARCH(Holzrechner!$E$14,CG1),SEARCH(Holzrechner!$G$14,CG1)),"X",)</f>
        <v>#N/A</v>
      </c>
      <c r="CH4" t="e">
        <f>IF(AND(SEARCH(Holzrechner!$C$14,LCIA!CH1),SEARCH(Holzrechner!$E$14,CH1),SEARCH(Holzrechner!$G$14,CH1)),"X",)</f>
        <v>#N/A</v>
      </c>
      <c r="CI4" t="e">
        <f>IF(AND(SEARCH(Holzrechner!$C$14,LCIA!CI1),SEARCH(Holzrechner!$E$14,CI1),SEARCH(Holzrechner!$G$14,CI1)),"X",)</f>
        <v>#N/A</v>
      </c>
      <c r="CJ4" t="e">
        <f>IF(AND(SEARCH(Holzrechner!$C$14,LCIA!CJ1),SEARCH(Holzrechner!$E$14,CJ1),SEARCH(Holzrechner!$G$14,CJ1)),"X",)</f>
        <v>#N/A</v>
      </c>
      <c r="CK4" t="e">
        <f>IF(AND(SEARCH(Holzrechner!$C$14,LCIA!CK1),SEARCH(Holzrechner!$E$14,CK1),SEARCH(Holzrechner!$G$14,CK1)),"X",)</f>
        <v>#N/A</v>
      </c>
      <c r="CL4" t="e">
        <f>IF(AND(SEARCH(Holzrechner!$C$14,LCIA!CL1),SEARCH(Holzrechner!$E$14,CL1),SEARCH(Holzrechner!$G$14,CL1)),"X",)</f>
        <v>#N/A</v>
      </c>
      <c r="CM4" t="e">
        <f>IF(AND(SEARCH(Holzrechner!$C$14,LCIA!CM1),SEARCH(Holzrechner!$E$14,CM1),SEARCH(Holzrechner!$G$14,CM1)),"X",)</f>
        <v>#N/A</v>
      </c>
      <c r="CN4" t="e">
        <f>IF(AND(SEARCH(Holzrechner!$C$14,LCIA!CN1),SEARCH(Holzrechner!$E$14,CN1),SEARCH(Holzrechner!$G$14,CN1)),"X",)</f>
        <v>#N/A</v>
      </c>
      <c r="CO4" t="e">
        <f>IF(AND(SEARCH(Holzrechner!$C$14,LCIA!CO1),SEARCH(Holzrechner!$E$14,CO1),SEARCH(Holzrechner!$G$14,CO1)),"X",)</f>
        <v>#N/A</v>
      </c>
      <c r="CP4" t="e">
        <f>IF(AND(SEARCH(Holzrechner!$C$14,LCIA!CP1),SEARCH(Holzrechner!$E$14,CP1),SEARCH(Holzrechner!$G$14,CP1)),"X",)</f>
        <v>#N/A</v>
      </c>
      <c r="CQ4" t="e">
        <f>IF(AND(SEARCH(Holzrechner!$C$14,LCIA!CQ1),SEARCH(Holzrechner!$E$14,CQ1),SEARCH(Holzrechner!$G$14,CQ1)),"X",)</f>
        <v>#N/A</v>
      </c>
      <c r="CR4" t="e">
        <f>IF(AND(SEARCH(Holzrechner!$C$14,LCIA!CR1),SEARCH(Holzrechner!$E$14,CR1),SEARCH(Holzrechner!$G$14,CR1)),"X",)</f>
        <v>#N/A</v>
      </c>
      <c r="CS4" t="e">
        <f>IF(AND(SEARCH(Holzrechner!$C$14,LCIA!CS1),SEARCH(Holzrechner!$E$14,CS1),SEARCH(Holzrechner!$G$14,CS1)),"X",)</f>
        <v>#N/A</v>
      </c>
      <c r="CT4" t="e">
        <f>IF(AND(SEARCH(Holzrechner!$C$14,LCIA!CT1),SEARCH(Holzrechner!$E$14,CT1),SEARCH(Holzrechner!$G$14,CT1)),"X",)</f>
        <v>#N/A</v>
      </c>
      <c r="CU4" t="e">
        <f>IF(AND(SEARCH(Holzrechner!$C$14,LCIA!CU1),SEARCH(Holzrechner!$E$14,CU1),SEARCH(Holzrechner!$G$14,CU1)),"X",)</f>
        <v>#N/A</v>
      </c>
      <c r="CV4" t="e">
        <f>IF(AND(SEARCH(Holzrechner!$C$14,LCIA!CV1),SEARCH(Holzrechner!$E$14,CV1),SEARCH(Holzrechner!$G$14,CV1)),"X",)</f>
        <v>#N/A</v>
      </c>
      <c r="CW4" t="e">
        <f>IF(AND(SEARCH(Holzrechner!$C$14,LCIA!CW1),SEARCH(Holzrechner!$E$14,CW1),SEARCH(Holzrechner!$G$14,CW1)),"X",)</f>
        <v>#N/A</v>
      </c>
      <c r="CX4" t="e">
        <f>IF(AND(SEARCH(Holzrechner!$C$14,LCIA!CX1),SEARCH(Holzrechner!$E$14,CX1),SEARCH(Holzrechner!$G$14,CX1)),"X",)</f>
        <v>#N/A</v>
      </c>
      <c r="CY4" t="e">
        <f>IF(AND(SEARCH(Holzrechner!$C$14,LCIA!CY1),SEARCH(Holzrechner!$E$14,CY1),SEARCH(Holzrechner!$G$14,CY1)),"X",)</f>
        <v>#N/A</v>
      </c>
      <c r="CZ4" t="e">
        <f>IF(AND(SEARCH(Holzrechner!$C$14,LCIA!CZ1),SEARCH(Holzrechner!$E$14,CZ1),SEARCH(Holzrechner!$G$14,CZ1)),"X",)</f>
        <v>#N/A</v>
      </c>
      <c r="DA4" t="e">
        <f>IF(AND(SEARCH(Holzrechner!$C$14,LCIA!DA1),SEARCH(Holzrechner!$E$14,DA1),SEARCH(Holzrechner!$G$14,DA1)),"X",)</f>
        <v>#N/A</v>
      </c>
      <c r="DB4" t="e">
        <f>IF(AND(SEARCH(Holzrechner!$C$14,LCIA!DB1),SEARCH(Holzrechner!$E$14,DB1),SEARCH(Holzrechner!$G$14,DB1)),"X",)</f>
        <v>#N/A</v>
      </c>
      <c r="DC4" t="e">
        <f>IF(AND(SEARCH(Holzrechner!$C$14,LCIA!DC1),SEARCH(Holzrechner!$E$14,DC1),SEARCH(Holzrechner!$G$14,DC1)),"X",)</f>
        <v>#N/A</v>
      </c>
      <c r="DD4" t="e">
        <f>IF(AND(SEARCH(Holzrechner!$C$14,LCIA!DD1),SEARCH(Holzrechner!$E$14,DD1),SEARCH(Holzrechner!$G$14,DD1)),"X",)</f>
        <v>#N/A</v>
      </c>
      <c r="DE4" t="e">
        <f>IF(AND(SEARCH(Holzrechner!$C$14,LCIA!DE1),SEARCH(Holzrechner!$E$14,DE1),SEARCH(Holzrechner!$G$14,DE1)),"X",)</f>
        <v>#N/A</v>
      </c>
      <c r="DF4" t="e">
        <f>IF(AND(SEARCH(Holzrechner!$C$14,LCIA!DF1),SEARCH(Holzrechner!$E$14,DF1),SEARCH(Holzrechner!$G$14,DF1)),"X",)</f>
        <v>#N/A</v>
      </c>
      <c r="DG4" t="e">
        <f>IF(AND(SEARCH(Holzrechner!$C$14,LCIA!DG1),SEARCH(Holzrechner!$E$14,DG1),SEARCH(Holzrechner!$G$14,DG1)),"X",)</f>
        <v>#N/A</v>
      </c>
      <c r="DH4" t="e">
        <f>IF(AND(SEARCH(Holzrechner!$C$14,LCIA!DH1),SEARCH(Holzrechner!$E$14,DH1),SEARCH(Holzrechner!$G$14,DH1)),"X",)</f>
        <v>#N/A</v>
      </c>
      <c r="DI4" t="e">
        <f>IF(AND(SEARCH(Holzrechner!$C$14,LCIA!DI1),SEARCH(Holzrechner!$E$14,DI1),SEARCH(Holzrechner!$G$14,DI1)),"X",)</f>
        <v>#N/A</v>
      </c>
      <c r="DJ4" t="e">
        <f>IF(AND(SEARCH(Holzrechner!$C$14,LCIA!DJ1),SEARCH(Holzrechner!$E$14,DJ1),SEARCH(Holzrechner!$G$14,DJ1)),"X",)</f>
        <v>#N/A</v>
      </c>
      <c r="DK4" t="e">
        <f>IF(AND(SEARCH(Holzrechner!$C$14,LCIA!DK1),SEARCH(Holzrechner!$E$14,DK1),SEARCH(Holzrechner!$G$14,DK1)),"X",)</f>
        <v>#N/A</v>
      </c>
      <c r="DL4" t="e">
        <f>IF(AND(SEARCH(Holzrechner!$C$14,LCIA!DL1),SEARCH(Holzrechner!$E$14,DL1),SEARCH(Holzrechner!$G$14,DL1)),"X",)</f>
        <v>#N/A</v>
      </c>
      <c r="DM4" t="e">
        <f>IF(AND(SEARCH(Holzrechner!$C$14,LCIA!DM1),SEARCH(Holzrechner!$E$14,DM1),SEARCH(Holzrechner!$G$14,DM1)),"X",)</f>
        <v>#N/A</v>
      </c>
      <c r="DN4" t="e">
        <f>IF(AND(SEARCH(Holzrechner!$C$14,LCIA!DN1),SEARCH(Holzrechner!$E$14,DN1),SEARCH(Holzrechner!$G$14,DN1)),"X",)</f>
        <v>#N/A</v>
      </c>
      <c r="DO4" t="e">
        <f>IF(AND(SEARCH(Holzrechner!$C$14,LCIA!DO1),SEARCH(Holzrechner!$E$14,DO1),SEARCH(Holzrechner!$G$14,DO1)),"X",)</f>
        <v>#N/A</v>
      </c>
      <c r="DP4" t="e">
        <f>IF(AND(SEARCH(Holzrechner!$C$14,LCIA!DP1),SEARCH(Holzrechner!$E$14,DP1),SEARCH(Holzrechner!$G$14,DP1)),"X",)</f>
        <v>#N/A</v>
      </c>
      <c r="DQ4" t="e">
        <f>IF(AND(SEARCH(Holzrechner!$C$14,LCIA!DQ1),SEARCH(Holzrechner!$E$14,DQ1),SEARCH(Holzrechner!$G$14,DQ1)),"X",)</f>
        <v>#N/A</v>
      </c>
      <c r="DR4" t="e">
        <f>IF(AND(SEARCH(Holzrechner!$C$14,LCIA!DR1),SEARCH(Holzrechner!$E$14,DR1),SEARCH(Holzrechner!$G$14,DR1)),"X",)</f>
        <v>#N/A</v>
      </c>
      <c r="DS4" t="e">
        <f>IF(AND(SEARCH(Holzrechner!$C$14,LCIA!DS1),SEARCH(Holzrechner!$E$14,DS1),SEARCH(Holzrechner!$G$14,DS1)),"X",)</f>
        <v>#N/A</v>
      </c>
      <c r="DT4" t="e">
        <f>IF(AND(SEARCH(Holzrechner!$C$14,LCIA!DT1),SEARCH(Holzrechner!$E$14,DT1),SEARCH(Holzrechner!$G$14,DT1)),"X",)</f>
        <v>#N/A</v>
      </c>
      <c r="DU4" t="e">
        <f>IF(AND(SEARCH(Holzrechner!$C$14,LCIA!DU1),SEARCH(Holzrechner!$E$14,DU1),SEARCH(Holzrechner!$G$14,DU1)),"X",)</f>
        <v>#N/A</v>
      </c>
      <c r="DV4" t="e">
        <f>IF(AND(SEARCH(Holzrechner!$C$14,LCIA!DV1),SEARCH(Holzrechner!$E$14,DV1),SEARCH(Holzrechner!$G$14,DV1)),"X",)</f>
        <v>#N/A</v>
      </c>
      <c r="DW4" t="e">
        <f>IF(AND(SEARCH(Holzrechner!$C$14,LCIA!DW1),SEARCH(Holzrechner!$E$14,DW1),SEARCH(Holzrechner!$G$14,DW1)),"X",)</f>
        <v>#N/A</v>
      </c>
      <c r="DX4" t="e">
        <f>IF(AND(SEARCH(Holzrechner!$C$14,LCIA!DX1),SEARCH(Holzrechner!$E$14,DX1),SEARCH(Holzrechner!$G$14,DX1)),"X",)</f>
        <v>#N/A</v>
      </c>
      <c r="DY4" t="e">
        <f>IF(AND(SEARCH(Holzrechner!$C$14,LCIA!DY1),SEARCH(Holzrechner!$E$14,DY1),SEARCH(Holzrechner!$G$14,DY1)),"X",)</f>
        <v>#N/A</v>
      </c>
      <c r="DZ4" t="e">
        <f>IF(AND(SEARCH(Holzrechner!$C$14,LCIA!DZ1),SEARCH(Holzrechner!$E$14,DZ1),SEARCH(Holzrechner!$G$14,DZ1)),"X",)</f>
        <v>#N/A</v>
      </c>
      <c r="EA4" t="e">
        <f>IF(AND(SEARCH(Holzrechner!$C$14,LCIA!EA1),SEARCH(Holzrechner!$E$14,EA1),SEARCH(Holzrechner!$G$14,EA1)),"X",)</f>
        <v>#N/A</v>
      </c>
      <c r="EB4" t="e">
        <f>IF(AND(SEARCH(Holzrechner!$C$14,LCIA!EB1),SEARCH(Holzrechner!$E$14,EB1),SEARCH(Holzrechner!$G$14,EB1)),"X",)</f>
        <v>#N/A</v>
      </c>
      <c r="EC4" t="e">
        <f>IF(AND(SEARCH(Holzrechner!$C$14,LCIA!EC1),SEARCH(Holzrechner!$E$14,EC1),SEARCH(Holzrechner!$G$14,EC1)),"X",)</f>
        <v>#N/A</v>
      </c>
      <c r="ED4" t="e">
        <f>IF(AND(SEARCH(Holzrechner!$C$14,LCIA!ED1),SEARCH(Holzrechner!$E$14,ED1),SEARCH(Holzrechner!$G$14,ED1)),"X",)</f>
        <v>#N/A</v>
      </c>
      <c r="EE4" t="e">
        <f>IF(AND(SEARCH(Holzrechner!$C$14,LCIA!EE1),SEARCH(Holzrechner!$E$14,EE1),SEARCH(Holzrechner!$G$14,EE1)),"X",)</f>
        <v>#N/A</v>
      </c>
      <c r="EF4" t="e">
        <f>IF(AND(SEARCH(Holzrechner!$C$14,LCIA!EF1),SEARCH(Holzrechner!$E$14,EF1),SEARCH(Holzrechner!$G$14,EF1)),"X",)</f>
        <v>#N/A</v>
      </c>
      <c r="EG4" t="e">
        <f>IF(AND(SEARCH(Holzrechner!$C$14,LCIA!EG1),SEARCH(Holzrechner!$E$14,EG1),SEARCH(Holzrechner!$G$14,EG1)),"X",)</f>
        <v>#N/A</v>
      </c>
      <c r="EH4" t="e">
        <f>IF(AND(SEARCH(Holzrechner!$C$14,LCIA!EH1),SEARCH(Holzrechner!$E$14,EH1),SEARCH(Holzrechner!$G$14,EH1)),"X",)</f>
        <v>#N/A</v>
      </c>
      <c r="EI4" t="e">
        <f>IF(AND(SEARCH(Holzrechner!$C$14,LCIA!EI1),SEARCH(Holzrechner!$E$14,EI1),SEARCH(Holzrechner!$G$14,EI1)),"X",)</f>
        <v>#N/A</v>
      </c>
      <c r="EJ4" t="e">
        <f>IF(AND(SEARCH(Holzrechner!$C$14,LCIA!EJ1),SEARCH(Holzrechner!$E$14,EJ1),SEARCH(Holzrechner!$G$14,EJ1)),"X",)</f>
        <v>#N/A</v>
      </c>
      <c r="EK4" t="e">
        <f>IF(AND(SEARCH(Holzrechner!$C$14,LCIA!EK1),SEARCH(Holzrechner!$E$14,EK1),SEARCH(Holzrechner!$G$14,EK1)),"X",)</f>
        <v>#N/A</v>
      </c>
      <c r="EL4" t="e">
        <f>IF(AND(SEARCH(Holzrechner!$C$14,LCIA!EL1),SEARCH(Holzrechner!$E$14,EL1),SEARCH(Holzrechner!$G$14,EL1)),"X",)</f>
        <v>#N/A</v>
      </c>
      <c r="EM4" t="e">
        <f>IF(AND(SEARCH(Holzrechner!$C$14,LCIA!EM1),SEARCH(Holzrechner!$E$14,EM1),SEARCH(Holzrechner!$G$14,EM1)),"X",)</f>
        <v>#N/A</v>
      </c>
      <c r="EN4" t="e">
        <f>IF(AND(SEARCH(Holzrechner!$C$14,LCIA!EN1),SEARCH(Holzrechner!$E$14,EN1),SEARCH(Holzrechner!$G$14,EN1)),"X",)</f>
        <v>#N/A</v>
      </c>
      <c r="EO4" t="e">
        <f>IF(AND(SEARCH(Holzrechner!$C$14,LCIA!EO1),SEARCH(Holzrechner!$E$14,EO1),SEARCH(Holzrechner!$G$14,EO1)),"X",)</f>
        <v>#N/A</v>
      </c>
      <c r="EP4" t="e">
        <f>IF(AND(SEARCH(Holzrechner!$C$14,LCIA!EP1),SEARCH(Holzrechner!$E$14,EP1),SEARCH(Holzrechner!$G$14,EP1)),"X",)</f>
        <v>#N/A</v>
      </c>
      <c r="EQ4" t="e">
        <f>IF(AND(SEARCH(Holzrechner!$C$14,LCIA!EQ1),SEARCH(Holzrechner!$E$14,EQ1),SEARCH(Holzrechner!$G$14,EQ1)),"X",)</f>
        <v>#N/A</v>
      </c>
      <c r="ER4" t="e">
        <f>IF(AND(SEARCH(Holzrechner!$C$14,LCIA!ER1),SEARCH(Holzrechner!$E$14,ER1),SEARCH(Holzrechner!$G$14,ER1)),"X",)</f>
        <v>#N/A</v>
      </c>
      <c r="ES4" t="e">
        <f>IF(AND(SEARCH(Holzrechner!$C$14,LCIA!ES1),SEARCH(Holzrechner!$E$14,ES1),SEARCH(Holzrechner!$G$14,ES1)),"X",)</f>
        <v>#N/A</v>
      </c>
      <c r="ET4" t="e">
        <f>IF(AND(SEARCH(Holzrechner!$C$14,LCIA!ET1),SEARCH(Holzrechner!$E$14,ET1),SEARCH(Holzrechner!$G$14,ET1)),"X",)</f>
        <v>#N/A</v>
      </c>
      <c r="EU4" t="e">
        <f>IF(AND(SEARCH(Holzrechner!$C$14,LCIA!EU1),SEARCH(Holzrechner!$E$14,EU1),SEARCH(Holzrechner!$G$14,EU1)),"X",)</f>
        <v>#N/A</v>
      </c>
      <c r="EV4" t="e">
        <f>IF(AND(SEARCH(Holzrechner!$C$14,LCIA!EV1),SEARCH(Holzrechner!$E$14,EV1),SEARCH(Holzrechner!$G$14,EV1)),"X",)</f>
        <v>#N/A</v>
      </c>
      <c r="EW4" t="e">
        <f>IF(AND(SEARCH(Holzrechner!$C$14,LCIA!EW1),SEARCH(Holzrechner!$E$14,EW1),SEARCH(Holzrechner!$G$14,EW1)),"X",)</f>
        <v>#N/A</v>
      </c>
      <c r="EX4" t="e">
        <f>IF(AND(SEARCH(Holzrechner!$C$14,LCIA!EX1),SEARCH(Holzrechner!$E$14,EX1),SEARCH(Holzrechner!$G$14,EX1)),"X",)</f>
        <v>#N/A</v>
      </c>
      <c r="EY4" t="e">
        <f>IF(AND(SEARCH(Holzrechner!$C$14,LCIA!EY1),SEARCH(Holzrechner!$E$14,EY1),SEARCH(Holzrechner!$G$14,EY1)),"X",)</f>
        <v>#N/A</v>
      </c>
      <c r="EZ4" t="e">
        <f>IF(AND(SEARCH(Holzrechner!$C$14,LCIA!EZ1),SEARCH(Holzrechner!$E$14,EZ1),SEARCH(Holzrechner!$G$14,EZ1)),"X",)</f>
        <v>#N/A</v>
      </c>
      <c r="FA4" t="e">
        <f>IF(AND(SEARCH(Holzrechner!$C$14,LCIA!FA1),SEARCH(Holzrechner!$E$14,FA1),SEARCH(Holzrechner!$G$14,FA1)),"X",)</f>
        <v>#N/A</v>
      </c>
      <c r="FB4" t="e">
        <f>IF(AND(SEARCH(Holzrechner!$C$14,LCIA!FB1),SEARCH(Holzrechner!$E$14,FB1),SEARCH(Holzrechner!$G$14,FB1)),"X",)</f>
        <v>#N/A</v>
      </c>
      <c r="FC4" t="e">
        <f>IF(AND(SEARCH(Holzrechner!$C$14,LCIA!FC1),SEARCH(Holzrechner!$E$14,FC1),SEARCH(Holzrechner!$G$14,FC1)),"X",)</f>
        <v>#N/A</v>
      </c>
      <c r="FD4" t="e">
        <f>IF(AND(SEARCH(Holzrechner!$C$14,LCIA!FD1),SEARCH(Holzrechner!$E$14,FD1),SEARCH(Holzrechner!$G$14,FD1)),"X",)</f>
        <v>#N/A</v>
      </c>
      <c r="FE4" t="e">
        <f>IF(AND(SEARCH(Holzrechner!$C$14,LCIA!FE1),SEARCH(Holzrechner!$E$14,FE1),SEARCH(Holzrechner!$G$14,FE1)),"X",)</f>
        <v>#N/A</v>
      </c>
      <c r="FF4" t="e">
        <f>IF(AND(SEARCH(Holzrechner!$C$14,LCIA!FF1),SEARCH(Holzrechner!$E$14,FF1),SEARCH(Holzrechner!$G$14,FF1)),"X",)</f>
        <v>#N/A</v>
      </c>
      <c r="FG4" t="e">
        <f>IF(AND(SEARCH(Holzrechner!$C$14,LCIA!FG1),SEARCH(Holzrechner!$E$14,FG1),SEARCH(Holzrechner!$G$14,FG1)),"X",)</f>
        <v>#N/A</v>
      </c>
      <c r="FH4" t="e">
        <f>IF(AND(SEARCH(Holzrechner!$C$14,LCIA!FH1),SEARCH(Holzrechner!$E$14,FH1),SEARCH(Holzrechner!$G$14,FH1)),"X",)</f>
        <v>#N/A</v>
      </c>
      <c r="FI4" t="e">
        <f>IF(AND(SEARCH(Holzrechner!$C$14,LCIA!FI1),SEARCH(Holzrechner!$E$14,FI1),SEARCH(Holzrechner!$G$14,FI1)),"X",)</f>
        <v>#N/A</v>
      </c>
      <c r="FJ4" t="e">
        <f>IF(AND(SEARCH(Holzrechner!$C$14,LCIA!FJ1),SEARCH(Holzrechner!$E$14,FJ1),SEARCH(Holzrechner!$G$14,FJ1)),"X",)</f>
        <v>#N/A</v>
      </c>
      <c r="FK4" t="e">
        <f>IF(AND(SEARCH(Holzrechner!$C$14,LCIA!FK1),SEARCH(Holzrechner!$E$14,FK1),SEARCH(Holzrechner!$G$14,FK1)),"X",)</f>
        <v>#N/A</v>
      </c>
      <c r="FL4" t="e">
        <f>IF(AND(SEARCH(Holzrechner!$C$14,LCIA!FL1),SEARCH(Holzrechner!$E$14,FL1),SEARCH(Holzrechner!$G$14,FL1)),"X",)</f>
        <v>#N/A</v>
      </c>
      <c r="FM4" t="e">
        <f>IF(AND(SEARCH(Holzrechner!$C$14,LCIA!FM1),SEARCH(Holzrechner!$E$14,FM1),SEARCH(Holzrechner!$G$14,FM1)),"X",)</f>
        <v>#N/A</v>
      </c>
      <c r="FN4" t="e">
        <f>IF(AND(SEARCH(Holzrechner!$C$14,LCIA!FN1),SEARCH(Holzrechner!$E$14,FN1),SEARCH(Holzrechner!$G$14,FN1)),"X",)</f>
        <v>#N/A</v>
      </c>
      <c r="FO4" t="e">
        <f>IF(AND(SEARCH(Holzrechner!$C$14,LCIA!FO1),SEARCH(Holzrechner!$E$14,FO1),SEARCH(Holzrechner!$G$14,FO1)),"X",)</f>
        <v>#N/A</v>
      </c>
      <c r="FP4" t="e">
        <f>IF(AND(SEARCH(Holzrechner!$C$14,LCIA!FP1),SEARCH(Holzrechner!$E$14,FP1),SEARCH(Holzrechner!$G$14,FP1)),"X",)</f>
        <v>#N/A</v>
      </c>
      <c r="FQ4" t="e">
        <f>IF(AND(SEARCH(Holzrechner!$C$14,LCIA!FQ1),SEARCH(Holzrechner!$E$14,FQ1),SEARCH(Holzrechner!$G$14,FQ1)),"X",)</f>
        <v>#N/A</v>
      </c>
      <c r="FR4" t="e">
        <f>IF(AND(SEARCH(Holzrechner!$C$14,LCIA!FR1),SEARCH(Holzrechner!$E$14,FR1),SEARCH(Holzrechner!$G$14,FR1)),"X",)</f>
        <v>#N/A</v>
      </c>
      <c r="FS4" t="e">
        <f>IF(AND(SEARCH(Holzrechner!$C$14,LCIA!FS1),SEARCH(Holzrechner!$E$14,FS1),SEARCH(Holzrechner!$G$14,FS1)),"X",)</f>
        <v>#N/A</v>
      </c>
      <c r="FT4" t="e">
        <f>IF(AND(SEARCH(Holzrechner!$C$14,LCIA!FT1),SEARCH(Holzrechner!$E$14,FT1),SEARCH(Holzrechner!$G$14,FT1)),"X",)</f>
        <v>#N/A</v>
      </c>
      <c r="FU4" t="e">
        <f>IF(AND(SEARCH(Holzrechner!$C$14,LCIA!FU1),SEARCH(Holzrechner!$E$14,FU1),SEARCH(Holzrechner!$G$14,FU1)),"X",)</f>
        <v>#N/A</v>
      </c>
      <c r="FV4" t="e">
        <f>IF(AND(SEARCH(Holzrechner!$C$14,LCIA!FV1),SEARCH(Holzrechner!$E$14,FV1),SEARCH(Holzrechner!$G$14,FV1)),"X",)</f>
        <v>#N/A</v>
      </c>
      <c r="FW4" t="e">
        <f>IF(AND(SEARCH(Holzrechner!$C$14,LCIA!FW1),SEARCH(Holzrechner!$E$14,FW1),SEARCH(Holzrechner!$G$14,FW1)),"X",)</f>
        <v>#N/A</v>
      </c>
      <c r="FX4" t="e">
        <f>IF(AND(SEARCH(Holzrechner!$C$14,LCIA!FX1),SEARCH(Holzrechner!$E$14,FX1),SEARCH(Holzrechner!$G$14,FX1)),"X",)</f>
        <v>#N/A</v>
      </c>
      <c r="FY4" t="e">
        <f>IF(AND(SEARCH(Holzrechner!$C$14,LCIA!FY1),SEARCH(Holzrechner!$E$14,FY1),SEARCH(Holzrechner!$G$14,FY1)),"X",)</f>
        <v>#N/A</v>
      </c>
      <c r="FZ4" t="e">
        <f>IF(AND(SEARCH(Holzrechner!$C$14,LCIA!FZ1),SEARCH(Holzrechner!$E$14,FZ1),SEARCH(Holzrechner!$G$14,FZ1)),"X",)</f>
        <v>#N/A</v>
      </c>
      <c r="GA4" t="e">
        <f>IF(AND(SEARCH(Holzrechner!$C$14,LCIA!GA1),SEARCH(Holzrechner!$E$14,GA1),SEARCH(Holzrechner!$G$14,GA1)),"X",)</f>
        <v>#N/A</v>
      </c>
      <c r="GB4" t="e">
        <f>IF(AND(SEARCH(Holzrechner!$C$14,LCIA!GB1),SEARCH(Holzrechner!$E$14,GB1),SEARCH(Holzrechner!$G$14,GB1)),"X",)</f>
        <v>#N/A</v>
      </c>
      <c r="GC4" t="e">
        <f>IF(AND(SEARCH(Holzrechner!$C$14,LCIA!GC1),SEARCH(Holzrechner!$E$14,GC1),SEARCH(Holzrechner!$G$14,GC1)),"X",)</f>
        <v>#N/A</v>
      </c>
      <c r="GD4" t="e">
        <f>IF(AND(SEARCH(Holzrechner!$C$14,LCIA!GD1),SEARCH(Holzrechner!$E$14,GD1),SEARCH(Holzrechner!$G$14,GD1)),"X",)</f>
        <v>#N/A</v>
      </c>
      <c r="GE4" t="e">
        <f>IF(AND(SEARCH(Holzrechner!$C$14,LCIA!GE1),SEARCH(Holzrechner!$E$14,GE1),SEARCH(Holzrechner!$G$14,GE1)),"X",)</f>
        <v>#N/A</v>
      </c>
      <c r="GF4" t="e">
        <f>IF(AND(SEARCH(Holzrechner!$C$14,LCIA!GF1),SEARCH(Holzrechner!$E$14,GF1),SEARCH(Holzrechner!$G$14,GF1)),"X",)</f>
        <v>#N/A</v>
      </c>
      <c r="GG4" t="e">
        <f>IF(AND(SEARCH(Holzrechner!$C$14,LCIA!GG1),SEARCH(Holzrechner!$E$14,GG1),SEARCH(Holzrechner!$G$14,GG1)),"X",)</f>
        <v>#N/A</v>
      </c>
      <c r="GH4" t="e">
        <f>IF(AND(SEARCH(Holzrechner!$C$14,LCIA!GH1),SEARCH(Holzrechner!$E$14,GH1),SEARCH(Holzrechner!$G$14,GH1)),"X",)</f>
        <v>#N/A</v>
      </c>
      <c r="GI4" t="e">
        <f>IF(AND(SEARCH(Holzrechner!$C$14,LCIA!GI1),SEARCH(Holzrechner!$E$14,GI1),SEARCH(Holzrechner!$G$14,GI1)),"X",)</f>
        <v>#N/A</v>
      </c>
      <c r="GJ4" t="e">
        <f>IF(AND(SEARCH(Holzrechner!$C$14,LCIA!GJ1),SEARCH(Holzrechner!$E$14,GJ1),SEARCH(Holzrechner!$G$14,GJ1)),"X",)</f>
        <v>#N/A</v>
      </c>
      <c r="GK4" t="e">
        <f>IF(AND(SEARCH(Holzrechner!$C$14,LCIA!GK1),SEARCH(Holzrechner!$E$14,GK1),SEARCH(Holzrechner!$G$14,GK1)),"X",)</f>
        <v>#N/A</v>
      </c>
      <c r="GL4" t="e">
        <f>IF(AND(SEARCH(Holzrechner!$C$14,LCIA!GL1),SEARCH(Holzrechner!$E$14,GL1),SEARCH(Holzrechner!$G$14,GL1)),"X",)</f>
        <v>#N/A</v>
      </c>
      <c r="GM4" t="e">
        <f>IF(AND(SEARCH(Holzrechner!$C$14,LCIA!GM1),SEARCH(Holzrechner!$E$14,GM1),SEARCH(Holzrechner!$G$14,GM1)),"X",)</f>
        <v>#N/A</v>
      </c>
      <c r="GN4" t="e">
        <f>IF(AND(SEARCH(Holzrechner!$C$14,LCIA!GN1),SEARCH(Holzrechner!$E$14,GN1),SEARCH(Holzrechner!$G$14,GN1)),"X",)</f>
        <v>#N/A</v>
      </c>
      <c r="GO4" t="e">
        <f>IF(AND(SEARCH(Holzrechner!$C$14,LCIA!GO1),SEARCH(Holzrechner!$E$14,GO1),SEARCH(Holzrechner!$G$14,GO1)),"X",)</f>
        <v>#N/A</v>
      </c>
      <c r="GP4" t="e">
        <f>IF(AND(SEARCH(Holzrechner!$C$14,LCIA!GP1),SEARCH(Holzrechner!$E$14,GP1),SEARCH(Holzrechner!$G$14,GP1)),"X",)</f>
        <v>#N/A</v>
      </c>
      <c r="GQ4" t="e">
        <f>IF(AND(SEARCH(Holzrechner!$C$14,LCIA!GQ1),SEARCH(Holzrechner!$E$14,GQ1),SEARCH(Holzrechner!$G$14,GQ1)),"X",)</f>
        <v>#N/A</v>
      </c>
      <c r="GR4" t="e">
        <f>IF(AND(SEARCH(Holzrechner!$C$14,LCIA!GR1),SEARCH(Holzrechner!$E$14,GR1),SEARCH(Holzrechner!$G$14,GR1)),"X",)</f>
        <v>#N/A</v>
      </c>
      <c r="GS4" t="e">
        <f>IF(AND(SEARCH(Holzrechner!$C$14,LCIA!GS1),SEARCH(Holzrechner!$E$14,GS1),SEARCH(Holzrechner!$G$14,GS1)),"X",)</f>
        <v>#N/A</v>
      </c>
      <c r="GT4" t="e">
        <f>IF(AND(SEARCH(Holzrechner!$C$14,LCIA!GT1),SEARCH(Holzrechner!$E$14,GT1),SEARCH(Holzrechner!$G$14,GT1)),"X",)</f>
        <v>#N/A</v>
      </c>
      <c r="GU4" t="e">
        <f>IF(AND(SEARCH(Holzrechner!$C$14,LCIA!GU1),SEARCH(Holzrechner!$E$14,GU1),SEARCH(Holzrechner!$G$14,GU1)),"X",)</f>
        <v>#N/A</v>
      </c>
      <c r="GV4" t="e">
        <f>IF(AND(SEARCH(Holzrechner!$C$14,LCIA!GV1),SEARCH(Holzrechner!$E$14,GV1),SEARCH(Holzrechner!$G$14,GV1)),"X",)</f>
        <v>#N/A</v>
      </c>
      <c r="GW4" t="e">
        <f>IF(AND(SEARCH(Holzrechner!$C$14,LCIA!GW1),SEARCH(Holzrechner!$E$14,GW1),SEARCH(Holzrechner!$G$14,GW1)),"X",)</f>
        <v>#N/A</v>
      </c>
      <c r="GX4" t="e">
        <f>IF(AND(SEARCH(Holzrechner!$C$14,LCIA!GX1),SEARCH(Holzrechner!$E$14,GX1),SEARCH(Holzrechner!$G$14,GX1)),"X",)</f>
        <v>#N/A</v>
      </c>
      <c r="GY4" t="e">
        <f>IF(AND(SEARCH(Holzrechner!$C$14,LCIA!GY1),SEARCH(Holzrechner!$E$14,GY1),SEARCH(Holzrechner!$G$14,GY1)),"X",)</f>
        <v>#N/A</v>
      </c>
      <c r="GZ4" t="e">
        <f>IF(AND(SEARCH(Holzrechner!$C$14,LCIA!GZ1),SEARCH(Holzrechner!$E$14,GZ1),SEARCH(Holzrechner!$G$14,GZ1)),"X",)</f>
        <v>#N/A</v>
      </c>
      <c r="HA4" t="e">
        <f>IF(AND(SEARCH(Holzrechner!$C$14,LCIA!HA1),SEARCH(Holzrechner!$E$14,HA1),SEARCH(Holzrechner!$G$14,HA1)),"X",)</f>
        <v>#N/A</v>
      </c>
      <c r="HB4" t="e">
        <f>IF(AND(SEARCH(Holzrechner!$C$14,LCIA!HB1),SEARCH(Holzrechner!$E$14,HB1),SEARCH(Holzrechner!$G$14,HB1)),"X",)</f>
        <v>#N/A</v>
      </c>
      <c r="HC4" t="e">
        <f>IF(AND(SEARCH(Holzrechner!$C$14,LCIA!HC1),SEARCH(Holzrechner!$E$14,HC1),SEARCH(Holzrechner!$G$14,HC1)),"X",)</f>
        <v>#N/A</v>
      </c>
      <c r="HD4" t="e">
        <f>IF(AND(SEARCH(Holzrechner!$C$14,LCIA!HD1),SEARCH(Holzrechner!$E$14,HD1),SEARCH(Holzrechner!$G$14,HD1)),"X",)</f>
        <v>#N/A</v>
      </c>
      <c r="HE4" t="e">
        <f>IF(AND(SEARCH(Holzrechner!$C$14,LCIA!HE1),SEARCH(Holzrechner!$E$14,HE1),SEARCH(Holzrechner!$G$14,HE1)),"X",)</f>
        <v>#N/A</v>
      </c>
      <c r="HF4" t="e">
        <f>IF(AND(SEARCH(Holzrechner!$C$14,LCIA!HF1),SEARCH(Holzrechner!$E$14,HF1),SEARCH(Holzrechner!$G$14,HF1)),"X",)</f>
        <v>#N/A</v>
      </c>
      <c r="HG4" t="e">
        <f>IF(AND(SEARCH(Holzrechner!$C$14,LCIA!HG1),SEARCH(Holzrechner!$E$14,HG1),SEARCH(Holzrechner!$G$14,HG1)),"X",)</f>
        <v>#N/A</v>
      </c>
      <c r="HH4" t="e">
        <f>IF(AND(SEARCH(Holzrechner!$C$14,LCIA!HH1),SEARCH(Holzrechner!$E$14,HH1),SEARCH(Holzrechner!$G$14,HH1)),"X",)</f>
        <v>#N/A</v>
      </c>
      <c r="HI4" t="e">
        <f>IF(AND(SEARCH(Holzrechner!$C$14,LCIA!HI1),SEARCH(Holzrechner!$E$14,HI1),SEARCH(Holzrechner!$G$14,HI1)),"X",)</f>
        <v>#N/A</v>
      </c>
      <c r="HJ4" t="e">
        <f>IF(AND(SEARCH(Holzrechner!$C$14,LCIA!HJ1),SEARCH(Holzrechner!$E$14,HJ1),SEARCH(Holzrechner!$G$14,HJ1)),"X",)</f>
        <v>#N/A</v>
      </c>
      <c r="HK4" t="e">
        <f>IF(AND(SEARCH(Holzrechner!$C$14,LCIA!HK1),SEARCH(Holzrechner!$E$14,HK1),SEARCH(Holzrechner!$G$14,HK1)),"X",)</f>
        <v>#N/A</v>
      </c>
      <c r="HL4" t="e">
        <f>IF(AND(SEARCH(Holzrechner!$C$14,LCIA!HL1),SEARCH(Holzrechner!$E$14,HL1),SEARCH(Holzrechner!$G$14,HL1)),"X",)</f>
        <v>#N/A</v>
      </c>
      <c r="HM4" t="e">
        <f>IF(AND(SEARCH(Holzrechner!$C$14,LCIA!HM1),SEARCH(Holzrechner!$E$14,HM1),SEARCH(Holzrechner!$G$14,HM1)),"X",)</f>
        <v>#N/A</v>
      </c>
      <c r="HN4" t="e">
        <f>IF(AND(SEARCH(Holzrechner!$C$14,LCIA!HN1),SEARCH(Holzrechner!$E$14,HN1),SEARCH(Holzrechner!$G$14,HN1)),"X",)</f>
        <v>#N/A</v>
      </c>
      <c r="HO4" t="e">
        <f>IF(AND(SEARCH(Holzrechner!$C$14,LCIA!HO1),SEARCH(Holzrechner!$E$14,HO1),SEARCH(Holzrechner!$G$14,HO1)),"X",)</f>
        <v>#N/A</v>
      </c>
      <c r="HP4" t="e">
        <f>IF(AND(SEARCH(Holzrechner!$C$14,LCIA!HP1),SEARCH(Holzrechner!$E$14,HP1),SEARCH(Holzrechner!$G$14,HP1)),"X",)</f>
        <v>#N/A</v>
      </c>
      <c r="HQ4" t="e">
        <f>IF(AND(SEARCH(Holzrechner!$C$14,LCIA!HQ1),SEARCH(Holzrechner!$E$14,HQ1),SEARCH(Holzrechner!$G$14,HQ1)),"X",)</f>
        <v>#N/A</v>
      </c>
      <c r="HR4" t="e">
        <f>IF(AND(SEARCH(Holzrechner!$C$14,LCIA!HR1),SEARCH(Holzrechner!$E$14,HR1),SEARCH(Holzrechner!$G$14,HR1)),"X",)</f>
        <v>#N/A</v>
      </c>
      <c r="HS4" t="e">
        <f>IF(AND(SEARCH(Holzrechner!$C$14,LCIA!HS1),SEARCH(Holzrechner!$E$14,HS1),SEARCH(Holzrechner!$G$14,HS1)),"X",)</f>
        <v>#N/A</v>
      </c>
      <c r="HT4" t="e">
        <f>IF(AND(SEARCH(Holzrechner!$C$14,LCIA!HT1),SEARCH(Holzrechner!$E$14,HT1),SEARCH(Holzrechner!$G$14,HT1)),"X",)</f>
        <v>#N/A</v>
      </c>
      <c r="HU4" t="e">
        <f>IF(AND(SEARCH(Holzrechner!$C$14,LCIA!HU1),SEARCH(Holzrechner!$E$14,HU1),SEARCH(Holzrechner!$G$14,HU1)),"X",)</f>
        <v>#N/A</v>
      </c>
      <c r="HV4" t="e">
        <f>IF(AND(SEARCH(Holzrechner!$C$14,LCIA!HV1),SEARCH(Holzrechner!$E$14,HV1),SEARCH(Holzrechner!$G$14,HV1)),"X",)</f>
        <v>#N/A</v>
      </c>
      <c r="HW4" t="e">
        <f>IF(AND(SEARCH(Holzrechner!$C$14,LCIA!HW1),SEARCH(Holzrechner!$E$14,HW1),SEARCH(Holzrechner!$G$14,HW1)),"X",)</f>
        <v>#N/A</v>
      </c>
      <c r="HX4" t="e">
        <f>IF(AND(SEARCH(Holzrechner!$C$14,LCIA!HX1),SEARCH(Holzrechner!$E$14,HX1),SEARCH(Holzrechner!$G$14,HX1)),"X",)</f>
        <v>#N/A</v>
      </c>
      <c r="HY4" t="e">
        <f>IF(AND(SEARCH(Holzrechner!$C$14,LCIA!HY1),SEARCH(Holzrechner!$E$14,HY1),SEARCH(Holzrechner!$G$14,HY1)),"X",)</f>
        <v>#N/A</v>
      </c>
      <c r="HZ4" t="e">
        <f>IF(AND(SEARCH(Holzrechner!$C$14,LCIA!HZ1),SEARCH(Holzrechner!$E$14,HZ1),SEARCH(Holzrechner!$G$14,HZ1)),"X",)</f>
        <v>#N/A</v>
      </c>
      <c r="IA4" t="e">
        <f>IF(AND(SEARCH(Holzrechner!$C$14,LCIA!IA1),SEARCH(Holzrechner!$E$14,IA1),SEARCH(Holzrechner!$G$14,IA1)),"X",)</f>
        <v>#N/A</v>
      </c>
      <c r="IB4" t="e">
        <f>IF(AND(SEARCH(Holzrechner!$C$14,LCIA!IB1),SEARCH(Holzrechner!$E$14,IB1),SEARCH(Holzrechner!$G$14,IB1)),"X",)</f>
        <v>#N/A</v>
      </c>
      <c r="IC4" t="e">
        <f>IF(AND(SEARCH(Holzrechner!$C$14,LCIA!IC1),SEARCH(Holzrechner!$E$14,IC1),SEARCH(Holzrechner!$G$14,IC1)),"X",)</f>
        <v>#N/A</v>
      </c>
      <c r="ID4" t="e">
        <f>IF(AND(SEARCH(Holzrechner!$C$14,LCIA!ID1),SEARCH(Holzrechner!$E$14,ID1),SEARCH(Holzrechner!$G$14,ID1)),"X",)</f>
        <v>#N/A</v>
      </c>
      <c r="IE4" t="e">
        <f>IF(AND(SEARCH(Holzrechner!$C$14,LCIA!IE1),SEARCH(Holzrechner!$E$14,IE1),SEARCH(Holzrechner!$G$14,IE1)),"X",)</f>
        <v>#N/A</v>
      </c>
      <c r="IF4" t="e">
        <f>IF(AND(SEARCH(Holzrechner!$C$14,LCIA!IF1),SEARCH(Holzrechner!$E$14,IF1),SEARCH(Holzrechner!$G$14,IF1)),"X",)</f>
        <v>#N/A</v>
      </c>
      <c r="IG4" t="e">
        <f>IF(AND(SEARCH(Holzrechner!$C$14,LCIA!IG1),SEARCH(Holzrechner!$E$14,IG1),SEARCH(Holzrechner!$G$14,IG1)),"X",)</f>
        <v>#N/A</v>
      </c>
      <c r="IH4" t="e">
        <f>IF(AND(SEARCH(Holzrechner!$C$14,LCIA!IH1),SEARCH(Holzrechner!$E$14,IH1),SEARCH(Holzrechner!$G$14,IH1)),"X",)</f>
        <v>#N/A</v>
      </c>
      <c r="II4" t="e">
        <f>IF(AND(SEARCH(Holzrechner!$C$14,LCIA!II1),SEARCH(Holzrechner!$E$14,II1),SEARCH(Holzrechner!$G$14,II1)),"X",)</f>
        <v>#N/A</v>
      </c>
      <c r="IJ4" t="e">
        <f>IF(AND(SEARCH(Holzrechner!$C$14,LCIA!IJ1),SEARCH(Holzrechner!$E$14,IJ1),SEARCH(Holzrechner!$G$14,IJ1)),"X",)</f>
        <v>#N/A</v>
      </c>
      <c r="IK4" t="e">
        <f>IF(AND(SEARCH(Holzrechner!$C$14,LCIA!IK1),SEARCH(Holzrechner!$E$14,IK1),SEARCH(Holzrechner!$G$14,IK1)),"X",)</f>
        <v>#N/A</v>
      </c>
      <c r="IL4" t="e">
        <f>IF(AND(SEARCH(Holzrechner!$C$14,LCIA!IL1),SEARCH(Holzrechner!$E$14,IL1),SEARCH(Holzrechner!$G$14,IL1)),"X",)</f>
        <v>#N/A</v>
      </c>
      <c r="IM4" t="e">
        <f>IF(AND(SEARCH(Holzrechner!$C$14,LCIA!IM1),SEARCH(Holzrechner!$E$14,IM1),SEARCH(Holzrechner!$G$14,IM1)),"X",)</f>
        <v>#N/A</v>
      </c>
      <c r="IN4" t="e">
        <f>IF(AND(SEARCH(Holzrechner!$C$14,LCIA!IN1),SEARCH(Holzrechner!$E$14,IN1),SEARCH(Holzrechner!$G$14,IN1)),"X",)</f>
        <v>#N/A</v>
      </c>
      <c r="IO4" t="e">
        <f>IF(AND(SEARCH(Holzrechner!$C$14,LCIA!IO1),SEARCH(Holzrechner!$E$14,IO1),SEARCH(Holzrechner!$G$14,IO1)),"X",)</f>
        <v>#N/A</v>
      </c>
      <c r="IP4" t="e">
        <f>IF(AND(SEARCH(Holzrechner!$C$14,LCIA!IP1),SEARCH(Holzrechner!$E$14,IP1),SEARCH(Holzrechner!$G$14,IP1)),"X",)</f>
        <v>#N/A</v>
      </c>
      <c r="IQ4" t="e">
        <f>IF(AND(SEARCH(Holzrechner!$C$14,LCIA!IQ1),SEARCH(Holzrechner!$E$14,IQ1),SEARCH(Holzrechner!$G$14,IQ1)),"X",)</f>
        <v>#N/A</v>
      </c>
      <c r="IR4" t="e">
        <f>IF(AND(SEARCH(Holzrechner!$C$14,LCIA!IR1),SEARCH(Holzrechner!$E$14,IR1),SEARCH(Holzrechner!$G$14,IR1)),"X",)</f>
        <v>#N/A</v>
      </c>
      <c r="IS4" t="e">
        <f>IF(AND(SEARCH(Holzrechner!$C$14,LCIA!IS1),SEARCH(Holzrechner!$E$14,IS1),SEARCH(Holzrechner!$G$14,IS1)),"X",)</f>
        <v>#N/A</v>
      </c>
      <c r="IT4" t="e">
        <f>IF(AND(SEARCH(Holzrechner!$C$14,LCIA!IT1),SEARCH(Holzrechner!$E$14,IT1),SEARCH(Holzrechner!$G$14,IT1)),"X",)</f>
        <v>#N/A</v>
      </c>
      <c r="IU4" t="e">
        <f>IF(AND(SEARCH(Holzrechner!$C$14,LCIA!IU1),SEARCH(Holzrechner!$E$14,IU1),SEARCH(Holzrechner!$G$14,IU1)),"X",)</f>
        <v>#N/A</v>
      </c>
      <c r="IV4" t="e">
        <f>IF(AND(SEARCH(Holzrechner!$C$14,LCIA!IV1),SEARCH(Holzrechner!$E$14,IV1),SEARCH(Holzrechner!$G$14,IV1)),"X",)</f>
        <v>#N/A</v>
      </c>
      <c r="IW4" t="e">
        <f>IF(AND(SEARCH(Holzrechner!$C$14,LCIA!IW1),SEARCH(Holzrechner!$E$14,IW1),SEARCH(Holzrechner!$G$14,IW1)),"X",)</f>
        <v>#N/A</v>
      </c>
      <c r="IX4" t="e">
        <f>IF(AND(SEARCH(Holzrechner!$C$14,LCIA!IX1),SEARCH(Holzrechner!$E$14,IX1),SEARCH(Holzrechner!$G$14,IX1)),"X",)</f>
        <v>#N/A</v>
      </c>
      <c r="IY4" t="e">
        <f>IF(AND(SEARCH(Holzrechner!$C$14,LCIA!IY1),SEARCH(Holzrechner!$E$14,IY1),SEARCH(Holzrechner!$G$14,IY1)),"X",)</f>
        <v>#N/A</v>
      </c>
      <c r="IZ4" t="e">
        <f>IF(AND(SEARCH(Holzrechner!$C$14,LCIA!IZ1),SEARCH(Holzrechner!$E$14,IZ1),SEARCH(Holzrechner!$G$14,IZ1)),"X",)</f>
        <v>#N/A</v>
      </c>
      <c r="JA4" t="e">
        <f>IF(AND(SEARCH(Holzrechner!$C$14,LCIA!JA1),SEARCH(Holzrechner!$E$14,JA1),SEARCH(Holzrechner!$G$14,JA1)),"X",)</f>
        <v>#N/A</v>
      </c>
      <c r="JB4" t="e">
        <f>IF(AND(SEARCH(Holzrechner!$C$14,LCIA!JB1),SEARCH(Holzrechner!$E$14,JB1),SEARCH(Holzrechner!$G$14,JB1)),"X",)</f>
        <v>#N/A</v>
      </c>
      <c r="JC4" t="e">
        <f>IF(AND(SEARCH(Holzrechner!$C$14,LCIA!JC1),SEARCH(Holzrechner!$E$14,JC1),SEARCH(Holzrechner!$G$14,JC1)),"X",)</f>
        <v>#N/A</v>
      </c>
      <c r="JD4" t="e">
        <f>IF(AND(SEARCH(Holzrechner!$C$14,LCIA!JD1),SEARCH(Holzrechner!$E$14,JD1),SEARCH(Holzrechner!$G$14,JD1)),"X",)</f>
        <v>#N/A</v>
      </c>
      <c r="JE4" t="e">
        <f>IF(AND(SEARCH(Holzrechner!$C$14,LCIA!JE1),SEARCH(Holzrechner!$E$14,JE1),SEARCH(Holzrechner!$G$14,JE1)),"X",)</f>
        <v>#N/A</v>
      </c>
      <c r="JF4" t="e">
        <f>IF(AND(SEARCH(Holzrechner!$C$14,LCIA!JF1),SEARCH(Holzrechner!$E$14,JF1),SEARCH(Holzrechner!$G$14,JF1)),"X",)</f>
        <v>#N/A</v>
      </c>
      <c r="JG4" t="e">
        <f>IF(AND(SEARCH(Holzrechner!$C$14,LCIA!JG1),SEARCH(Holzrechner!$E$14,JG1),SEARCH(Holzrechner!$G$14,JG1)),"X",)</f>
        <v>#N/A</v>
      </c>
      <c r="JH4" t="e">
        <f>IF(AND(SEARCH(Holzrechner!$C$14,LCIA!JH1),SEARCH(Holzrechner!$E$14,JH1),SEARCH(Holzrechner!$G$14,JH1)),"X",)</f>
        <v>#N/A</v>
      </c>
      <c r="JI4" t="e">
        <f>IF(AND(SEARCH(Holzrechner!$C$14,LCIA!JI1),SEARCH(Holzrechner!$E$14,JI1),SEARCH(Holzrechner!$G$14,JI1)),"X",)</f>
        <v>#N/A</v>
      </c>
      <c r="JJ4" t="e">
        <f>IF(AND(SEARCH(Holzrechner!$C$14,LCIA!JJ1),SEARCH(Holzrechner!$E$14,JJ1),SEARCH(Holzrechner!$G$14,JJ1)),"X",)</f>
        <v>#N/A</v>
      </c>
      <c r="JK4" t="e">
        <f>IF(AND(SEARCH(Holzrechner!$C$14,LCIA!JK1),SEARCH(Holzrechner!$E$14,JK1),SEARCH(Holzrechner!$G$14,JK1)),"X",)</f>
        <v>#N/A</v>
      </c>
      <c r="JL4" t="e">
        <f>IF(AND(SEARCH(Holzrechner!$C$14,LCIA!JL1),SEARCH(Holzrechner!$E$14,JL1),SEARCH(Holzrechner!$G$14,JL1)),"X",)</f>
        <v>#N/A</v>
      </c>
      <c r="JM4" t="e">
        <f>IF(AND(SEARCH(Holzrechner!$C$14,LCIA!JM1),SEARCH(Holzrechner!$E$14,JM1),SEARCH(Holzrechner!$G$14,JM1)),"X",)</f>
        <v>#N/A</v>
      </c>
      <c r="JN4" t="e">
        <f>IF(AND(SEARCH(Holzrechner!$C$14,LCIA!JN1),SEARCH(Holzrechner!$E$14,JN1),SEARCH(Holzrechner!$G$14,JN1)),"X",)</f>
        <v>#N/A</v>
      </c>
      <c r="JO4" t="e">
        <f>IF(AND(SEARCH(Holzrechner!$C$14,LCIA!JO1),SEARCH(Holzrechner!$E$14,JO1),SEARCH(Holzrechner!$G$14,JO1)),"X",)</f>
        <v>#N/A</v>
      </c>
      <c r="JP4" t="e">
        <f>IF(AND(SEARCH(Holzrechner!$C$14,LCIA!JP1),SEARCH(Holzrechner!$E$14,JP1),SEARCH(Holzrechner!$G$14,JP1)),"X",)</f>
        <v>#N/A</v>
      </c>
      <c r="JQ4" t="e">
        <f>IF(AND(SEARCH(Holzrechner!$C$14,LCIA!JQ1),SEARCH(Holzrechner!$E$14,JQ1),SEARCH(Holzrechner!$G$14,JQ1)),"X",)</f>
        <v>#N/A</v>
      </c>
      <c r="JR4" t="e">
        <f>IF(AND(SEARCH(Holzrechner!$C$14,LCIA!JR1),SEARCH(Holzrechner!$E$14,JR1),SEARCH(Holzrechner!$G$14,JR1)),"X",)</f>
        <v>#N/A</v>
      </c>
      <c r="JS4" t="e">
        <f>IF(AND(SEARCH(Holzrechner!$C$14,LCIA!JS1),SEARCH(Holzrechner!$E$14,JS1),SEARCH(Holzrechner!$G$14,JS1)),"X",)</f>
        <v>#N/A</v>
      </c>
      <c r="JT4" t="e">
        <f>IF(AND(SEARCH(Holzrechner!$C$14,LCIA!JT1),SEARCH(Holzrechner!$E$14,JT1),SEARCH(Holzrechner!$G$14,JT1)),"X",)</f>
        <v>#N/A</v>
      </c>
      <c r="JU4" t="e">
        <f>IF(AND(SEARCH(Holzrechner!$C$14,LCIA!JU1),SEARCH(Holzrechner!$E$14,JU1),SEARCH(Holzrechner!$G$14,JU1)),"X",)</f>
        <v>#N/A</v>
      </c>
      <c r="JV4" t="e">
        <f>IF(AND(SEARCH(Holzrechner!$C$14,LCIA!JV1),SEARCH(Holzrechner!$E$14,JV1),SEARCH(Holzrechner!$G$14,JV1)),"X",)</f>
        <v>#N/A</v>
      </c>
      <c r="JW4" t="e">
        <f>IF(AND(SEARCH(Holzrechner!$C$14,LCIA!JW1),SEARCH(Holzrechner!$E$14,JW1),SEARCH(Holzrechner!$G$14,JW1)),"X",)</f>
        <v>#N/A</v>
      </c>
      <c r="JX4" t="e">
        <f>IF(AND(SEARCH(Holzrechner!$C$14,LCIA!JX1),SEARCH(Holzrechner!$E$14,JX1),SEARCH(Holzrechner!$G$14,JX1)),"X",)</f>
        <v>#N/A</v>
      </c>
      <c r="JY4" t="e">
        <f>IF(AND(SEARCH(Holzrechner!$C$14,LCIA!JY1),SEARCH(Holzrechner!$E$14,JY1),SEARCH(Holzrechner!$G$14,JY1)),"X",)</f>
        <v>#N/A</v>
      </c>
      <c r="JZ4" t="e">
        <f>IF(AND(SEARCH(Holzrechner!$C$14,LCIA!JZ1),SEARCH(Holzrechner!$E$14,JZ1),SEARCH(Holzrechner!$G$14,JZ1)),"X",)</f>
        <v>#N/A</v>
      </c>
      <c r="KA4" t="e">
        <f>IF(AND(SEARCH(Holzrechner!$C$14,LCIA!KA1),SEARCH(Holzrechner!$E$14,KA1),SEARCH(Holzrechner!$G$14,KA1)),"X",)</f>
        <v>#N/A</v>
      </c>
      <c r="KB4" t="e">
        <f>IF(AND(SEARCH(Holzrechner!$C$14,LCIA!KB1),SEARCH(Holzrechner!$E$14,KB1),SEARCH(Holzrechner!$G$14,KB1)),"X",)</f>
        <v>#N/A</v>
      </c>
      <c r="KC4" t="e">
        <f>IF(AND(SEARCH(Holzrechner!$C$14,LCIA!KC1),SEARCH(Holzrechner!$E$14,KC1),SEARCH(Holzrechner!$G$14,KC1)),"X",)</f>
        <v>#N/A</v>
      </c>
      <c r="KD4" t="e">
        <f>IF(AND(SEARCH(Holzrechner!$C$14,LCIA!KD1),SEARCH(Holzrechner!$E$14,KD1),SEARCH(Holzrechner!$G$14,KD1)),"X",)</f>
        <v>#N/A</v>
      </c>
      <c r="KE4" t="e">
        <f>IF(AND(SEARCH(Holzrechner!$C$14,LCIA!KE1),SEARCH(Holzrechner!$E$14,KE1),SEARCH(Holzrechner!$G$14,KE1)),"X",)</f>
        <v>#N/A</v>
      </c>
      <c r="KF4" t="e">
        <f>IF(AND(SEARCH(Holzrechner!$C$14,LCIA!KF1),SEARCH(Holzrechner!$E$14,KF1),SEARCH(Holzrechner!$G$14,KF1)),"X",)</f>
        <v>#N/A</v>
      </c>
      <c r="KG4" t="e">
        <f>IF(AND(SEARCH(Holzrechner!$C$14,LCIA!KG1),SEARCH(Holzrechner!$E$14,KG1),SEARCH(Holzrechner!$G$14,KG1)),"X",)</f>
        <v>#N/A</v>
      </c>
      <c r="KH4" t="e">
        <f>IF(AND(SEARCH(Holzrechner!$C$14,LCIA!KH1),SEARCH(Holzrechner!$E$14,KH1),SEARCH(Holzrechner!$G$14,KH1)),"X",)</f>
        <v>#N/A</v>
      </c>
      <c r="KI4" t="e">
        <f>IF(AND(SEARCH(Holzrechner!$C$14,LCIA!KI1),SEARCH(Holzrechner!$E$14,KI1),SEARCH(Holzrechner!$G$14,KI1)),"X",)</f>
        <v>#N/A</v>
      </c>
      <c r="KJ4" t="e">
        <f>IF(AND(SEARCH(Holzrechner!$C$14,LCIA!KJ1),SEARCH(Holzrechner!$E$14,KJ1),SEARCH(Holzrechner!$G$14,KJ1)),"X",)</f>
        <v>#N/A</v>
      </c>
      <c r="KK4" t="e">
        <f>IF(AND(SEARCH(Holzrechner!$C$14,LCIA!KK1),SEARCH(Holzrechner!$E$14,KK1),SEARCH(Holzrechner!$G$14,KK1)),"X",)</f>
        <v>#N/A</v>
      </c>
      <c r="KL4" t="e">
        <f>IF(AND(SEARCH(Holzrechner!$C$14,LCIA!KL1),SEARCH(Holzrechner!$E$14,KL1),SEARCH(Holzrechner!$G$14,KL1)),"X",)</f>
        <v>#N/A</v>
      </c>
      <c r="KM4" t="e">
        <f>IF(AND(SEARCH(Holzrechner!$C$14,LCIA!KM1),SEARCH(Holzrechner!$E$14,KM1),SEARCH(Holzrechner!$G$14,KM1)),"X",)</f>
        <v>#N/A</v>
      </c>
      <c r="KN4" t="e">
        <f>IF(AND(SEARCH(Holzrechner!$C$14,LCIA!KN1),SEARCH(Holzrechner!$E$14,KN1),SEARCH(Holzrechner!$G$14,KN1)),"X",)</f>
        <v>#N/A</v>
      </c>
      <c r="KO4" t="e">
        <f>IF(AND(SEARCH(Holzrechner!$C$14,LCIA!KO1),SEARCH(Holzrechner!$E$14,KO1),SEARCH(Holzrechner!$G$14,KO1)),"X",)</f>
        <v>#N/A</v>
      </c>
      <c r="KP4" t="e">
        <f>IF(AND(SEARCH(Holzrechner!$C$14,LCIA!KP1),SEARCH(Holzrechner!$E$14,KP1),SEARCH(Holzrechner!$G$14,KP1)),"X",)</f>
        <v>#N/A</v>
      </c>
      <c r="KQ4" t="e">
        <f>IF(AND(SEARCH(Holzrechner!$C$14,LCIA!KQ1),SEARCH(Holzrechner!$E$14,KQ1),SEARCH(Holzrechner!$G$14,KQ1)),"X",)</f>
        <v>#N/A</v>
      </c>
      <c r="KR4" t="e">
        <f>IF(AND(SEARCH(Holzrechner!$C$14,LCIA!KR1),SEARCH(Holzrechner!$E$14,KR1),SEARCH(Holzrechner!$G$14,KR1)),"X",)</f>
        <v>#N/A</v>
      </c>
      <c r="KS4" t="e">
        <f>IF(AND(SEARCH(Holzrechner!$C$14,LCIA!KS1),SEARCH(Holzrechner!$E$14,KS1),SEARCH(Holzrechner!$G$14,KS1)),"X",)</f>
        <v>#N/A</v>
      </c>
      <c r="KT4" t="e">
        <f>IF(AND(SEARCH(Holzrechner!$C$14,LCIA!KT1),SEARCH(Holzrechner!$E$14,KT1),SEARCH(Holzrechner!$G$14,KT1)),"X",)</f>
        <v>#N/A</v>
      </c>
      <c r="KU4" t="e">
        <f>IF(AND(SEARCH(Holzrechner!$C$14,LCIA!KU1),SEARCH(Holzrechner!$E$14,KU1),SEARCH(Holzrechner!$G$14,KU1)),"X",)</f>
        <v>#N/A</v>
      </c>
      <c r="KV4" t="e">
        <f>IF(AND(SEARCH(Holzrechner!$C$14,LCIA!KV1),SEARCH(Holzrechner!$E$14,KV1),SEARCH(Holzrechner!$G$14,KV1)),"X",)</f>
        <v>#N/A</v>
      </c>
      <c r="KW4" t="e">
        <f>IF(AND(SEARCH(Holzrechner!$C$14,LCIA!KW1),SEARCH(Holzrechner!$E$14,KW1),SEARCH(Holzrechner!$G$14,KW1)),"X",)</f>
        <v>#N/A</v>
      </c>
      <c r="KX4" t="e">
        <f>IF(AND(SEARCH(Holzrechner!$C$14,LCIA!KX1),SEARCH(Holzrechner!$E$14,KX1),SEARCH(Holzrechner!$G$14,KX1)),"X",)</f>
        <v>#N/A</v>
      </c>
      <c r="KY4" t="e">
        <f>IF(AND(SEARCH(Holzrechner!$C$14,LCIA!KY1),SEARCH(Holzrechner!$E$14,KY1),SEARCH(Holzrechner!$G$14,KY1)),"X",)</f>
        <v>#N/A</v>
      </c>
      <c r="KZ4" t="e">
        <f>IF(AND(SEARCH(Holzrechner!$C$14,LCIA!KZ1),SEARCH(Holzrechner!$E$14,KZ1),SEARCH(Holzrechner!$G$14,KZ1)),"X",)</f>
        <v>#N/A</v>
      </c>
      <c r="LA4" t="e">
        <f>IF(AND(SEARCH(Holzrechner!$C$14,LCIA!LA1),SEARCH(Holzrechner!$E$14,LA1),SEARCH(Holzrechner!$G$14,LA1)),"X",)</f>
        <v>#N/A</v>
      </c>
      <c r="LB4" t="e">
        <f>IF(AND(SEARCH(Holzrechner!$C$14,LCIA!LB1),SEARCH(Holzrechner!$E$14,LB1),SEARCH(Holzrechner!$G$14,LB1)),"X",)</f>
        <v>#N/A</v>
      </c>
      <c r="LC4" t="e">
        <f>IF(AND(SEARCH(Holzrechner!$C$14,LCIA!LC1),SEARCH(Holzrechner!$E$14,LC1),SEARCH(Holzrechner!$G$14,LC1)),"X",)</f>
        <v>#N/A</v>
      </c>
      <c r="LD4" t="e">
        <f>IF(AND(SEARCH(Holzrechner!$C$14,LCIA!LD1),SEARCH(Holzrechner!$E$14,LD1),SEARCH(Holzrechner!$G$14,LD1)),"X",)</f>
        <v>#N/A</v>
      </c>
      <c r="LE4" t="e">
        <f>IF(AND(SEARCH(Holzrechner!$C$14,LCIA!LE1),SEARCH(Holzrechner!$E$14,LE1),SEARCH(Holzrechner!$G$14,LE1)),"X",)</f>
        <v>#N/A</v>
      </c>
      <c r="LF4" t="e">
        <f>IF(AND(SEARCH(Holzrechner!$C$14,LCIA!LF1),SEARCH(Holzrechner!$E$14,LF1),SEARCH(Holzrechner!$G$14,LF1)),"X",)</f>
        <v>#N/A</v>
      </c>
      <c r="LG4" t="e">
        <f>IF(AND(SEARCH(Holzrechner!$C$14,LCIA!LG1),SEARCH(Holzrechner!$E$14,LG1),SEARCH(Holzrechner!$G$14,LG1)),"X",)</f>
        <v>#N/A</v>
      </c>
      <c r="LH4" t="e">
        <f>IF(AND(SEARCH(Holzrechner!$C$14,LCIA!LH1),SEARCH(Holzrechner!$E$14,LH1),SEARCH(Holzrechner!$G$14,LH1)),"X",)</f>
        <v>#N/A</v>
      </c>
      <c r="LI4" t="e">
        <f>IF(AND(SEARCH(Holzrechner!$C$14,LCIA!LI1),SEARCH(Holzrechner!$E$14,LI1),SEARCH(Holzrechner!$G$14,LI1)),"X",)</f>
        <v>#N/A</v>
      </c>
      <c r="LJ4" t="e">
        <f>IF(AND(SEARCH(Holzrechner!$C$14,LCIA!LJ1),SEARCH(Holzrechner!$E$14,LJ1),SEARCH(Holzrechner!$G$14,LJ1)),"X",)</f>
        <v>#N/A</v>
      </c>
      <c r="LK4" t="e">
        <f>IF(AND(SEARCH(Holzrechner!$C$14,LCIA!LK1),SEARCH(Holzrechner!$E$14,LK1),SEARCH(Holzrechner!$G$14,LK1)),"X",)</f>
        <v>#N/A</v>
      </c>
      <c r="LL4" t="e">
        <f>IF(AND(SEARCH(Holzrechner!$C$14,LCIA!LL1),SEARCH(Holzrechner!$E$14,LL1),SEARCH(Holzrechner!$G$14,LL1)),"X",)</f>
        <v>#N/A</v>
      </c>
      <c r="LM4" t="e">
        <f>IF(AND(SEARCH(Holzrechner!$C$14,LCIA!LM1),SEARCH(Holzrechner!$E$14,LM1),SEARCH(Holzrechner!$G$14,LM1)),"X",)</f>
        <v>#N/A</v>
      </c>
      <c r="LN4" t="e">
        <f>IF(AND(SEARCH(Holzrechner!$C$14,LCIA!LN1),SEARCH(Holzrechner!$E$14,LN1),SEARCH(Holzrechner!$G$14,LN1)),"X",)</f>
        <v>#N/A</v>
      </c>
      <c r="LO4" t="e">
        <f>IF(AND(SEARCH(Holzrechner!$C$14,LCIA!LO1),SEARCH(Holzrechner!$E$14,LO1),SEARCH(Holzrechner!$G$14,LO1)),"X",)</f>
        <v>#N/A</v>
      </c>
      <c r="LP4" t="e">
        <f>IF(AND(SEARCH(Holzrechner!$C$14,LCIA!LP1),SEARCH(Holzrechner!$E$14,LP1),SEARCH(Holzrechner!$G$14,LP1)),"X",)</f>
        <v>#N/A</v>
      </c>
      <c r="LQ4" t="e">
        <f>IF(AND(SEARCH(Holzrechner!$C$14,LCIA!LQ1),SEARCH(Holzrechner!$E$14,LQ1),SEARCH(Holzrechner!$G$14,LQ1)),"X",)</f>
        <v>#N/A</v>
      </c>
      <c r="LR4" t="e">
        <f>IF(AND(SEARCH(Holzrechner!$C$14,LCIA!LR1),SEARCH(Holzrechner!$E$14,LR1),SEARCH(Holzrechner!$G$14,LR1)),"X",)</f>
        <v>#N/A</v>
      </c>
      <c r="LS4" s="29"/>
      <c r="LT4"/>
      <c r="LU4" t="e">
        <f t="array" ref="LU4">IF(OR(Holzrechner!$B$14=3,Holzrechner!$B$14=4),"X",)</f>
        <v>#N/A</v>
      </c>
      <c r="LV4" t="e">
        <f>IF(Holzrechner!$C$14="fibreboard","X",)</f>
        <v>#N/A</v>
      </c>
      <c r="LW4" s="104" t="e">
        <f t="array" ref="LW4">IF(AND(OR(Holzrechner!$B$14=1,Holzrechner!$B$14=2,Holzrechner!$B$14=5),OR(Holzrechner!$F$14=3,Holzrechner!$F$14=4,Holzrechner!$F$14=6,Holzrechner!$F$14=7)),"X",)</f>
        <v>#N/A</v>
      </c>
      <c r="LX4" s="104" t="e">
        <f>IF(AND(OR(Holzrechner!$B$14=1,Holzrechner!$B$14=2,Holzrechner!$B$14=5),OR(Holzrechner!$F$14=2,Holzrechner!$F$14=5)),"X",)</f>
        <v>#N/A</v>
      </c>
      <c r="LY4" s="104"/>
      <c r="LZ4" s="104" t="e">
        <f t="array" ref="LZ4">IF(AND(OR(Holzrechner!$B$14=1,Holzrechner!$B$14=2,Holzrechner!$B$14=5),OR(Holzrechner!$F$14=3,Holzrechner!$F$14=4,Holzrechner!$F$14=6,Holzrechner!$F$14=7)),"X",)</f>
        <v>#N/A</v>
      </c>
      <c r="MA4" s="104" t="e">
        <f>IF(AND(OR(Holzrechner!$B$14=1,Holzrechner!$B$14=2,Holzrechner!$B$14=5),OR(Holzrechner!$F$14=2,Holzrechner!$F$14=5)),"X",)</f>
        <v>#N/A</v>
      </c>
      <c r="MB4" s="104"/>
      <c r="MC4" s="105" t="e">
        <f>IF(Holzrechner!$B$14=Holzrechner!$B$9,"X",)</f>
        <v>#N/A</v>
      </c>
      <c r="MD4" s="105" t="e">
        <f>IF(OR(Holzrechner!$B$14=Holzrechner!$B$10,Holzrechner!$B$14=Holzrechner!$B$11),"X",)</f>
        <v>#N/A</v>
      </c>
      <c r="ME4" t="e">
        <f>IF(AND(SEARCH(Holzrechner!$C$14,LCIA!ME1),SEARCH(Holzrechner!$E$14,ME1),SEARCH(Holzrechner!$G$14,ME1)),"X",)</f>
        <v>#N/A</v>
      </c>
      <c r="MF4" t="e">
        <f>IF(AND(SEARCH(Holzrechner!$C$14,LCIA!MF1),SEARCH(Holzrechner!$E$14,MF1),SEARCH(Holzrechner!$G$14,MF1)),"X",)</f>
        <v>#N/A</v>
      </c>
      <c r="MG4" t="e">
        <f>IF(AND(SEARCH(Holzrechner!$C$14,LCIA!MG1),SEARCH(Holzrechner!$E$14,MG1),SEARCH(Holzrechner!$G$14,MG1)),"X",)</f>
        <v>#N/A</v>
      </c>
      <c r="MH4" t="e">
        <f>IF(AND(SEARCH(Holzrechner!$C$14,LCIA!MH1),SEARCH(Holzrechner!$E$14,MH1),SEARCH(Holzrechner!$G$14,MH1)),"X",)</f>
        <v>#N/A</v>
      </c>
      <c r="MI4" t="e">
        <f>IF(AND(SEARCH(Holzrechner!$C$14,LCIA!MI1),SEARCH(Holzrechner!$E$14,MI1),SEARCH(Holzrechner!$G$14,MI1)),"X",)</f>
        <v>#N/A</v>
      </c>
      <c r="MJ4" t="e">
        <f>IF(AND(SEARCH(Holzrechner!$C$14,LCIA!MJ1),SEARCH(Holzrechner!$E$14,MJ1),SEARCH(Holzrechner!$G$14,MJ1)),"X",)</f>
        <v>#N/A</v>
      </c>
      <c r="MK4" t="e">
        <f>IF(SEARCH(Holzrechner!$E$14,MK1),"X",)</f>
        <v>#N/A</v>
      </c>
      <c r="ML4" t="e">
        <f>IF(SEARCH(Holzrechner!$E$14,ML1),"X",)</f>
        <v>#N/A</v>
      </c>
      <c r="MM4" t="e">
        <f t="array" ref="MM4">IF(SEARCH(Holzrechner!$E$14,MM1),"X",)</f>
        <v>#N/A</v>
      </c>
      <c r="MN4" t="e">
        <f>IF(SEARCH(Holzrechner!$E$14,MN1),"X",)</f>
        <v>#N/A</v>
      </c>
      <c r="MO4" t="e">
        <f>IF(SEARCH(Holzrechner!$E$14,MO1),"X",)</f>
        <v>#N/A</v>
      </c>
      <c r="MP4" t="e">
        <f>IF(SEARCH(Holzrechner!$E$14,MP1),"X",)</f>
        <v>#N/A</v>
      </c>
      <c r="MQ4" t="e">
        <f>IF(SEARCH(Holzrechner!$E$14,MQ1),"X",)</f>
        <v>#N/A</v>
      </c>
      <c r="MR4" t="e">
        <f>IF(SEARCH(Holzrechner!$E$14,MR1),"X",)</f>
        <v>#N/A</v>
      </c>
      <c r="MS4" t="e">
        <f>IF(SEARCH(Holzrechner!$E$14,MS1),"X",)</f>
        <v>#N/A</v>
      </c>
      <c r="MT4" t="e">
        <f t="array" ref="MT4">IF(SEARCH(Holzrechner!$E$14,MT1),"X",)</f>
        <v>#N/A</v>
      </c>
      <c r="MU4" t="e">
        <f>IF(SEARCH(Holzrechner!$E$14,MU1),"X",)</f>
        <v>#N/A</v>
      </c>
      <c r="MV4" t="e">
        <f>IF(SEARCH(Holzrechner!$E$14,MV1),"X",)</f>
        <v>#N/A</v>
      </c>
      <c r="MW4" t="e">
        <f>IF(SEARCH(Holzrechner!$E$14,MW1),"X",)</f>
        <v>#N/A</v>
      </c>
      <c r="MX4" t="e">
        <f>IF(SEARCH(Holzrechner!$E$14,MX1),"X",)</f>
        <v>#N/A</v>
      </c>
      <c r="MY4" t="e">
        <f>IF(SEARCH(Holzrechner!$E$14,MY1),"X",)</f>
        <v>#N/A</v>
      </c>
      <c r="MZ4" t="e">
        <f>IF(SEARCH(Holzrechner!$E$14,MZ1),"X",)</f>
        <v>#N/A</v>
      </c>
      <c r="NA4" t="e">
        <f>IF(SEARCH(Holzrechner!$E$14,NA1),"X",)</f>
        <v>#N/A</v>
      </c>
      <c r="NB4" t="e">
        <f>IF(SEARCH(Holzrechner!$E$14,NB1),"X",)</f>
        <v>#N/A</v>
      </c>
    </row>
    <row r="5" spans="1:366" s="17" customFormat="1" outlineLevel="1">
      <c r="C5" s="84" t="str">
        <f>RIGHT(C1,(LEN(C1)-SEARCH("/",C1)))</f>
        <v>m3/AT U</v>
      </c>
      <c r="D5" s="29" t="str">
        <f t="shared" ref="D5:AH5" si="313">RIGHT(D1,(LEN(D1)-SEARCH("/",D1)))</f>
        <v>m3/DE U</v>
      </c>
      <c r="E5" s="29" t="str">
        <f t="shared" si="313"/>
        <v>m3/FI U</v>
      </c>
      <c r="F5" s="29" t="str">
        <f t="shared" si="313"/>
        <v>m3/FR U</v>
      </c>
      <c r="G5" s="29" t="str">
        <f t="shared" si="313"/>
        <v>m3/HU U</v>
      </c>
      <c r="H5" s="29" t="str">
        <f t="shared" si="313"/>
        <v>m3/IT U</v>
      </c>
      <c r="I5" s="29" t="str">
        <f t="shared" si="313"/>
        <v>m3/NO U</v>
      </c>
      <c r="J5" s="29" t="str">
        <f t="shared" si="313"/>
        <v>m3/SE U</v>
      </c>
      <c r="K5" s="29" t="str">
        <f t="shared" si="313"/>
        <v>CH U</v>
      </c>
      <c r="L5" s="29" t="str">
        <f t="shared" si="313"/>
        <v>m3/AT U</v>
      </c>
      <c r="M5" s="29" t="str">
        <f t="shared" si="313"/>
        <v>m3/DE U</v>
      </c>
      <c r="N5" s="29" t="str">
        <f t="shared" si="313"/>
        <v>m3/FI U</v>
      </c>
      <c r="O5" s="29" t="str">
        <f t="shared" si="313"/>
        <v>m3/FR U</v>
      </c>
      <c r="P5" s="29" t="str">
        <f t="shared" si="313"/>
        <v>m3/HU U</v>
      </c>
      <c r="Q5" s="29" t="str">
        <f t="shared" si="313"/>
        <v>m3/IT U</v>
      </c>
      <c r="R5" s="29" t="str">
        <f t="shared" si="313"/>
        <v>m3/NO U</v>
      </c>
      <c r="S5" s="29" t="str">
        <f t="shared" si="313"/>
        <v>m3/SE U</v>
      </c>
      <c r="T5" s="29" t="str">
        <f t="shared" si="313"/>
        <v>CH U</v>
      </c>
      <c r="U5" s="29" t="str">
        <f t="shared" si="313"/>
        <v>m3/AT U</v>
      </c>
      <c r="V5" s="29" t="str">
        <f t="shared" si="313"/>
        <v>m3/DE U</v>
      </c>
      <c r="W5" s="29" t="str">
        <f t="shared" si="313"/>
        <v>m3/FI U</v>
      </c>
      <c r="X5" s="29" t="str">
        <f t="shared" si="313"/>
        <v>m3/FR U</v>
      </c>
      <c r="Y5" s="29" t="str">
        <f t="shared" si="313"/>
        <v>m3/HU U</v>
      </c>
      <c r="Z5" s="29" t="str">
        <f t="shared" si="313"/>
        <v>m3/IT U</v>
      </c>
      <c r="AA5" s="29" t="str">
        <f t="shared" si="313"/>
        <v>m3/NO U</v>
      </c>
      <c r="AB5" s="29" t="str">
        <f t="shared" si="313"/>
        <v>m3/SE U</v>
      </c>
      <c r="AC5" s="29" t="str">
        <f t="shared" si="313"/>
        <v>CH U</v>
      </c>
      <c r="AD5" s="29" t="str">
        <f t="shared" si="313"/>
        <v>m3/AT U</v>
      </c>
      <c r="AE5" s="29" t="str">
        <f t="shared" si="313"/>
        <v>m3/DE U</v>
      </c>
      <c r="AF5" s="29" t="str">
        <f t="shared" si="313"/>
        <v>m3/FI U</v>
      </c>
      <c r="AG5" s="29" t="str">
        <f t="shared" si="313"/>
        <v>m3/FR U</v>
      </c>
      <c r="AH5" s="29" t="str">
        <f t="shared" si="313"/>
        <v>m3/HU U</v>
      </c>
      <c r="AI5" s="29" t="str">
        <f t="shared" ref="AI5:BN5" si="314">RIGHT(AI1,(LEN(AI1)-SEARCH("/",AI1)))</f>
        <v>m3/IT U</v>
      </c>
      <c r="AJ5" s="29" t="str">
        <f t="shared" si="314"/>
        <v>m3/NO U</v>
      </c>
      <c r="AK5" s="29" t="str">
        <f t="shared" si="314"/>
        <v>m3/SE U</v>
      </c>
      <c r="AL5" s="29" t="str">
        <f t="shared" si="314"/>
        <v>CH U</v>
      </c>
      <c r="AM5" s="29" t="str">
        <f t="shared" si="314"/>
        <v>m3/AT U</v>
      </c>
      <c r="AN5" s="29" t="str">
        <f t="shared" si="314"/>
        <v>m3/DE U</v>
      </c>
      <c r="AO5" s="29" t="str">
        <f t="shared" si="314"/>
        <v>m3/FI U</v>
      </c>
      <c r="AP5" s="29" t="str">
        <f t="shared" si="314"/>
        <v>m3/FR U</v>
      </c>
      <c r="AQ5" s="29" t="str">
        <f t="shared" si="314"/>
        <v>m3/HU U</v>
      </c>
      <c r="AR5" s="29" t="str">
        <f t="shared" si="314"/>
        <v>m3/IT U</v>
      </c>
      <c r="AS5" s="29" t="str">
        <f t="shared" si="314"/>
        <v>m3/NO U</v>
      </c>
      <c r="AT5" s="29" t="str">
        <f t="shared" si="314"/>
        <v>m3/SE U</v>
      </c>
      <c r="AU5" s="29" t="str">
        <f t="shared" si="314"/>
        <v>CH U</v>
      </c>
      <c r="AV5" s="29" t="str">
        <f t="shared" si="314"/>
        <v>m3/AT U</v>
      </c>
      <c r="AW5" s="29" t="str">
        <f t="shared" si="314"/>
        <v>m3/DE U</v>
      </c>
      <c r="AX5" s="29" t="str">
        <f t="shared" si="314"/>
        <v>m3/FI U</v>
      </c>
      <c r="AY5" s="29" t="str">
        <f t="shared" si="314"/>
        <v>m3/FR U</v>
      </c>
      <c r="AZ5" s="29" t="str">
        <f t="shared" si="314"/>
        <v>m3/HU U</v>
      </c>
      <c r="BA5" s="29" t="str">
        <f t="shared" si="314"/>
        <v>m3/IT U</v>
      </c>
      <c r="BB5" s="29" t="str">
        <f t="shared" si="314"/>
        <v>m3/NO U</v>
      </c>
      <c r="BC5" s="29" t="str">
        <f t="shared" si="314"/>
        <v>m3/SE U</v>
      </c>
      <c r="BD5" s="29" t="str">
        <f t="shared" si="314"/>
        <v>CH U</v>
      </c>
      <c r="BE5" s="29" t="str">
        <f t="shared" si="314"/>
        <v>m3/AT U</v>
      </c>
      <c r="BF5" s="29" t="str">
        <f t="shared" si="314"/>
        <v>m3/DE U</v>
      </c>
      <c r="BG5" s="29" t="str">
        <f t="shared" si="314"/>
        <v>m3/FI U</v>
      </c>
      <c r="BH5" s="29" t="str">
        <f t="shared" si="314"/>
        <v>m3/FR U</v>
      </c>
      <c r="BI5" s="29" t="str">
        <f t="shared" si="314"/>
        <v>m3/HU U</v>
      </c>
      <c r="BJ5" s="29" t="str">
        <f t="shared" si="314"/>
        <v>m3/IT U</v>
      </c>
      <c r="BK5" s="29" t="str">
        <f t="shared" si="314"/>
        <v>m3/NO U</v>
      </c>
      <c r="BL5" s="29" t="str">
        <f t="shared" si="314"/>
        <v>m3/SE U</v>
      </c>
      <c r="BM5" s="29" t="str">
        <f t="shared" si="314"/>
        <v>CH U</v>
      </c>
      <c r="BN5" s="29" t="str">
        <f t="shared" si="314"/>
        <v>m3/AT U</v>
      </c>
      <c r="BO5" s="29" t="str">
        <f t="shared" ref="BO5:CX5" si="315">RIGHT(BO1,(LEN(BO1)-SEARCH("/",BO1)))</f>
        <v>m3/DE U</v>
      </c>
      <c r="BP5" s="29" t="str">
        <f t="shared" si="315"/>
        <v>m3/FI U</v>
      </c>
      <c r="BQ5" s="29" t="str">
        <f t="shared" si="315"/>
        <v>m3/FR U</v>
      </c>
      <c r="BR5" s="29" t="str">
        <f t="shared" si="315"/>
        <v>m3/HU U</v>
      </c>
      <c r="BS5" s="29" t="str">
        <f t="shared" si="315"/>
        <v>m3/IT U</v>
      </c>
      <c r="BT5" s="29" t="str">
        <f t="shared" si="315"/>
        <v>m3/NO U</v>
      </c>
      <c r="BU5" s="29" t="str">
        <f t="shared" si="315"/>
        <v>m3/SE U</v>
      </c>
      <c r="BV5" s="29" t="str">
        <f t="shared" si="315"/>
        <v>CH U</v>
      </c>
      <c r="BW5" s="29" t="str">
        <f t="shared" si="315"/>
        <v>m3/AT U</v>
      </c>
      <c r="BX5" s="29" t="str">
        <f t="shared" si="315"/>
        <v>m3/DE U</v>
      </c>
      <c r="BY5" s="29" t="str">
        <f t="shared" si="315"/>
        <v>m3/FI U</v>
      </c>
      <c r="BZ5" s="29" t="str">
        <f t="shared" si="315"/>
        <v>m3/FR U</v>
      </c>
      <c r="CA5" s="29" t="str">
        <f t="shared" si="315"/>
        <v>m3/HU U</v>
      </c>
      <c r="CB5" s="29" t="str">
        <f t="shared" si="315"/>
        <v>m3/IT U</v>
      </c>
      <c r="CC5" s="29" t="str">
        <f t="shared" si="315"/>
        <v>m3/NO U</v>
      </c>
      <c r="CD5" s="29" t="str">
        <f t="shared" si="315"/>
        <v>m3/SE U</v>
      </c>
      <c r="CE5" s="29" t="str">
        <f t="shared" si="315"/>
        <v>CH U</v>
      </c>
      <c r="CF5" s="29" t="str">
        <f t="shared" si="315"/>
        <v>m3/AT U</v>
      </c>
      <c r="CG5" s="29" t="str">
        <f t="shared" si="315"/>
        <v>m3/DE U</v>
      </c>
      <c r="CH5" s="29" t="str">
        <f t="shared" si="315"/>
        <v>m3/FI U</v>
      </c>
      <c r="CI5" s="29" t="str">
        <f t="shared" si="315"/>
        <v>m3/FR U</v>
      </c>
      <c r="CJ5" s="29" t="str">
        <f t="shared" si="315"/>
        <v>m3/HU U</v>
      </c>
      <c r="CK5" s="29" t="str">
        <f t="shared" si="315"/>
        <v>m3/IT U</v>
      </c>
      <c r="CL5" s="29" t="str">
        <f t="shared" si="315"/>
        <v>m3/NO U</v>
      </c>
      <c r="CM5" s="29" t="str">
        <f t="shared" si="315"/>
        <v>m3/SE U</v>
      </c>
      <c r="CN5" s="29" t="str">
        <f t="shared" si="315"/>
        <v>CH U</v>
      </c>
      <c r="CO5" s="29" t="str">
        <f t="shared" si="315"/>
        <v>m3/AT U</v>
      </c>
      <c r="CP5" s="29" t="str">
        <f t="shared" si="315"/>
        <v>m3/DE U</v>
      </c>
      <c r="CQ5" s="29" t="str">
        <f t="shared" si="315"/>
        <v>m3/FI U</v>
      </c>
      <c r="CR5" s="29" t="str">
        <f t="shared" si="315"/>
        <v>m3/FR U</v>
      </c>
      <c r="CS5" s="29" t="str">
        <f t="shared" si="315"/>
        <v>m3/HU U</v>
      </c>
      <c r="CT5" s="29" t="str">
        <f t="shared" si="315"/>
        <v>m3/IT U</v>
      </c>
      <c r="CU5" s="29" t="str">
        <f t="shared" si="315"/>
        <v>m3/NO U</v>
      </c>
      <c r="CV5" s="29" t="str">
        <f t="shared" si="315"/>
        <v>m3/SE U</v>
      </c>
      <c r="CW5" s="29" t="str">
        <f t="shared" si="315"/>
        <v>CH U</v>
      </c>
      <c r="CX5" s="29" t="str">
        <f t="shared" si="315"/>
        <v>m3/AT U</v>
      </c>
      <c r="CY5" s="29" t="str">
        <f t="shared" ref="CY5:CZ5" si="316">RIGHT(CY1,(LEN(CY1)-SEARCH("/",CY1)))</f>
        <v>m3/DE U</v>
      </c>
      <c r="CZ5" s="29" t="str">
        <f t="shared" si="316"/>
        <v>m3/FI U</v>
      </c>
      <c r="DA5" s="29" t="str">
        <f t="shared" ref="DA5:DE5" si="317">RIGHT(DA1,(LEN(DA1)-SEARCH("/",DA1)))</f>
        <v>m3/FR U</v>
      </c>
      <c r="DB5" s="29" t="str">
        <f t="shared" si="317"/>
        <v>m3/HU U</v>
      </c>
      <c r="DC5" s="29" t="str">
        <f t="shared" si="317"/>
        <v>m3/IT U</v>
      </c>
      <c r="DD5" s="29" t="str">
        <f t="shared" si="317"/>
        <v>m3/NO U</v>
      </c>
      <c r="DE5" s="29" t="str">
        <f t="shared" si="317"/>
        <v>m3/SE U</v>
      </c>
      <c r="DF5" s="29" t="str">
        <f t="shared" ref="DF5:FQ5" si="318">RIGHT(DF1,(LEN(DF1)-SEARCH("/",DF1)))</f>
        <v>CH U</v>
      </c>
      <c r="DG5" s="29" t="e">
        <f t="shared" si="318"/>
        <v>#VALUE!</v>
      </c>
      <c r="DH5" s="29" t="e">
        <f t="shared" si="318"/>
        <v>#VALUE!</v>
      </c>
      <c r="DI5" s="29" t="str">
        <f t="shared" si="318"/>
        <v>m3/AT U</v>
      </c>
      <c r="DJ5" s="29" t="str">
        <f t="shared" si="318"/>
        <v>m3/DE U</v>
      </c>
      <c r="DK5" s="29" t="str">
        <f t="shared" si="318"/>
        <v>m3/FI U</v>
      </c>
      <c r="DL5" s="29" t="str">
        <f t="shared" si="318"/>
        <v>m3/FR U</v>
      </c>
      <c r="DM5" s="29" t="str">
        <f t="shared" si="318"/>
        <v>m3/HU U</v>
      </c>
      <c r="DN5" s="29" t="str">
        <f t="shared" si="318"/>
        <v>m3/IT U</v>
      </c>
      <c r="DO5" s="29" t="str">
        <f t="shared" si="318"/>
        <v>m3/NO U</v>
      </c>
      <c r="DP5" s="29" t="str">
        <f t="shared" si="318"/>
        <v>m3/SE U</v>
      </c>
      <c r="DQ5" s="29" t="str">
        <f t="shared" si="318"/>
        <v>CH U</v>
      </c>
      <c r="DR5" s="29" t="str">
        <f t="shared" si="318"/>
        <v>m3/AT U</v>
      </c>
      <c r="DS5" s="29" t="str">
        <f t="shared" si="318"/>
        <v>m3/DE U</v>
      </c>
      <c r="DT5" s="29" t="str">
        <f t="shared" si="318"/>
        <v>m3/FI U</v>
      </c>
      <c r="DU5" s="29" t="str">
        <f t="shared" si="318"/>
        <v>m3/FR U</v>
      </c>
      <c r="DV5" s="29" t="str">
        <f t="shared" si="318"/>
        <v>m3/HU U</v>
      </c>
      <c r="DW5" s="29" t="str">
        <f t="shared" si="318"/>
        <v>m3/IT U</v>
      </c>
      <c r="DX5" s="29" t="str">
        <f t="shared" si="318"/>
        <v>m3/NO U</v>
      </c>
      <c r="DY5" s="29" t="str">
        <f t="shared" si="318"/>
        <v>m3/SE U</v>
      </c>
      <c r="DZ5" s="29" t="str">
        <f t="shared" si="318"/>
        <v>CH U</v>
      </c>
      <c r="EA5" s="29" t="str">
        <f t="shared" si="318"/>
        <v>m3/AT U</v>
      </c>
      <c r="EB5" s="29" t="str">
        <f t="shared" si="318"/>
        <v>m3/DE U</v>
      </c>
      <c r="EC5" s="29" t="str">
        <f t="shared" si="318"/>
        <v>m3/FI U</v>
      </c>
      <c r="ED5" s="29" t="str">
        <f t="shared" si="318"/>
        <v>m3/FR U</v>
      </c>
      <c r="EE5" s="29" t="str">
        <f t="shared" si="318"/>
        <v>m3/HU U</v>
      </c>
      <c r="EF5" s="29" t="str">
        <f t="shared" si="318"/>
        <v>m3/IT U</v>
      </c>
      <c r="EG5" s="29" t="str">
        <f t="shared" si="318"/>
        <v>m3/NO U</v>
      </c>
      <c r="EH5" s="29" t="str">
        <f t="shared" si="318"/>
        <v>m3/SE U</v>
      </c>
      <c r="EI5" s="29" t="str">
        <f t="shared" si="318"/>
        <v>CH U</v>
      </c>
      <c r="EJ5" s="29" t="str">
        <f t="shared" si="318"/>
        <v>m3/AT U</v>
      </c>
      <c r="EK5" s="29" t="str">
        <f t="shared" si="318"/>
        <v>m3/DE U</v>
      </c>
      <c r="EL5" s="29" t="str">
        <f t="shared" si="318"/>
        <v>m3/FI U</v>
      </c>
      <c r="EM5" s="29" t="str">
        <f t="shared" si="318"/>
        <v>m3/FR U</v>
      </c>
      <c r="EN5" s="29" t="str">
        <f t="shared" si="318"/>
        <v>m3/HU U</v>
      </c>
      <c r="EO5" s="29" t="str">
        <f t="shared" si="318"/>
        <v>m3/IT U</v>
      </c>
      <c r="EP5" s="29" t="str">
        <f t="shared" si="318"/>
        <v>m3/NO U</v>
      </c>
      <c r="EQ5" s="29" t="str">
        <f t="shared" si="318"/>
        <v>m3/SE U</v>
      </c>
      <c r="ER5" s="29" t="str">
        <f t="shared" si="318"/>
        <v>CH U</v>
      </c>
      <c r="ES5" s="29" t="str">
        <f t="shared" si="318"/>
        <v>m3/AT U</v>
      </c>
      <c r="ET5" s="29" t="str">
        <f t="shared" si="318"/>
        <v>m3/DE U</v>
      </c>
      <c r="EU5" s="29" t="str">
        <f t="shared" si="318"/>
        <v>m3/FI U</v>
      </c>
      <c r="EV5" s="29" t="str">
        <f t="shared" si="318"/>
        <v>m3/FR U</v>
      </c>
      <c r="EW5" s="29" t="str">
        <f t="shared" si="318"/>
        <v>m3/HU U</v>
      </c>
      <c r="EX5" s="29" t="str">
        <f t="shared" si="318"/>
        <v>m3/IT U</v>
      </c>
      <c r="EY5" s="29" t="str">
        <f t="shared" si="318"/>
        <v>m3/NO U</v>
      </c>
      <c r="EZ5" s="29" t="str">
        <f t="shared" si="318"/>
        <v>m3/SE U</v>
      </c>
      <c r="FA5" s="29" t="str">
        <f t="shared" si="318"/>
        <v>CH U</v>
      </c>
      <c r="FB5" s="29" t="str">
        <f t="shared" si="318"/>
        <v>m3/AT U</v>
      </c>
      <c r="FC5" s="29" t="str">
        <f t="shared" si="318"/>
        <v>m3/DE U</v>
      </c>
      <c r="FD5" s="29" t="str">
        <f t="shared" si="318"/>
        <v>m3/FI U</v>
      </c>
      <c r="FE5" s="29" t="str">
        <f t="shared" si="318"/>
        <v>m3/FR U</v>
      </c>
      <c r="FF5" s="29" t="str">
        <f t="shared" si="318"/>
        <v>m3/HU U</v>
      </c>
      <c r="FG5" s="29" t="str">
        <f t="shared" si="318"/>
        <v>m3/IT U</v>
      </c>
      <c r="FH5" s="29" t="str">
        <f t="shared" si="318"/>
        <v>m3/NO U</v>
      </c>
      <c r="FI5" s="29" t="str">
        <f t="shared" si="318"/>
        <v>m3/SE U</v>
      </c>
      <c r="FJ5" s="29" t="str">
        <f t="shared" si="318"/>
        <v>CH U</v>
      </c>
      <c r="FK5" s="29" t="str">
        <f t="shared" si="318"/>
        <v>m3/AT U</v>
      </c>
      <c r="FL5" s="29" t="str">
        <f t="shared" si="318"/>
        <v>m3/DE U</v>
      </c>
      <c r="FM5" s="29" t="str">
        <f t="shared" si="318"/>
        <v>m3/FI U</v>
      </c>
      <c r="FN5" s="29" t="str">
        <f t="shared" si="318"/>
        <v>m3/FR U</v>
      </c>
      <c r="FO5" s="29" t="str">
        <f t="shared" si="318"/>
        <v>m3/HU U</v>
      </c>
      <c r="FP5" s="29" t="str">
        <f t="shared" si="318"/>
        <v>m3/IT U</v>
      </c>
      <c r="FQ5" s="29" t="str">
        <f t="shared" si="318"/>
        <v>m3/NO U</v>
      </c>
      <c r="FR5" s="29" t="str">
        <f t="shared" ref="FR5:IC5" si="319">RIGHT(FR1,(LEN(FR1)-SEARCH("/",FR1)))</f>
        <v>m3/SE U</v>
      </c>
      <c r="FS5" s="29" t="str">
        <f t="shared" si="319"/>
        <v>CH U</v>
      </c>
      <c r="FT5" s="29" t="str">
        <f t="shared" si="319"/>
        <v>m3/AT U</v>
      </c>
      <c r="FU5" s="29" t="str">
        <f t="shared" si="319"/>
        <v>m3/DE U</v>
      </c>
      <c r="FV5" s="29" t="str">
        <f t="shared" si="319"/>
        <v>m3/FI U</v>
      </c>
      <c r="FW5" s="29" t="str">
        <f t="shared" si="319"/>
        <v>m3/FR U</v>
      </c>
      <c r="FX5" s="29" t="str">
        <f t="shared" si="319"/>
        <v>m3/HU U</v>
      </c>
      <c r="FY5" s="29" t="str">
        <f t="shared" si="319"/>
        <v>m3/IT U</v>
      </c>
      <c r="FZ5" s="29" t="str">
        <f t="shared" si="319"/>
        <v>m3/NO U</v>
      </c>
      <c r="GA5" s="29" t="str">
        <f t="shared" si="319"/>
        <v>m3/SE U</v>
      </c>
      <c r="GB5" s="29" t="str">
        <f t="shared" si="319"/>
        <v>CH U</v>
      </c>
      <c r="GC5" s="29" t="str">
        <f t="shared" si="319"/>
        <v>m3/AT U</v>
      </c>
      <c r="GD5" s="29" t="str">
        <f t="shared" si="319"/>
        <v>m3/DE U</v>
      </c>
      <c r="GE5" s="29" t="str">
        <f t="shared" si="319"/>
        <v>m3/FI U</v>
      </c>
      <c r="GF5" s="29" t="str">
        <f t="shared" si="319"/>
        <v>m3/FR U</v>
      </c>
      <c r="GG5" s="29" t="str">
        <f t="shared" si="319"/>
        <v>m3/HU U</v>
      </c>
      <c r="GH5" s="29" t="str">
        <f t="shared" si="319"/>
        <v>m3/IT U</v>
      </c>
      <c r="GI5" s="29" t="str">
        <f t="shared" si="319"/>
        <v>m3/NO U</v>
      </c>
      <c r="GJ5" s="29" t="str">
        <f t="shared" si="319"/>
        <v>m3/SE U</v>
      </c>
      <c r="GK5" s="29" t="str">
        <f t="shared" si="319"/>
        <v>CH U</v>
      </c>
      <c r="GL5" s="29" t="str">
        <f t="shared" si="319"/>
        <v>m3/AT U</v>
      </c>
      <c r="GM5" s="29" t="str">
        <f t="shared" si="319"/>
        <v>m3/DE U</v>
      </c>
      <c r="GN5" s="29" t="str">
        <f t="shared" si="319"/>
        <v>m3/FI U</v>
      </c>
      <c r="GO5" s="29" t="str">
        <f t="shared" si="319"/>
        <v>m3/FR U</v>
      </c>
      <c r="GP5" s="29" t="str">
        <f t="shared" si="319"/>
        <v>m3/HU U</v>
      </c>
      <c r="GQ5" s="29" t="str">
        <f t="shared" si="319"/>
        <v>m3/IT U</v>
      </c>
      <c r="GR5" s="29" t="str">
        <f t="shared" si="319"/>
        <v>m3/NO U</v>
      </c>
      <c r="GS5" s="29" t="str">
        <f t="shared" si="319"/>
        <v>m3/SE U</v>
      </c>
      <c r="GT5" s="29" t="str">
        <f t="shared" si="319"/>
        <v>CH U</v>
      </c>
      <c r="GU5" s="29" t="str">
        <f t="shared" si="319"/>
        <v>m3/AT U</v>
      </c>
      <c r="GV5" s="29" t="str">
        <f t="shared" si="319"/>
        <v>m3/DE U</v>
      </c>
      <c r="GW5" s="29" t="str">
        <f t="shared" si="319"/>
        <v>m3/FI U</v>
      </c>
      <c r="GX5" s="29" t="str">
        <f t="shared" si="319"/>
        <v>m3/FR U</v>
      </c>
      <c r="GY5" s="29" t="str">
        <f t="shared" si="319"/>
        <v>m3/HU U</v>
      </c>
      <c r="GZ5" s="29" t="str">
        <f t="shared" si="319"/>
        <v>m3/IT U</v>
      </c>
      <c r="HA5" s="29" t="str">
        <f t="shared" si="319"/>
        <v>m3/NO U</v>
      </c>
      <c r="HB5" s="29" t="str">
        <f t="shared" si="319"/>
        <v>m3/SE U</v>
      </c>
      <c r="HC5" s="29" t="str">
        <f t="shared" si="319"/>
        <v>CH U</v>
      </c>
      <c r="HD5" s="29" t="str">
        <f t="shared" si="319"/>
        <v>m3/AT U</v>
      </c>
      <c r="HE5" s="29" t="str">
        <f t="shared" si="319"/>
        <v>m3/DE U</v>
      </c>
      <c r="HF5" s="29" t="str">
        <f t="shared" si="319"/>
        <v>m3/FI U</v>
      </c>
      <c r="HG5" s="29" t="str">
        <f t="shared" si="319"/>
        <v>m3/FR U</v>
      </c>
      <c r="HH5" s="29" t="str">
        <f t="shared" si="319"/>
        <v>m3/HU U</v>
      </c>
      <c r="HI5" s="29" t="str">
        <f t="shared" si="319"/>
        <v>m3/IT U</v>
      </c>
      <c r="HJ5" s="29" t="str">
        <f t="shared" si="319"/>
        <v>m3/NO U</v>
      </c>
      <c r="HK5" s="29" t="str">
        <f t="shared" si="319"/>
        <v>m3/SE U</v>
      </c>
      <c r="HL5" s="29" t="str">
        <f t="shared" si="319"/>
        <v>CH U</v>
      </c>
      <c r="HM5" s="29" t="e">
        <f t="shared" si="319"/>
        <v>#VALUE!</v>
      </c>
      <c r="HN5" s="29" t="e">
        <f t="shared" si="319"/>
        <v>#VALUE!</v>
      </c>
      <c r="HO5" s="29" t="str">
        <f t="shared" si="319"/>
        <v>m3/AT U</v>
      </c>
      <c r="HP5" s="29" t="str">
        <f t="shared" si="319"/>
        <v>m3/DE U</v>
      </c>
      <c r="HQ5" s="29" t="str">
        <f t="shared" si="319"/>
        <v>m3/FI U</v>
      </c>
      <c r="HR5" s="29" t="str">
        <f t="shared" si="319"/>
        <v>m3/FR U</v>
      </c>
      <c r="HS5" s="29" t="str">
        <f t="shared" si="319"/>
        <v>m3/HU U</v>
      </c>
      <c r="HT5" s="29" t="str">
        <f t="shared" si="319"/>
        <v>m3/IT U</v>
      </c>
      <c r="HU5" s="29" t="str">
        <f t="shared" si="319"/>
        <v>m3/NO U</v>
      </c>
      <c r="HV5" s="29" t="str">
        <f t="shared" si="319"/>
        <v>m3/SE U</v>
      </c>
      <c r="HW5" s="29" t="str">
        <f t="shared" si="319"/>
        <v>CH U</v>
      </c>
      <c r="HX5" s="29" t="str">
        <f t="shared" si="319"/>
        <v>m3/AT U</v>
      </c>
      <c r="HY5" s="29" t="str">
        <f t="shared" si="319"/>
        <v>m3/DE U</v>
      </c>
      <c r="HZ5" s="29" t="str">
        <f t="shared" si="319"/>
        <v>m3/FI U</v>
      </c>
      <c r="IA5" s="29" t="str">
        <f t="shared" si="319"/>
        <v>m3/FR U</v>
      </c>
      <c r="IB5" s="29" t="str">
        <f t="shared" si="319"/>
        <v>m3/HU U</v>
      </c>
      <c r="IC5" s="29" t="str">
        <f t="shared" si="319"/>
        <v>m3/IT U</v>
      </c>
      <c r="ID5" s="29" t="str">
        <f t="shared" ref="ID5:KO5" si="320">RIGHT(ID1,(LEN(ID1)-SEARCH("/",ID1)))</f>
        <v>m3/NO U</v>
      </c>
      <c r="IE5" s="29" t="str">
        <f t="shared" si="320"/>
        <v>m3/SE U</v>
      </c>
      <c r="IF5" s="29" t="str">
        <f t="shared" si="320"/>
        <v>CH U</v>
      </c>
      <c r="IG5" s="29" t="str">
        <f t="shared" si="320"/>
        <v>m3/AT U</v>
      </c>
      <c r="IH5" s="29" t="str">
        <f t="shared" si="320"/>
        <v>m3/DE U</v>
      </c>
      <c r="II5" s="29" t="str">
        <f t="shared" si="320"/>
        <v>m3/FI U</v>
      </c>
      <c r="IJ5" s="29" t="str">
        <f t="shared" si="320"/>
        <v>m3/FR U</v>
      </c>
      <c r="IK5" s="29" t="str">
        <f t="shared" si="320"/>
        <v>m3/HU U</v>
      </c>
      <c r="IL5" s="29" t="str">
        <f t="shared" si="320"/>
        <v>m3/IT U</v>
      </c>
      <c r="IM5" s="29" t="str">
        <f t="shared" si="320"/>
        <v>m3/NO U</v>
      </c>
      <c r="IN5" s="29" t="str">
        <f t="shared" si="320"/>
        <v>m3/SE U</v>
      </c>
      <c r="IO5" s="29" t="str">
        <f t="shared" si="320"/>
        <v>CH U</v>
      </c>
      <c r="IP5" s="29" t="str">
        <f t="shared" si="320"/>
        <v>m3/AT U</v>
      </c>
      <c r="IQ5" s="29" t="str">
        <f t="shared" si="320"/>
        <v>m3/DE U</v>
      </c>
      <c r="IR5" s="29" t="str">
        <f t="shared" si="320"/>
        <v>m3/FI U</v>
      </c>
      <c r="IS5" s="29" t="str">
        <f t="shared" si="320"/>
        <v>m3/FR U</v>
      </c>
      <c r="IT5" s="29" t="str">
        <f t="shared" si="320"/>
        <v>m3/HU U</v>
      </c>
      <c r="IU5" s="29" t="str">
        <f t="shared" si="320"/>
        <v>m3/IT U</v>
      </c>
      <c r="IV5" s="29" t="str">
        <f t="shared" si="320"/>
        <v>m3/NO U</v>
      </c>
      <c r="IW5" s="29" t="str">
        <f t="shared" si="320"/>
        <v>m3/SE U</v>
      </c>
      <c r="IX5" s="29" t="str">
        <f t="shared" si="320"/>
        <v>CH U</v>
      </c>
      <c r="IY5" s="29" t="str">
        <f t="shared" si="320"/>
        <v>m3/AT U</v>
      </c>
      <c r="IZ5" s="29" t="str">
        <f t="shared" si="320"/>
        <v>m3/DE U</v>
      </c>
      <c r="JA5" s="29" t="str">
        <f t="shared" si="320"/>
        <v>m3/FI U</v>
      </c>
      <c r="JB5" s="29" t="str">
        <f t="shared" si="320"/>
        <v>m3/FR U</v>
      </c>
      <c r="JC5" s="29" t="str">
        <f t="shared" si="320"/>
        <v>m3/HU U</v>
      </c>
      <c r="JD5" s="29" t="str">
        <f t="shared" si="320"/>
        <v>m3/IT U</v>
      </c>
      <c r="JE5" s="29" t="str">
        <f t="shared" si="320"/>
        <v>m3/NO U</v>
      </c>
      <c r="JF5" s="29" t="str">
        <f t="shared" si="320"/>
        <v>m3/SE U</v>
      </c>
      <c r="JG5" s="29" t="str">
        <f t="shared" si="320"/>
        <v>CH U</v>
      </c>
      <c r="JH5" s="29" t="str">
        <f t="shared" si="320"/>
        <v>m3/AT U</v>
      </c>
      <c r="JI5" s="29" t="str">
        <f t="shared" si="320"/>
        <v>m3/DE U</v>
      </c>
      <c r="JJ5" s="29" t="str">
        <f t="shared" si="320"/>
        <v>m3/FI U</v>
      </c>
      <c r="JK5" s="29" t="str">
        <f t="shared" si="320"/>
        <v>m3/FR U</v>
      </c>
      <c r="JL5" s="29" t="str">
        <f t="shared" si="320"/>
        <v>m3/HU U</v>
      </c>
      <c r="JM5" s="29" t="str">
        <f t="shared" si="320"/>
        <v>m3/IT U</v>
      </c>
      <c r="JN5" s="29" t="str">
        <f t="shared" si="320"/>
        <v>m3/NO U</v>
      </c>
      <c r="JO5" s="29" t="str">
        <f t="shared" si="320"/>
        <v>m3/SE U</v>
      </c>
      <c r="JP5" s="29" t="str">
        <f t="shared" si="320"/>
        <v>CH U</v>
      </c>
      <c r="JQ5" s="29" t="str">
        <f t="shared" si="320"/>
        <v>m3/AT U</v>
      </c>
      <c r="JR5" s="29" t="str">
        <f t="shared" si="320"/>
        <v>m3/DE U</v>
      </c>
      <c r="JS5" s="29" t="str">
        <f t="shared" si="320"/>
        <v>m3/FI U</v>
      </c>
      <c r="JT5" s="29" t="str">
        <f t="shared" si="320"/>
        <v>m3/FR U</v>
      </c>
      <c r="JU5" s="29" t="str">
        <f t="shared" si="320"/>
        <v>m3/HU U</v>
      </c>
      <c r="JV5" s="29" t="str">
        <f t="shared" si="320"/>
        <v>m3/IT U</v>
      </c>
      <c r="JW5" s="29" t="str">
        <f t="shared" si="320"/>
        <v>m3/NO U</v>
      </c>
      <c r="JX5" s="29" t="str">
        <f t="shared" si="320"/>
        <v>m3/SE U</v>
      </c>
      <c r="JY5" s="29" t="str">
        <f t="shared" si="320"/>
        <v>CH U</v>
      </c>
      <c r="JZ5" s="29" t="str">
        <f t="shared" si="320"/>
        <v>m3/AT U</v>
      </c>
      <c r="KA5" s="29" t="str">
        <f t="shared" si="320"/>
        <v>m3/DE U</v>
      </c>
      <c r="KB5" s="29" t="str">
        <f t="shared" si="320"/>
        <v>m3/FI U</v>
      </c>
      <c r="KC5" s="29" t="str">
        <f t="shared" si="320"/>
        <v>m3/FR U</v>
      </c>
      <c r="KD5" s="29" t="str">
        <f t="shared" si="320"/>
        <v>m3/HU U</v>
      </c>
      <c r="KE5" s="29" t="str">
        <f t="shared" si="320"/>
        <v>m3/IT U</v>
      </c>
      <c r="KF5" s="29" t="str">
        <f t="shared" si="320"/>
        <v>m3/NO U</v>
      </c>
      <c r="KG5" s="29" t="str">
        <f t="shared" si="320"/>
        <v>m3/SE U</v>
      </c>
      <c r="KH5" s="29" t="str">
        <f t="shared" si="320"/>
        <v>CH U</v>
      </c>
      <c r="KI5" s="29" t="str">
        <f t="shared" si="320"/>
        <v>m3/AT U</v>
      </c>
      <c r="KJ5" s="29" t="str">
        <f t="shared" si="320"/>
        <v>m3/DE U</v>
      </c>
      <c r="KK5" s="29" t="str">
        <f t="shared" si="320"/>
        <v>m3/FI U</v>
      </c>
      <c r="KL5" s="29" t="str">
        <f t="shared" si="320"/>
        <v>m3/FR U</v>
      </c>
      <c r="KM5" s="29" t="str">
        <f t="shared" si="320"/>
        <v>m3/HU U</v>
      </c>
      <c r="KN5" s="29" t="str">
        <f t="shared" si="320"/>
        <v>m3/IT U</v>
      </c>
      <c r="KO5" s="29" t="str">
        <f t="shared" si="320"/>
        <v>m3/NO U</v>
      </c>
      <c r="KP5" s="29" t="str">
        <f t="shared" ref="KP5:LR5" si="321">RIGHT(KP1,(LEN(KP1)-SEARCH("/",KP1)))</f>
        <v>m3/SE U</v>
      </c>
      <c r="KQ5" s="29" t="str">
        <f t="shared" si="321"/>
        <v>CH U</v>
      </c>
      <c r="KR5" s="29" t="str">
        <f t="shared" si="321"/>
        <v>m3/AT U</v>
      </c>
      <c r="KS5" s="29" t="str">
        <f t="shared" si="321"/>
        <v>m3/DE U</v>
      </c>
      <c r="KT5" s="29" t="str">
        <f t="shared" si="321"/>
        <v>m3/FI U</v>
      </c>
      <c r="KU5" s="29" t="str">
        <f t="shared" si="321"/>
        <v>m3/FR U</v>
      </c>
      <c r="KV5" s="29" t="str">
        <f t="shared" si="321"/>
        <v>m3/HU U</v>
      </c>
      <c r="KW5" s="29" t="str">
        <f t="shared" si="321"/>
        <v>m3/IT U</v>
      </c>
      <c r="KX5" s="29" t="str">
        <f t="shared" si="321"/>
        <v>m3/NO U</v>
      </c>
      <c r="KY5" s="29" t="str">
        <f t="shared" si="321"/>
        <v>m3/SE U</v>
      </c>
      <c r="KZ5" s="29" t="str">
        <f t="shared" si="321"/>
        <v>CH U</v>
      </c>
      <c r="LA5" s="29" t="str">
        <f t="shared" si="321"/>
        <v>m3/AT U</v>
      </c>
      <c r="LB5" s="29" t="str">
        <f t="shared" si="321"/>
        <v>m3/DE U</v>
      </c>
      <c r="LC5" s="29" t="str">
        <f t="shared" si="321"/>
        <v>m3/FI U</v>
      </c>
      <c r="LD5" s="29" t="str">
        <f t="shared" si="321"/>
        <v>m3/FR U</v>
      </c>
      <c r="LE5" s="29" t="str">
        <f t="shared" si="321"/>
        <v>m3/HU U</v>
      </c>
      <c r="LF5" s="29" t="str">
        <f t="shared" si="321"/>
        <v>m3/IT U</v>
      </c>
      <c r="LG5" s="29" t="str">
        <f t="shared" si="321"/>
        <v>m3/NO U</v>
      </c>
      <c r="LH5" s="29" t="str">
        <f t="shared" si="321"/>
        <v>m3/SE U</v>
      </c>
      <c r="LI5" s="29" t="str">
        <f t="shared" si="321"/>
        <v>CH U</v>
      </c>
      <c r="LJ5" s="29" t="str">
        <f t="shared" si="321"/>
        <v>m3/AT U</v>
      </c>
      <c r="LK5" s="29" t="str">
        <f t="shared" si="321"/>
        <v>m3/DE U</v>
      </c>
      <c r="LL5" s="29" t="str">
        <f t="shared" si="321"/>
        <v>m3/FI U</v>
      </c>
      <c r="LM5" s="29" t="str">
        <f t="shared" si="321"/>
        <v>m3/FR U</v>
      </c>
      <c r="LN5" s="29" t="str">
        <f t="shared" si="321"/>
        <v>m3/HU U</v>
      </c>
      <c r="LO5" s="29" t="str">
        <f t="shared" si="321"/>
        <v>m3/IT U</v>
      </c>
      <c r="LP5" s="29" t="str">
        <f t="shared" si="321"/>
        <v>m3/NO U</v>
      </c>
      <c r="LQ5" s="29" t="str">
        <f t="shared" si="321"/>
        <v>m3/SE U</v>
      </c>
      <c r="LR5" s="29" t="str">
        <f t="shared" si="321"/>
        <v>CH U</v>
      </c>
      <c r="LS5" s="29"/>
      <c r="LT5" s="29"/>
      <c r="LU5" s="29"/>
      <c r="LV5" s="29"/>
      <c r="LW5" s="29"/>
      <c r="LX5" s="29"/>
      <c r="LY5" s="29"/>
      <c r="LZ5" s="29"/>
      <c r="MA5" s="29"/>
      <c r="MB5" s="29"/>
      <c r="MC5" s="29"/>
      <c r="MD5" s="29"/>
      <c r="ME5" s="29" t="str">
        <f t="shared" ref="ME5:MF5" si="322">RIGHT(ME1,(LEN(ME1)-SEARCH("/",ME1)))</f>
        <v>RER U</v>
      </c>
      <c r="MF5" s="29" t="str">
        <f t="shared" si="322"/>
        <v>RER U</v>
      </c>
      <c r="MG5" s="29" t="str">
        <f t="shared" ref="MG5:NB5" si="323">RIGHT(MG1,(LEN(MG1)-SEARCH("/",MG1)))</f>
        <v>CH U</v>
      </c>
      <c r="MH5" s="29" t="str">
        <f t="shared" si="323"/>
        <v>CH U</v>
      </c>
      <c r="MI5" s="29" t="str">
        <f t="shared" si="323"/>
        <v>RER U</v>
      </c>
      <c r="MJ5" s="29" t="str">
        <f t="shared" si="323"/>
        <v>RER U</v>
      </c>
      <c r="MK5" s="29" t="str">
        <f t="shared" si="323"/>
        <v>m3/AT U</v>
      </c>
      <c r="ML5" s="29" t="str">
        <f t="shared" si="323"/>
        <v>m3/DE U</v>
      </c>
      <c r="MM5" s="29" t="str">
        <f t="shared" si="323"/>
        <v>m3/FI U</v>
      </c>
      <c r="MN5" s="29" t="str">
        <f t="shared" si="323"/>
        <v>m3/FR U</v>
      </c>
      <c r="MO5" s="29" t="str">
        <f t="shared" si="323"/>
        <v>m3/HU U</v>
      </c>
      <c r="MP5" s="29" t="str">
        <f t="shared" si="323"/>
        <v>m3/IT U</v>
      </c>
      <c r="MQ5" s="29" t="str">
        <f t="shared" si="323"/>
        <v>m3/NO U</v>
      </c>
      <c r="MR5" s="29" t="str">
        <f t="shared" si="323"/>
        <v>m3/SE U</v>
      </c>
      <c r="MS5" s="29" t="str">
        <f t="shared" si="323"/>
        <v>CH U</v>
      </c>
      <c r="MT5" s="29" t="str">
        <f t="shared" si="323"/>
        <v>m3/AT U</v>
      </c>
      <c r="MU5" s="29" t="str">
        <f t="shared" si="323"/>
        <v>m3/DE U</v>
      </c>
      <c r="MV5" s="29" t="str">
        <f t="shared" si="323"/>
        <v>m3/FI U</v>
      </c>
      <c r="MW5" s="29" t="str">
        <f t="shared" si="323"/>
        <v>m3/FR U</v>
      </c>
      <c r="MX5" s="29" t="str">
        <f t="shared" si="323"/>
        <v>m3/HU U</v>
      </c>
      <c r="MY5" s="29" t="str">
        <f t="shared" si="323"/>
        <v>m3/IT U</v>
      </c>
      <c r="MZ5" s="29" t="str">
        <f t="shared" si="323"/>
        <v>m3/NO U</v>
      </c>
      <c r="NA5" s="29" t="str">
        <f t="shared" si="323"/>
        <v>m3/SE U</v>
      </c>
      <c r="NB5" s="29" t="str">
        <f t="shared" si="323"/>
        <v>CH U</v>
      </c>
    </row>
    <row r="6" spans="1:366" s="17" customFormat="1">
      <c r="B6" s="17" t="s">
        <v>1118</v>
      </c>
      <c r="C6" s="84" t="s">
        <v>196</v>
      </c>
      <c r="D6" s="29" t="s">
        <v>191</v>
      </c>
      <c r="E6" s="29" t="s">
        <v>192</v>
      </c>
      <c r="F6" s="29" t="s">
        <v>193</v>
      </c>
      <c r="G6" s="29" t="s">
        <v>198</v>
      </c>
      <c r="H6" s="29" t="s">
        <v>194</v>
      </c>
      <c r="I6" s="29" t="s">
        <v>195</v>
      </c>
      <c r="J6" s="29" t="s">
        <v>197</v>
      </c>
      <c r="K6" s="29" t="s">
        <v>185</v>
      </c>
      <c r="L6" s="29" t="s">
        <v>196</v>
      </c>
      <c r="M6" s="29" t="s">
        <v>191</v>
      </c>
      <c r="N6" s="29" t="s">
        <v>192</v>
      </c>
      <c r="O6" s="29" t="s">
        <v>193</v>
      </c>
      <c r="P6" s="29" t="s">
        <v>198</v>
      </c>
      <c r="Q6" s="29" t="s">
        <v>194</v>
      </c>
      <c r="R6" s="29" t="s">
        <v>195</v>
      </c>
      <c r="S6" s="29" t="s">
        <v>197</v>
      </c>
      <c r="T6" s="29" t="s">
        <v>185</v>
      </c>
      <c r="U6" s="29" t="s">
        <v>196</v>
      </c>
      <c r="V6" s="29" t="s">
        <v>191</v>
      </c>
      <c r="W6" s="29" t="s">
        <v>192</v>
      </c>
      <c r="X6" s="29" t="s">
        <v>193</v>
      </c>
      <c r="Y6" s="29" t="s">
        <v>198</v>
      </c>
      <c r="Z6" s="29" t="s">
        <v>194</v>
      </c>
      <c r="AA6" s="29" t="s">
        <v>195</v>
      </c>
      <c r="AB6" s="29" t="s">
        <v>197</v>
      </c>
      <c r="AC6" s="29" t="s">
        <v>185</v>
      </c>
      <c r="AD6" s="29" t="s">
        <v>196</v>
      </c>
      <c r="AE6" s="29" t="s">
        <v>191</v>
      </c>
      <c r="AF6" s="29" t="s">
        <v>192</v>
      </c>
      <c r="AG6" s="29" t="s">
        <v>193</v>
      </c>
      <c r="AH6" s="29" t="s">
        <v>198</v>
      </c>
      <c r="AI6" s="29" t="s">
        <v>194</v>
      </c>
      <c r="AJ6" s="29" t="s">
        <v>195</v>
      </c>
      <c r="AK6" s="29" t="s">
        <v>197</v>
      </c>
      <c r="AL6" s="29" t="s">
        <v>185</v>
      </c>
      <c r="AM6" s="29" t="s">
        <v>196</v>
      </c>
      <c r="AN6" s="29" t="s">
        <v>191</v>
      </c>
      <c r="AO6" s="29" t="s">
        <v>192</v>
      </c>
      <c r="AP6" s="29" t="s">
        <v>193</v>
      </c>
      <c r="AQ6" s="29" t="s">
        <v>198</v>
      </c>
      <c r="AR6" s="29" t="s">
        <v>194</v>
      </c>
      <c r="AS6" s="29" t="s">
        <v>195</v>
      </c>
      <c r="AT6" s="29" t="s">
        <v>197</v>
      </c>
      <c r="AU6" s="29" t="s">
        <v>185</v>
      </c>
      <c r="AV6" s="29" t="s">
        <v>196</v>
      </c>
      <c r="AW6" s="29" t="s">
        <v>191</v>
      </c>
      <c r="AX6" s="29" t="s">
        <v>192</v>
      </c>
      <c r="AY6" s="29" t="s">
        <v>193</v>
      </c>
      <c r="AZ6" s="29" t="s">
        <v>198</v>
      </c>
      <c r="BA6" s="29" t="s">
        <v>194</v>
      </c>
      <c r="BB6" s="29" t="s">
        <v>195</v>
      </c>
      <c r="BC6" s="29" t="s">
        <v>197</v>
      </c>
      <c r="BD6" s="29" t="s">
        <v>185</v>
      </c>
      <c r="BE6" s="29" t="s">
        <v>196</v>
      </c>
      <c r="BF6" s="29" t="s">
        <v>191</v>
      </c>
      <c r="BG6" s="29" t="s">
        <v>192</v>
      </c>
      <c r="BH6" s="29" t="s">
        <v>193</v>
      </c>
      <c r="BI6" s="29" t="s">
        <v>198</v>
      </c>
      <c r="BJ6" s="29" t="s">
        <v>194</v>
      </c>
      <c r="BK6" s="29" t="s">
        <v>195</v>
      </c>
      <c r="BL6" s="29" t="s">
        <v>197</v>
      </c>
      <c r="BM6" s="29" t="s">
        <v>185</v>
      </c>
      <c r="BN6" s="29" t="s">
        <v>196</v>
      </c>
      <c r="BO6" s="29" t="s">
        <v>191</v>
      </c>
      <c r="BP6" s="29" t="s">
        <v>192</v>
      </c>
      <c r="BQ6" s="29" t="s">
        <v>193</v>
      </c>
      <c r="BR6" s="29" t="s">
        <v>198</v>
      </c>
      <c r="BS6" s="29" t="s">
        <v>194</v>
      </c>
      <c r="BT6" s="29" t="s">
        <v>195</v>
      </c>
      <c r="BU6" s="29" t="s">
        <v>197</v>
      </c>
      <c r="BV6" s="29" t="s">
        <v>185</v>
      </c>
      <c r="BW6" s="29" t="s">
        <v>196</v>
      </c>
      <c r="BX6" s="29" t="s">
        <v>191</v>
      </c>
      <c r="BY6" s="29" t="s">
        <v>192</v>
      </c>
      <c r="BZ6" s="29" t="s">
        <v>193</v>
      </c>
      <c r="CA6" s="29" t="s">
        <v>198</v>
      </c>
      <c r="CB6" s="29" t="s">
        <v>194</v>
      </c>
      <c r="CC6" s="29" t="s">
        <v>195</v>
      </c>
      <c r="CD6" s="29" t="s">
        <v>197</v>
      </c>
      <c r="CE6" s="29" t="s">
        <v>185</v>
      </c>
      <c r="CF6" s="29" t="s">
        <v>196</v>
      </c>
      <c r="CG6" s="29" t="s">
        <v>191</v>
      </c>
      <c r="CH6" s="29" t="s">
        <v>192</v>
      </c>
      <c r="CI6" s="29" t="s">
        <v>193</v>
      </c>
      <c r="CJ6" s="29" t="s">
        <v>198</v>
      </c>
      <c r="CK6" s="29" t="s">
        <v>194</v>
      </c>
      <c r="CL6" s="29" t="s">
        <v>195</v>
      </c>
      <c r="CM6" s="29" t="s">
        <v>197</v>
      </c>
      <c r="CN6" s="29" t="s">
        <v>185</v>
      </c>
      <c r="CO6" s="29" t="s">
        <v>196</v>
      </c>
      <c r="CP6" s="29" t="s">
        <v>191</v>
      </c>
      <c r="CQ6" s="29" t="s">
        <v>192</v>
      </c>
      <c r="CR6" s="29" t="s">
        <v>193</v>
      </c>
      <c r="CS6" s="29" t="s">
        <v>198</v>
      </c>
      <c r="CT6" s="29" t="s">
        <v>194</v>
      </c>
      <c r="CU6" s="29" t="s">
        <v>195</v>
      </c>
      <c r="CV6" s="29" t="s">
        <v>197</v>
      </c>
      <c r="CW6" s="29" t="s">
        <v>185</v>
      </c>
      <c r="CX6" s="29" t="s">
        <v>196</v>
      </c>
      <c r="CY6" s="29" t="s">
        <v>191</v>
      </c>
      <c r="CZ6" s="29" t="s">
        <v>192</v>
      </c>
      <c r="DA6" s="29" t="s">
        <v>193</v>
      </c>
      <c r="DB6" s="29" t="s">
        <v>198</v>
      </c>
      <c r="DC6" s="29" t="s">
        <v>194</v>
      </c>
      <c r="DD6" s="29" t="s">
        <v>195</v>
      </c>
      <c r="DE6" s="29" t="s">
        <v>197</v>
      </c>
      <c r="DF6" s="29" t="s">
        <v>185</v>
      </c>
      <c r="DG6" s="29"/>
      <c r="DH6" s="29"/>
      <c r="DI6" s="29" t="s">
        <v>196</v>
      </c>
      <c r="DJ6" s="29" t="s">
        <v>191</v>
      </c>
      <c r="DK6" s="29" t="s">
        <v>192</v>
      </c>
      <c r="DL6" s="29" t="s">
        <v>193</v>
      </c>
      <c r="DM6" s="29" t="s">
        <v>198</v>
      </c>
      <c r="DN6" s="29" t="s">
        <v>194</v>
      </c>
      <c r="DO6" s="29" t="s">
        <v>195</v>
      </c>
      <c r="DP6" s="29" t="s">
        <v>197</v>
      </c>
      <c r="DQ6" s="29" t="s">
        <v>185</v>
      </c>
      <c r="DR6" s="29" t="s">
        <v>196</v>
      </c>
      <c r="DS6" s="29" t="s">
        <v>191</v>
      </c>
      <c r="DT6" s="29" t="s">
        <v>192</v>
      </c>
      <c r="DU6" s="29" t="s">
        <v>193</v>
      </c>
      <c r="DV6" s="29" t="s">
        <v>198</v>
      </c>
      <c r="DW6" s="29" t="s">
        <v>194</v>
      </c>
      <c r="DX6" s="29" t="s">
        <v>195</v>
      </c>
      <c r="DY6" s="29" t="s">
        <v>197</v>
      </c>
      <c r="DZ6" s="29" t="s">
        <v>185</v>
      </c>
      <c r="EA6" s="29" t="s">
        <v>196</v>
      </c>
      <c r="EB6" s="29" t="s">
        <v>191</v>
      </c>
      <c r="EC6" s="29" t="s">
        <v>192</v>
      </c>
      <c r="ED6" s="29" t="s">
        <v>193</v>
      </c>
      <c r="EE6" s="29" t="s">
        <v>198</v>
      </c>
      <c r="EF6" s="29" t="s">
        <v>194</v>
      </c>
      <c r="EG6" s="29" t="s">
        <v>195</v>
      </c>
      <c r="EH6" s="29" t="s">
        <v>197</v>
      </c>
      <c r="EI6" s="29" t="s">
        <v>185</v>
      </c>
      <c r="EJ6" s="29" t="s">
        <v>196</v>
      </c>
      <c r="EK6" s="29" t="s">
        <v>191</v>
      </c>
      <c r="EL6" s="29" t="s">
        <v>192</v>
      </c>
      <c r="EM6" s="29" t="s">
        <v>193</v>
      </c>
      <c r="EN6" s="29" t="s">
        <v>198</v>
      </c>
      <c r="EO6" s="29" t="s">
        <v>194</v>
      </c>
      <c r="EP6" s="29" t="s">
        <v>195</v>
      </c>
      <c r="EQ6" s="29" t="s">
        <v>197</v>
      </c>
      <c r="ER6" s="29" t="s">
        <v>185</v>
      </c>
      <c r="ES6" s="29" t="s">
        <v>196</v>
      </c>
      <c r="ET6" s="29" t="s">
        <v>191</v>
      </c>
      <c r="EU6" s="29" t="s">
        <v>192</v>
      </c>
      <c r="EV6" s="29" t="s">
        <v>193</v>
      </c>
      <c r="EW6" s="29" t="s">
        <v>198</v>
      </c>
      <c r="EX6" s="29" t="s">
        <v>194</v>
      </c>
      <c r="EY6" s="29" t="s">
        <v>195</v>
      </c>
      <c r="EZ6" s="29" t="s">
        <v>197</v>
      </c>
      <c r="FA6" s="29" t="s">
        <v>185</v>
      </c>
      <c r="FB6" s="29" t="s">
        <v>196</v>
      </c>
      <c r="FC6" s="29" t="s">
        <v>191</v>
      </c>
      <c r="FD6" s="29" t="s">
        <v>192</v>
      </c>
      <c r="FE6" s="29" t="s">
        <v>193</v>
      </c>
      <c r="FF6" s="29" t="s">
        <v>198</v>
      </c>
      <c r="FG6" s="29" t="s">
        <v>194</v>
      </c>
      <c r="FH6" s="29" t="s">
        <v>195</v>
      </c>
      <c r="FI6" s="29" t="s">
        <v>197</v>
      </c>
      <c r="FJ6" s="29" t="s">
        <v>185</v>
      </c>
      <c r="FK6" s="29" t="s">
        <v>196</v>
      </c>
      <c r="FL6" s="29" t="s">
        <v>191</v>
      </c>
      <c r="FM6" s="29" t="s">
        <v>192</v>
      </c>
      <c r="FN6" s="29" t="s">
        <v>193</v>
      </c>
      <c r="FO6" s="29" t="s">
        <v>198</v>
      </c>
      <c r="FP6" s="29" t="s">
        <v>194</v>
      </c>
      <c r="FQ6" s="29" t="s">
        <v>195</v>
      </c>
      <c r="FR6" s="29" t="s">
        <v>197</v>
      </c>
      <c r="FS6" s="29" t="s">
        <v>185</v>
      </c>
      <c r="FT6" s="29" t="s">
        <v>196</v>
      </c>
      <c r="FU6" s="29" t="s">
        <v>191</v>
      </c>
      <c r="FV6" s="29" t="s">
        <v>192</v>
      </c>
      <c r="FW6" s="29" t="s">
        <v>193</v>
      </c>
      <c r="FX6" s="29" t="s">
        <v>198</v>
      </c>
      <c r="FY6" s="29" t="s">
        <v>194</v>
      </c>
      <c r="FZ6" s="29" t="s">
        <v>195</v>
      </c>
      <c r="GA6" s="29" t="s">
        <v>197</v>
      </c>
      <c r="GB6" s="29" t="s">
        <v>185</v>
      </c>
      <c r="GC6" s="29" t="s">
        <v>196</v>
      </c>
      <c r="GD6" s="29" t="s">
        <v>191</v>
      </c>
      <c r="GE6" s="29" t="s">
        <v>192</v>
      </c>
      <c r="GF6" s="29" t="s">
        <v>193</v>
      </c>
      <c r="GG6" s="29" t="s">
        <v>198</v>
      </c>
      <c r="GH6" s="29" t="s">
        <v>194</v>
      </c>
      <c r="GI6" s="29" t="s">
        <v>195</v>
      </c>
      <c r="GJ6" s="29" t="s">
        <v>197</v>
      </c>
      <c r="GK6" s="29" t="s">
        <v>185</v>
      </c>
      <c r="GL6" s="29" t="s">
        <v>196</v>
      </c>
      <c r="GM6" s="29" t="s">
        <v>191</v>
      </c>
      <c r="GN6" s="29" t="s">
        <v>192</v>
      </c>
      <c r="GO6" s="29" t="s">
        <v>193</v>
      </c>
      <c r="GP6" s="29" t="s">
        <v>198</v>
      </c>
      <c r="GQ6" s="29" t="s">
        <v>194</v>
      </c>
      <c r="GR6" s="29" t="s">
        <v>195</v>
      </c>
      <c r="GS6" s="29" t="s">
        <v>197</v>
      </c>
      <c r="GT6" s="29" t="s">
        <v>185</v>
      </c>
      <c r="GU6" s="29" t="s">
        <v>196</v>
      </c>
      <c r="GV6" s="29" t="s">
        <v>191</v>
      </c>
      <c r="GW6" s="29" t="s">
        <v>192</v>
      </c>
      <c r="GX6" s="29" t="s">
        <v>193</v>
      </c>
      <c r="GY6" s="29" t="s">
        <v>198</v>
      </c>
      <c r="GZ6" s="29" t="s">
        <v>194</v>
      </c>
      <c r="HA6" s="29" t="s">
        <v>195</v>
      </c>
      <c r="HB6" s="29" t="s">
        <v>197</v>
      </c>
      <c r="HC6" s="29" t="s">
        <v>185</v>
      </c>
      <c r="HD6" s="29" t="s">
        <v>196</v>
      </c>
      <c r="HE6" s="29" t="s">
        <v>191</v>
      </c>
      <c r="HF6" s="29" t="s">
        <v>192</v>
      </c>
      <c r="HG6" s="29" t="s">
        <v>193</v>
      </c>
      <c r="HH6" s="29" t="s">
        <v>198</v>
      </c>
      <c r="HI6" s="29" t="s">
        <v>194</v>
      </c>
      <c r="HJ6" s="29" t="s">
        <v>195</v>
      </c>
      <c r="HK6" s="29" t="s">
        <v>197</v>
      </c>
      <c r="HL6" s="29" t="s">
        <v>185</v>
      </c>
      <c r="HM6" s="29"/>
      <c r="HN6" s="29"/>
      <c r="HO6" s="29" t="s">
        <v>196</v>
      </c>
      <c r="HP6" s="29" t="s">
        <v>191</v>
      </c>
      <c r="HQ6" s="29" t="s">
        <v>192</v>
      </c>
      <c r="HR6" s="29" t="s">
        <v>193</v>
      </c>
      <c r="HS6" s="29" t="s">
        <v>198</v>
      </c>
      <c r="HT6" s="29" t="s">
        <v>194</v>
      </c>
      <c r="HU6" s="29" t="s">
        <v>195</v>
      </c>
      <c r="HV6" s="29" t="s">
        <v>197</v>
      </c>
      <c r="HW6" s="29" t="s">
        <v>185</v>
      </c>
      <c r="HX6" s="29" t="s">
        <v>196</v>
      </c>
      <c r="HY6" s="29" t="s">
        <v>191</v>
      </c>
      <c r="HZ6" s="29" t="s">
        <v>192</v>
      </c>
      <c r="IA6" s="29" t="s">
        <v>193</v>
      </c>
      <c r="IB6" s="29" t="s">
        <v>198</v>
      </c>
      <c r="IC6" s="29" t="s">
        <v>194</v>
      </c>
      <c r="ID6" s="29" t="s">
        <v>195</v>
      </c>
      <c r="IE6" s="29" t="s">
        <v>197</v>
      </c>
      <c r="IF6" s="29" t="s">
        <v>185</v>
      </c>
      <c r="IG6" s="29" t="s">
        <v>196</v>
      </c>
      <c r="IH6" s="29" t="s">
        <v>191</v>
      </c>
      <c r="II6" s="29" t="s">
        <v>192</v>
      </c>
      <c r="IJ6" s="29" t="s">
        <v>193</v>
      </c>
      <c r="IK6" s="29" t="s">
        <v>198</v>
      </c>
      <c r="IL6" s="29" t="s">
        <v>194</v>
      </c>
      <c r="IM6" s="29" t="s">
        <v>195</v>
      </c>
      <c r="IN6" s="29" t="s">
        <v>197</v>
      </c>
      <c r="IO6" s="29" t="s">
        <v>185</v>
      </c>
      <c r="IP6" s="29" t="s">
        <v>196</v>
      </c>
      <c r="IQ6" s="29" t="s">
        <v>191</v>
      </c>
      <c r="IR6" s="29" t="s">
        <v>192</v>
      </c>
      <c r="IS6" s="29" t="s">
        <v>193</v>
      </c>
      <c r="IT6" s="29" t="s">
        <v>198</v>
      </c>
      <c r="IU6" s="29" t="s">
        <v>194</v>
      </c>
      <c r="IV6" s="29" t="s">
        <v>195</v>
      </c>
      <c r="IW6" s="29" t="s">
        <v>197</v>
      </c>
      <c r="IX6" s="29" t="s">
        <v>185</v>
      </c>
      <c r="IY6" s="29" t="s">
        <v>196</v>
      </c>
      <c r="IZ6" s="29" t="s">
        <v>191</v>
      </c>
      <c r="JA6" s="29" t="s">
        <v>192</v>
      </c>
      <c r="JB6" s="29" t="s">
        <v>193</v>
      </c>
      <c r="JC6" s="29" t="s">
        <v>198</v>
      </c>
      <c r="JD6" s="29" t="s">
        <v>194</v>
      </c>
      <c r="JE6" s="29" t="s">
        <v>195</v>
      </c>
      <c r="JF6" s="29" t="s">
        <v>197</v>
      </c>
      <c r="JG6" s="29" t="s">
        <v>185</v>
      </c>
      <c r="JH6" s="29" t="s">
        <v>196</v>
      </c>
      <c r="JI6" s="29" t="s">
        <v>191</v>
      </c>
      <c r="JJ6" s="29" t="s">
        <v>192</v>
      </c>
      <c r="JK6" s="29" t="s">
        <v>193</v>
      </c>
      <c r="JL6" s="29" t="s">
        <v>198</v>
      </c>
      <c r="JM6" s="29" t="s">
        <v>194</v>
      </c>
      <c r="JN6" s="29" t="s">
        <v>195</v>
      </c>
      <c r="JO6" s="29" t="s">
        <v>197</v>
      </c>
      <c r="JP6" s="29" t="s">
        <v>185</v>
      </c>
      <c r="JQ6" s="29" t="s">
        <v>196</v>
      </c>
      <c r="JR6" s="29" t="s">
        <v>191</v>
      </c>
      <c r="JS6" s="29" t="s">
        <v>192</v>
      </c>
      <c r="JT6" s="29" t="s">
        <v>193</v>
      </c>
      <c r="JU6" s="29" t="s">
        <v>198</v>
      </c>
      <c r="JV6" s="29" t="s">
        <v>194</v>
      </c>
      <c r="JW6" s="29" t="s">
        <v>195</v>
      </c>
      <c r="JX6" s="29" t="s">
        <v>197</v>
      </c>
      <c r="JY6" s="29" t="s">
        <v>185</v>
      </c>
      <c r="JZ6" s="29" t="s">
        <v>196</v>
      </c>
      <c r="KA6" s="29" t="s">
        <v>191</v>
      </c>
      <c r="KB6" s="29" t="s">
        <v>192</v>
      </c>
      <c r="KC6" s="29" t="s">
        <v>193</v>
      </c>
      <c r="KD6" s="29" t="s">
        <v>198</v>
      </c>
      <c r="KE6" s="29" t="s">
        <v>194</v>
      </c>
      <c r="KF6" s="29" t="s">
        <v>195</v>
      </c>
      <c r="KG6" s="29" t="s">
        <v>197</v>
      </c>
      <c r="KH6" s="29" t="s">
        <v>185</v>
      </c>
      <c r="KI6" s="29" t="s">
        <v>196</v>
      </c>
      <c r="KJ6" s="29" t="s">
        <v>191</v>
      </c>
      <c r="KK6" s="29" t="s">
        <v>192</v>
      </c>
      <c r="KL6" s="29" t="s">
        <v>193</v>
      </c>
      <c r="KM6" s="29" t="s">
        <v>198</v>
      </c>
      <c r="KN6" s="29" t="s">
        <v>194</v>
      </c>
      <c r="KO6" s="29" t="s">
        <v>195</v>
      </c>
      <c r="KP6" s="29" t="s">
        <v>197</v>
      </c>
      <c r="KQ6" s="29" t="s">
        <v>185</v>
      </c>
      <c r="KR6" s="29" t="s">
        <v>196</v>
      </c>
      <c r="KS6" s="29" t="s">
        <v>191</v>
      </c>
      <c r="KT6" s="29" t="s">
        <v>192</v>
      </c>
      <c r="KU6" s="29" t="s">
        <v>193</v>
      </c>
      <c r="KV6" s="29" t="s">
        <v>198</v>
      </c>
      <c r="KW6" s="29" t="s">
        <v>194</v>
      </c>
      <c r="KX6" s="29" t="s">
        <v>195</v>
      </c>
      <c r="KY6" s="29" t="s">
        <v>197</v>
      </c>
      <c r="KZ6" s="29" t="s">
        <v>185</v>
      </c>
      <c r="LA6" s="29" t="s">
        <v>196</v>
      </c>
      <c r="LB6" s="29" t="s">
        <v>191</v>
      </c>
      <c r="LC6" s="29" t="s">
        <v>192</v>
      </c>
      <c r="LD6" s="29" t="s">
        <v>193</v>
      </c>
      <c r="LE6" s="29" t="s">
        <v>198</v>
      </c>
      <c r="LF6" s="29" t="s">
        <v>194</v>
      </c>
      <c r="LG6" s="29" t="s">
        <v>195</v>
      </c>
      <c r="LH6" s="29" t="s">
        <v>197</v>
      </c>
      <c r="LI6" s="29" t="s">
        <v>185</v>
      </c>
      <c r="LJ6" s="29" t="s">
        <v>196</v>
      </c>
      <c r="LK6" s="29" t="s">
        <v>191</v>
      </c>
      <c r="LL6" s="29" t="s">
        <v>192</v>
      </c>
      <c r="LM6" s="29" t="s">
        <v>193</v>
      </c>
      <c r="LN6" s="29" t="s">
        <v>198</v>
      </c>
      <c r="LO6" s="29" t="s">
        <v>194</v>
      </c>
      <c r="LP6" s="29" t="s">
        <v>195</v>
      </c>
      <c r="LQ6" s="29" t="s">
        <v>197</v>
      </c>
      <c r="LR6" s="29" t="s">
        <v>185</v>
      </c>
      <c r="LS6" s="29"/>
      <c r="LT6" s="29"/>
      <c r="LU6" s="29" t="s">
        <v>185</v>
      </c>
      <c r="LV6" s="29" t="s">
        <v>185</v>
      </c>
      <c r="LW6" s="29" t="s">
        <v>185</v>
      </c>
      <c r="LX6" s="29" t="s">
        <v>185</v>
      </c>
      <c r="LY6" s="29"/>
      <c r="LZ6" s="29" t="s">
        <v>185</v>
      </c>
      <c r="MA6" s="29" t="s">
        <v>185</v>
      </c>
      <c r="MB6" s="29"/>
      <c r="MC6" s="29" t="s">
        <v>185</v>
      </c>
      <c r="MD6" s="29" t="s">
        <v>185</v>
      </c>
      <c r="ME6" s="29" t="s">
        <v>199</v>
      </c>
      <c r="MF6" s="29" t="s">
        <v>199</v>
      </c>
      <c r="MG6" s="29" t="s">
        <v>185</v>
      </c>
      <c r="MH6" s="29" t="s">
        <v>185</v>
      </c>
      <c r="MI6" s="29"/>
      <c r="MJ6" s="29"/>
      <c r="MK6" s="29" t="s">
        <v>196</v>
      </c>
      <c r="ML6" s="29" t="s">
        <v>191</v>
      </c>
      <c r="MM6" s="29" t="s">
        <v>192</v>
      </c>
      <c r="MN6" s="29" t="s">
        <v>193</v>
      </c>
      <c r="MO6" s="29" t="s">
        <v>198</v>
      </c>
      <c r="MP6" s="29" t="s">
        <v>194</v>
      </c>
      <c r="MQ6" s="29" t="s">
        <v>195</v>
      </c>
      <c r="MR6" s="29" t="s">
        <v>197</v>
      </c>
      <c r="MS6" s="29" t="s">
        <v>185</v>
      </c>
      <c r="MT6" s="29" t="s">
        <v>196</v>
      </c>
      <c r="MU6" s="29" t="s">
        <v>191</v>
      </c>
      <c r="MV6" s="29" t="s">
        <v>192</v>
      </c>
      <c r="MW6" s="29" t="s">
        <v>193</v>
      </c>
      <c r="MX6" s="29" t="s">
        <v>198</v>
      </c>
      <c r="MY6" s="29" t="s">
        <v>194</v>
      </c>
      <c r="MZ6" s="29" t="s">
        <v>195</v>
      </c>
      <c r="NA6" s="29" t="s">
        <v>197</v>
      </c>
      <c r="NB6" s="29" t="s">
        <v>185</v>
      </c>
    </row>
    <row r="7" spans="1:366" s="17" customFormat="1">
      <c r="C7" s="29" t="str">
        <f>IFERROR(IF(AND(C$4="X",C$6=Schnittholz!$AB$13),"1",""),"")</f>
        <v/>
      </c>
      <c r="D7" s="29" t="str">
        <f>IFERROR(IF(AND(D$4="X",D$6=Schnittholz!$AB$13),"1",""),"")</f>
        <v/>
      </c>
      <c r="E7" s="29" t="str">
        <f>IFERROR(IF(AND(E$4="X",E$6=Schnittholz!$AB$13),"1",""),"")</f>
        <v/>
      </c>
      <c r="F7" s="29" t="str">
        <f>IFERROR(IF(AND(F$4="X",F$6=Schnittholz!$AB$13),"1",""),"")</f>
        <v/>
      </c>
      <c r="G7" s="29" t="str">
        <f>IFERROR(IF(AND(G$4="X",G$6=Schnittholz!$AB$13),"1",""),"")</f>
        <v/>
      </c>
      <c r="H7" s="29" t="str">
        <f>IFERROR(IF(AND(H$4="X",H$6=Schnittholz!$AB$13),"1",""),"")</f>
        <v/>
      </c>
      <c r="I7" s="29" t="str">
        <f>IFERROR(IF(AND(I$4="X",I$6=Schnittholz!$AB$13),"1",""),"")</f>
        <v/>
      </c>
      <c r="J7" s="29" t="str">
        <f>IFERROR(IF(AND(J$4="X",J$6=Schnittholz!$AB$13),"1",""),"")</f>
        <v/>
      </c>
      <c r="K7" s="29" t="str">
        <f>IFERROR(IF(AND(K$4="X",K$6=Schnittholz!$AB$13),"1",""),"")</f>
        <v/>
      </c>
      <c r="L7" s="29" t="str">
        <f>IFERROR(IF(AND(L$4="X",L$6=Schnittholz!$AB$13),"1",""),"")</f>
        <v/>
      </c>
      <c r="M7" s="29" t="str">
        <f>IFERROR(IF(AND(M$4="X",M$6=Schnittholz!$AB$13),"1",""),"")</f>
        <v/>
      </c>
      <c r="N7" s="29" t="str">
        <f>IFERROR(IF(AND(N$4="X",N$6=Schnittholz!$AB$13),"1",""),"")</f>
        <v/>
      </c>
      <c r="O7" s="29" t="str">
        <f>IFERROR(IF(AND(O$4="X",O$6=Schnittholz!$AB$13),"1",""),"")</f>
        <v/>
      </c>
      <c r="P7" s="29" t="str">
        <f>IFERROR(IF(AND(P$4="X",P$6=Schnittholz!$AB$13),"1",""),"")</f>
        <v/>
      </c>
      <c r="Q7" s="29" t="str">
        <f>IFERROR(IF(AND(Q$4="X",Q$6=Schnittholz!$AB$13),"1",""),"")</f>
        <v/>
      </c>
      <c r="R7" s="29" t="str">
        <f>IFERROR(IF(AND(R$4="X",R$6=Schnittholz!$AB$13),"1",""),"")</f>
        <v/>
      </c>
      <c r="S7" s="29" t="str">
        <f>IFERROR(IF(AND(S$4="X",S$6=Schnittholz!$AB$13),"1",""),"")</f>
        <v/>
      </c>
      <c r="T7" s="29" t="str">
        <f>IFERROR(IF(AND(T$4="X",T$6=Schnittholz!$AB$13),"1",""),"")</f>
        <v/>
      </c>
      <c r="U7" s="29" t="str">
        <f>IFERROR(IF(AND(U$4="X",U$6=Schnittholz!$AB$13),"1",""),"")</f>
        <v/>
      </c>
      <c r="V7" s="29" t="str">
        <f>IFERROR(IF(AND(V$4="X",V$6=Schnittholz!$AB$13),"1",""),"")</f>
        <v/>
      </c>
      <c r="W7" s="29" t="str">
        <f>IFERROR(IF(AND(W$4="X",W$6=Schnittholz!$AB$13),"1",""),"")</f>
        <v/>
      </c>
      <c r="X7" s="29" t="str">
        <f>IFERROR(IF(AND(X$4="X",X$6=Schnittholz!$AB$13),"1",""),"")</f>
        <v/>
      </c>
      <c r="Y7" s="29" t="str">
        <f>IFERROR(IF(AND(Y$4="X",Y$6=Schnittholz!$AB$13),"1",""),"")</f>
        <v/>
      </c>
      <c r="Z7" s="29" t="str">
        <f>IFERROR(IF(AND(Z$4="X",Z$6=Schnittholz!$AB$13),"1",""),"")</f>
        <v/>
      </c>
      <c r="AA7" s="29" t="str">
        <f>IFERROR(IF(AND(AA$4="X",AA$6=Schnittholz!$AB$13),"1",""),"")</f>
        <v/>
      </c>
      <c r="AB7" s="29" t="str">
        <f>IFERROR(IF(AND(AB$4="X",AB$6=Schnittholz!$AB$13),"1",""),"")</f>
        <v/>
      </c>
      <c r="AC7" s="29" t="str">
        <f>IFERROR(IF(AND(AC$4="X",AC$6=Schnittholz!$AB$13),"1",""),"")</f>
        <v/>
      </c>
      <c r="AD7" s="29" t="str">
        <f>IFERROR(IF(AND(AD$4="X",AD$6=Schnittholz!$AB$13),"1",""),"")</f>
        <v/>
      </c>
      <c r="AE7" s="29" t="str">
        <f>IFERROR(IF(AND(AE$4="X",AE$6=Schnittholz!$AB$13),"1",""),"")</f>
        <v/>
      </c>
      <c r="AF7" s="29" t="str">
        <f>IFERROR(IF(AND(AF$4="X",AF$6=Schnittholz!$AB$13),"1",""),"")</f>
        <v/>
      </c>
      <c r="AG7" s="29" t="str">
        <f>IFERROR(IF(AND(AG$4="X",AG$6=Schnittholz!$AB$13),"1",""),"")</f>
        <v/>
      </c>
      <c r="AH7" s="29" t="str">
        <f>IFERROR(IF(AND(AH$4="X",AH$6=Schnittholz!$AB$13),"1",""),"")</f>
        <v/>
      </c>
      <c r="AI7" s="29" t="str">
        <f>IFERROR(IF(AND(AI$4="X",AI$6=Schnittholz!$AB$13),"1",""),"")</f>
        <v/>
      </c>
      <c r="AJ7" s="29" t="str">
        <f>IFERROR(IF(AND(AJ$4="X",AJ$6=Schnittholz!$AB$13),"1",""),"")</f>
        <v/>
      </c>
      <c r="AK7" s="29" t="str">
        <f>IFERROR(IF(AND(AK$4="X",AK$6=Schnittholz!$AB$13),"1",""),"")</f>
        <v/>
      </c>
      <c r="AL7" s="29" t="str">
        <f>IFERROR(IF(AND(AL$4="X",AL$6=Schnittholz!$AB$13),"1",""),"")</f>
        <v/>
      </c>
      <c r="AM7" s="29" t="str">
        <f>IFERROR(IF(AND(AM$4="X",AM$6=Schnittholz!$AB$13),"1",""),"")</f>
        <v/>
      </c>
      <c r="AN7" s="29" t="str">
        <f>IFERROR(IF(AND(AN$4="X",AN$6=Schnittholz!$AB$13),"1",""),"")</f>
        <v/>
      </c>
      <c r="AO7" s="29" t="str">
        <f>IFERROR(IF(AND(AO$4="X",AO$6=Schnittholz!$AB$13),"1",""),"")</f>
        <v/>
      </c>
      <c r="AP7" s="29" t="str">
        <f>IFERROR(IF(AND(AP$4="X",AP$6=Schnittholz!$AB$13),"1",""),"")</f>
        <v/>
      </c>
      <c r="AQ7" s="29" t="str">
        <f>IFERROR(IF(AND(AQ$4="X",AQ$6=Schnittholz!$AB$13),"1",""),"")</f>
        <v/>
      </c>
      <c r="AR7" s="29" t="str">
        <f>IFERROR(IF(AND(AR$4="X",AR$6=Schnittholz!$AB$13),"1",""),"")</f>
        <v/>
      </c>
      <c r="AS7" s="29" t="str">
        <f>IFERROR(IF(AND(AS$4="X",AS$6=Schnittholz!$AB$13),"1",""),"")</f>
        <v/>
      </c>
      <c r="AT7" s="29" t="str">
        <f>IFERROR(IF(AND(AT$4="X",AT$6=Schnittholz!$AB$13),"1",""),"")</f>
        <v/>
      </c>
      <c r="AU7" s="29" t="str">
        <f>IFERROR(IF(AND(AU$4="X",AU$6=Schnittholz!$AB$13),"1",""),"")</f>
        <v/>
      </c>
      <c r="AV7" s="29" t="str">
        <f>IFERROR(IF(AND(AV$4="X",AV$6=Schnittholz!$AB$13),"1",""),"")</f>
        <v/>
      </c>
      <c r="AW7" s="29" t="str">
        <f>IFERROR(IF(AND(AW$4="X",AW$6=Schnittholz!$AB$13),"1",""),"")</f>
        <v/>
      </c>
      <c r="AX7" s="29" t="str">
        <f>IFERROR(IF(AND(AX$4="X",AX$6=Schnittholz!$AB$13),"1",""),"")</f>
        <v/>
      </c>
      <c r="AY7" s="29" t="str">
        <f>IFERROR(IF(AND(AY$4="X",AY$6=Schnittholz!$AB$13),"1",""),"")</f>
        <v/>
      </c>
      <c r="AZ7" s="29" t="str">
        <f>IFERROR(IF(AND(AZ$4="X",AZ$6=Schnittholz!$AB$13),"1",""),"")</f>
        <v/>
      </c>
      <c r="BA7" s="29" t="str">
        <f>IFERROR(IF(AND(BA$4="X",BA$6=Schnittholz!$AB$13),"1",""),"")</f>
        <v/>
      </c>
      <c r="BB7" s="29" t="str">
        <f>IFERROR(IF(AND(BB$4="X",BB$6=Schnittholz!$AB$13),"1",""),"")</f>
        <v/>
      </c>
      <c r="BC7" s="29" t="str">
        <f>IFERROR(IF(AND(BC$4="X",BC$6=Schnittholz!$AB$13),"1",""),"")</f>
        <v/>
      </c>
      <c r="BD7" s="29" t="str">
        <f>IFERROR(IF(AND(BD$4="X",BD$6=Schnittholz!$AB$13),"1",""),"")</f>
        <v/>
      </c>
      <c r="BE7" s="29" t="str">
        <f>IFERROR(IF(AND(BE$4="X",BE$6=Schnittholz!$AB$13),"1",""),"")</f>
        <v/>
      </c>
      <c r="BF7" s="29" t="str">
        <f>IFERROR(IF(AND(BF$4="X",BF$6=Schnittholz!$AB$13),"1",""),"")</f>
        <v/>
      </c>
      <c r="BG7" s="29" t="str">
        <f>IFERROR(IF(AND(BG$4="X",BG$6=Schnittholz!$AB$13),"1",""),"")</f>
        <v/>
      </c>
      <c r="BH7" s="29" t="str">
        <f>IFERROR(IF(AND(BH$4="X",BH$6=Schnittholz!$AB$13),"1",""),"")</f>
        <v/>
      </c>
      <c r="BI7" s="29" t="str">
        <f>IFERROR(IF(AND(BI$4="X",BI$6=Schnittholz!$AB$13),"1",""),"")</f>
        <v/>
      </c>
      <c r="BJ7" s="29" t="str">
        <f>IFERROR(IF(AND(BJ$4="X",BJ$6=Schnittholz!$AB$13),"1",""),"")</f>
        <v/>
      </c>
      <c r="BK7" s="29" t="str">
        <f>IFERROR(IF(AND(BK$4="X",BK$6=Schnittholz!$AB$13),"1",""),"")</f>
        <v/>
      </c>
      <c r="BL7" s="29" t="str">
        <f>IFERROR(IF(AND(BL$4="X",BL$6=Schnittholz!$AB$13),"1",""),"")</f>
        <v/>
      </c>
      <c r="BM7" s="29" t="str">
        <f>IFERROR(IF(AND(BM$4="X",BM$6=Schnittholz!$AB$13),"1",""),"")</f>
        <v/>
      </c>
      <c r="BN7" s="29" t="str">
        <f>IFERROR(IF(AND(BN$4="X",BN$6=Schnittholz!$AB$13),"1",""),"")</f>
        <v/>
      </c>
      <c r="BO7" s="29" t="str">
        <f>IFERROR(IF(AND(BO$4="X",BO$6=Schnittholz!$AB$13),"1",""),"")</f>
        <v/>
      </c>
      <c r="BP7" s="29" t="str">
        <f>IFERROR(IF(AND(BP$4="X",BP$6=Schnittholz!$AB$13),"1",""),"")</f>
        <v/>
      </c>
      <c r="BQ7" s="29" t="str">
        <f>IFERROR(IF(AND(BQ$4="X",BQ$6=Schnittholz!$AB$13),"1",""),"")</f>
        <v/>
      </c>
      <c r="BR7" s="29" t="str">
        <f>IFERROR(IF(AND(BR$4="X",BR$6=Schnittholz!$AB$13),"1",""),"")</f>
        <v/>
      </c>
      <c r="BS7" s="29" t="str">
        <f>IFERROR(IF(AND(BS$4="X",BS$6=Schnittholz!$AB$13),"1",""),"")</f>
        <v/>
      </c>
      <c r="BT7" s="29" t="str">
        <f>IFERROR(IF(AND(BT$4="X",BT$6=Schnittholz!$AB$13),"1",""),"")</f>
        <v/>
      </c>
      <c r="BU7" s="29" t="str">
        <f>IFERROR(IF(AND(BU$4="X",BU$6=Schnittholz!$AB$13),"1",""),"")</f>
        <v/>
      </c>
      <c r="BV7" s="29" t="str">
        <f>IFERROR(IF(AND(BV$4="X",BV$6=Schnittholz!$AB$13),"1",""),"")</f>
        <v/>
      </c>
      <c r="BW7" s="29" t="str">
        <f>IFERROR(IF(AND(BW$4="X",BW$6=Schnittholz!$AB$13),"1",""),"")</f>
        <v/>
      </c>
      <c r="BX7" s="29" t="str">
        <f>IFERROR(IF(AND(BX$4="X",BX$6=Schnittholz!$AB$13),"1",""),"")</f>
        <v/>
      </c>
      <c r="BY7" s="29" t="str">
        <f>IFERROR(IF(AND(BY$4="X",BY$6=Schnittholz!$AB$13),"1",""),"")</f>
        <v/>
      </c>
      <c r="BZ7" s="29" t="str">
        <f>IFERROR(IF(AND(BZ$4="X",BZ$6=Schnittholz!$AB$13),"1",""),"")</f>
        <v/>
      </c>
      <c r="CA7" s="29" t="str">
        <f>IFERROR(IF(AND(CA$4="X",CA$6=Schnittholz!$AB$13),"1",""),"")</f>
        <v/>
      </c>
      <c r="CB7" s="29" t="str">
        <f>IFERROR(IF(AND(CB$4="X",CB$6=Schnittholz!$AB$13),"1",""),"")</f>
        <v/>
      </c>
      <c r="CC7" s="29" t="str">
        <f>IFERROR(IF(AND(CC$4="X",CC$6=Schnittholz!$AB$13),"1",""),"")</f>
        <v/>
      </c>
      <c r="CD7" s="29" t="str">
        <f>IFERROR(IF(AND(CD$4="X",CD$6=Schnittholz!$AB$13),"1",""),"")</f>
        <v/>
      </c>
      <c r="CE7" s="29" t="str">
        <f>IFERROR(IF(AND(CE$4="X",CE$6=Schnittholz!$AB$13),"1",""),"")</f>
        <v/>
      </c>
      <c r="CF7" s="29" t="str">
        <f>IFERROR(IF(AND(CF$4="X",CF$6=Schnittholz!$AB$13),"1",""),"")</f>
        <v/>
      </c>
      <c r="CG7" s="29" t="str">
        <f>IFERROR(IF(AND(CG$4="X",CG$6=Schnittholz!$AB$13),"1",""),"")</f>
        <v/>
      </c>
      <c r="CH7" s="29" t="str">
        <f>IFERROR(IF(AND(CH$4="X",CH$6=Schnittholz!$AB$13),"1",""),"")</f>
        <v/>
      </c>
      <c r="CI7" s="29" t="str">
        <f>IFERROR(IF(AND(CI$4="X",CI$6=Schnittholz!$AB$13),"1",""),"")</f>
        <v/>
      </c>
      <c r="CJ7" s="29" t="str">
        <f>IFERROR(IF(AND(CJ$4="X",CJ$6=Schnittholz!$AB$13),"1",""),"")</f>
        <v/>
      </c>
      <c r="CK7" s="29" t="str">
        <f>IFERROR(IF(AND(CK$4="X",CK$6=Schnittholz!$AB$13),"1",""),"")</f>
        <v/>
      </c>
      <c r="CL7" s="29" t="str">
        <f>IFERROR(IF(AND(CL$4="X",CL$6=Schnittholz!$AB$13),"1",""),"")</f>
        <v/>
      </c>
      <c r="CM7" s="29" t="str">
        <f>IFERROR(IF(AND(CM$4="X",CM$6=Schnittholz!$AB$13),"1",""),"")</f>
        <v/>
      </c>
      <c r="CN7" s="29" t="str">
        <f>IFERROR(IF(AND(CN$4="X",CN$6=Schnittholz!$AB$13),"1",""),"")</f>
        <v/>
      </c>
      <c r="CO7" s="29" t="str">
        <f>IFERROR(IF(AND(CO$4="X",CO$6=Schnittholz!$AB$13),"1",""),"")</f>
        <v/>
      </c>
      <c r="CP7" s="29" t="str">
        <f>IFERROR(IF(AND(CP$4="X",CP$6=Schnittholz!$AB$13),"1",""),"")</f>
        <v/>
      </c>
      <c r="CQ7" s="29" t="str">
        <f>IFERROR(IF(AND(CQ$4="X",CQ$6=Schnittholz!$AB$13),"1",""),"")</f>
        <v/>
      </c>
      <c r="CR7" s="29" t="str">
        <f>IFERROR(IF(AND(CR$4="X",CR$6=Schnittholz!$AB$13),"1",""),"")</f>
        <v/>
      </c>
      <c r="CS7" s="29" t="str">
        <f>IFERROR(IF(AND(CS$4="X",CS$6=Schnittholz!$AB$13),"1",""),"")</f>
        <v/>
      </c>
      <c r="CT7" s="29" t="str">
        <f>IFERROR(IF(AND(CT$4="X",CT$6=Schnittholz!$AB$13),"1",""),"")</f>
        <v/>
      </c>
      <c r="CU7" s="29" t="str">
        <f>IFERROR(IF(AND(CU$4="X",CU$6=Schnittholz!$AB$13),"1",""),"")</f>
        <v/>
      </c>
      <c r="CV7" s="29" t="str">
        <f>IFERROR(IF(AND(CV$4="X",CV$6=Schnittholz!$AB$13),"1",""),"")</f>
        <v/>
      </c>
      <c r="CW7" s="29" t="str">
        <f>IFERROR(IF(AND(CW$4="X",CW$6=Schnittholz!$AB$13),"1",""),"")</f>
        <v/>
      </c>
      <c r="CX7" s="29" t="str">
        <f>IFERROR(IF(AND(CX$4="X",CX$6=Schnittholz!$AB$13),"1",""),"")</f>
        <v/>
      </c>
      <c r="CY7" s="29" t="str">
        <f>IFERROR(IF(AND(CY$4="X",CY$6=Schnittholz!$AB$13),"1",""),"")</f>
        <v/>
      </c>
      <c r="CZ7" s="29" t="str">
        <f>IFERROR(IF(AND(CZ$4="X",CZ$6=Schnittholz!$AB$13),"1",""),"")</f>
        <v/>
      </c>
      <c r="DA7" s="29" t="str">
        <f>IFERROR(IF(AND(DA$4="X",DA$6=Schnittholz!$AB$13),"1",""),"")</f>
        <v/>
      </c>
      <c r="DB7" s="29" t="str">
        <f>IFERROR(IF(AND(DB$4="X",DB$6=Schnittholz!$AB$13),"1",""),"")</f>
        <v/>
      </c>
      <c r="DC7" s="29" t="str">
        <f>IFERROR(IF(AND(DC$4="X",DC$6=Schnittholz!$AB$13),"1",""),"")</f>
        <v/>
      </c>
      <c r="DD7" s="29" t="str">
        <f>IFERROR(IF(AND(DD$4="X",DD$6=Schnittholz!$AB$13),"1",""),"")</f>
        <v/>
      </c>
      <c r="DE7" s="29" t="str">
        <f>IFERROR(IF(AND(DE$4="X",DE$6=Schnittholz!$AB$13),"1",""),"")</f>
        <v/>
      </c>
      <c r="DF7" s="29" t="str">
        <f>IFERROR(IF(AND(DF$4="X",DF$6=Schnittholz!$AB$13),"1",""),"")</f>
        <v/>
      </c>
      <c r="DG7" s="29" t="str">
        <f>IFERROR(IF(AND(DG$4="X",DG$6=Schnittholz!$AB$13),"1",""),"")</f>
        <v/>
      </c>
      <c r="DH7" s="29" t="str">
        <f>IFERROR(IF(AND(DH$4="X",DH$6=Schnittholz!$AB$13),"1",""),"")</f>
        <v/>
      </c>
      <c r="DI7" s="29" t="str">
        <f>IFERROR(IF(AND(DI$4="X",DI$6=Schnittholz!$AB$13),"1",""),"")</f>
        <v/>
      </c>
      <c r="DJ7" s="29" t="str">
        <f>IFERROR(IF(AND(DJ$4="X",DJ$6=Schnittholz!$AB$13),"1",""),"")</f>
        <v/>
      </c>
      <c r="DK7" s="29" t="str">
        <f>IFERROR(IF(AND(DK$4="X",DK$6=Schnittholz!$AB$13),"1",""),"")</f>
        <v/>
      </c>
      <c r="DL7" s="29" t="str">
        <f>IFERROR(IF(AND(DL$4="X",DL$6=Schnittholz!$AB$13),"1",""),"")</f>
        <v/>
      </c>
      <c r="DM7" s="29" t="str">
        <f>IFERROR(IF(AND(DM$4="X",DM$6=Schnittholz!$AB$13),"1",""),"")</f>
        <v/>
      </c>
      <c r="DN7" s="29" t="str">
        <f>IFERROR(IF(AND(DN$4="X",DN$6=Schnittholz!$AB$13),"1",""),"")</f>
        <v/>
      </c>
      <c r="DO7" s="29" t="str">
        <f>IFERROR(IF(AND(DO$4="X",DO$6=Schnittholz!$AB$13),"1",""),"")</f>
        <v/>
      </c>
      <c r="DP7" s="29" t="str">
        <f>IFERROR(IF(AND(DP$4="X",DP$6=Schnittholz!$AB$13),"1",""),"")</f>
        <v/>
      </c>
      <c r="DQ7" s="29" t="str">
        <f>IFERROR(IF(AND(DQ$4="X",DQ$6=Schnittholz!$AB$13),"1",""),"")</f>
        <v/>
      </c>
      <c r="DR7" s="29" t="str">
        <f>IFERROR(IF(AND(DR$4="X",DR$6=Schnittholz!$AB$13),"1",""),"")</f>
        <v/>
      </c>
      <c r="DS7" s="29" t="str">
        <f>IFERROR(IF(AND(DS$4="X",DS$6=Schnittholz!$AB$13),"1",""),"")</f>
        <v/>
      </c>
      <c r="DT7" s="29" t="str">
        <f>IFERROR(IF(AND(DT$4="X",DT$6=Schnittholz!$AB$13),"1",""),"")</f>
        <v/>
      </c>
      <c r="DU7" s="29" t="str">
        <f>IFERROR(IF(AND(DU$4="X",DU$6=Schnittholz!$AB$13),"1",""),"")</f>
        <v/>
      </c>
      <c r="DV7" s="29" t="str">
        <f>IFERROR(IF(AND(DV$4="X",DV$6=Schnittholz!$AB$13),"1",""),"")</f>
        <v/>
      </c>
      <c r="DW7" s="29" t="str">
        <f>IFERROR(IF(AND(DW$4="X",DW$6=Schnittholz!$AB$13),"1",""),"")</f>
        <v/>
      </c>
      <c r="DX7" s="29" t="str">
        <f>IFERROR(IF(AND(DX$4="X",DX$6=Schnittholz!$AB$13),"1",""),"")</f>
        <v/>
      </c>
      <c r="DY7" s="29" t="str">
        <f>IFERROR(IF(AND(DY$4="X",DY$6=Schnittholz!$AB$13),"1",""),"")</f>
        <v/>
      </c>
      <c r="DZ7" s="29" t="str">
        <f>IFERROR(IF(AND(DZ$4="X",DZ$6=Schnittholz!$AB$13),"1",""),"")</f>
        <v/>
      </c>
      <c r="EA7" s="29" t="str">
        <f>IFERROR(IF(AND(EA$4="X",EA$6=Schnittholz!$AB$13),"1",""),"")</f>
        <v/>
      </c>
      <c r="EB7" s="29" t="str">
        <f>IFERROR(IF(AND(EB$4="X",EB$6=Schnittholz!$AB$13),"1",""),"")</f>
        <v/>
      </c>
      <c r="EC7" s="29" t="str">
        <f>IFERROR(IF(AND(EC$4="X",EC$6=Schnittholz!$AB$13),"1",""),"")</f>
        <v/>
      </c>
      <c r="ED7" s="29" t="str">
        <f>IFERROR(IF(AND(ED$4="X",ED$6=Schnittholz!$AB$13),"1",""),"")</f>
        <v/>
      </c>
      <c r="EE7" s="29" t="str">
        <f>IFERROR(IF(AND(EE$4="X",EE$6=Schnittholz!$AB$13),"1",""),"")</f>
        <v/>
      </c>
      <c r="EF7" s="29" t="str">
        <f>IFERROR(IF(AND(EF$4="X",EF$6=Schnittholz!$AB$13),"1",""),"")</f>
        <v/>
      </c>
      <c r="EG7" s="29" t="str">
        <f>IFERROR(IF(AND(EG$4="X",EG$6=Schnittholz!$AB$13),"1",""),"")</f>
        <v/>
      </c>
      <c r="EH7" s="29" t="str">
        <f>IFERROR(IF(AND(EH$4="X",EH$6=Schnittholz!$AB$13),"1",""),"")</f>
        <v/>
      </c>
      <c r="EI7" s="29" t="str">
        <f>IFERROR(IF(AND(EI$4="X",EI$6=Schnittholz!$AB$13),"1",""),"")</f>
        <v/>
      </c>
      <c r="EJ7" s="29" t="str">
        <f>IFERROR(IF(AND(EJ$4="X",EJ$6=Schnittholz!$AB$13),"1",""),"")</f>
        <v/>
      </c>
      <c r="EK7" s="29" t="str">
        <f>IFERROR(IF(AND(EK$4="X",EK$6=Schnittholz!$AB$13),"1",""),"")</f>
        <v/>
      </c>
      <c r="EL7" s="29" t="str">
        <f>IFERROR(IF(AND(EL$4="X",EL$6=Schnittholz!$AB$13),"1",""),"")</f>
        <v/>
      </c>
      <c r="EM7" s="29" t="str">
        <f>IFERROR(IF(AND(EM$4="X",EM$6=Schnittholz!$AB$13),"1",""),"")</f>
        <v/>
      </c>
      <c r="EN7" s="29" t="str">
        <f>IFERROR(IF(AND(EN$4="X",EN$6=Schnittholz!$AB$13),"1",""),"")</f>
        <v/>
      </c>
      <c r="EO7" s="29" t="str">
        <f>IFERROR(IF(AND(EO$4="X",EO$6=Schnittholz!$AB$13),"1",""),"")</f>
        <v/>
      </c>
      <c r="EP7" s="29" t="str">
        <f>IFERROR(IF(AND(EP$4="X",EP$6=Schnittholz!$AB$13),"1",""),"")</f>
        <v/>
      </c>
      <c r="EQ7" s="29" t="str">
        <f>IFERROR(IF(AND(EQ$4="X",EQ$6=Schnittholz!$AB$13),"1",""),"")</f>
        <v/>
      </c>
      <c r="ER7" s="29" t="str">
        <f>IFERROR(IF(AND(ER$4="X",ER$6=Schnittholz!$AB$13),"1",""),"")</f>
        <v/>
      </c>
      <c r="ES7" s="29" t="str">
        <f>IFERROR(IF(AND(ES$4="X",ES$6=Schnittholz!$AB$13),"1",""),"")</f>
        <v/>
      </c>
      <c r="ET7" s="29" t="str">
        <f>IFERROR(IF(AND(ET$4="X",ET$6=Schnittholz!$AB$13),"1",""),"")</f>
        <v/>
      </c>
      <c r="EU7" s="29" t="str">
        <f>IFERROR(IF(AND(EU$4="X",EU$6=Schnittholz!$AB$13),"1",""),"")</f>
        <v/>
      </c>
      <c r="EV7" s="29" t="str">
        <f>IFERROR(IF(AND(EV$4="X",EV$6=Schnittholz!$AB$13),"1",""),"")</f>
        <v/>
      </c>
      <c r="EW7" s="29" t="str">
        <f>IFERROR(IF(AND(EW$4="X",EW$6=Schnittholz!$AB$13),"1",""),"")</f>
        <v/>
      </c>
      <c r="EX7" s="29" t="str">
        <f>IFERROR(IF(AND(EX$4="X",EX$6=Schnittholz!$AB$13),"1",""),"")</f>
        <v/>
      </c>
      <c r="EY7" s="29" t="str">
        <f>IFERROR(IF(AND(EY$4="X",EY$6=Schnittholz!$AB$13),"1",""),"")</f>
        <v/>
      </c>
      <c r="EZ7" s="29" t="str">
        <f>IFERROR(IF(AND(EZ$4="X",EZ$6=Schnittholz!$AB$13),"1",""),"")</f>
        <v/>
      </c>
      <c r="FA7" s="29" t="str">
        <f>IFERROR(IF(AND(FA$4="X",FA$6=Schnittholz!$AB$13),"1",""),"")</f>
        <v/>
      </c>
      <c r="FB7" s="29" t="str">
        <f>IFERROR(IF(AND(FB$4="X",FB$6=Schnittholz!$AB$13),"1",""),"")</f>
        <v/>
      </c>
      <c r="FC7" s="29" t="str">
        <f>IFERROR(IF(AND(FC$4="X",FC$6=Schnittholz!$AB$13),"1",""),"")</f>
        <v/>
      </c>
      <c r="FD7" s="29" t="str">
        <f>IFERROR(IF(AND(FD$4="X",FD$6=Schnittholz!$AB$13),"1",""),"")</f>
        <v/>
      </c>
      <c r="FE7" s="29" t="str">
        <f>IFERROR(IF(AND(FE$4="X",FE$6=Schnittholz!$AB$13),"1",""),"")</f>
        <v/>
      </c>
      <c r="FF7" s="29" t="str">
        <f>IFERROR(IF(AND(FF$4="X",FF$6=Schnittholz!$AB$13),"1",""),"")</f>
        <v/>
      </c>
      <c r="FG7" s="29" t="str">
        <f>IFERROR(IF(AND(FG$4="X",FG$6=Schnittholz!$AB$13),"1",""),"")</f>
        <v/>
      </c>
      <c r="FH7" s="29" t="str">
        <f>IFERROR(IF(AND(FH$4="X",FH$6=Schnittholz!$AB$13),"1",""),"")</f>
        <v/>
      </c>
      <c r="FI7" s="29" t="str">
        <f>IFERROR(IF(AND(FI$4="X",FI$6=Schnittholz!$AB$13),"1",""),"")</f>
        <v/>
      </c>
      <c r="FJ7" s="29" t="str">
        <f>IFERROR(IF(AND(FJ$4="X",FJ$6=Schnittholz!$AB$13),"1",""),"")</f>
        <v/>
      </c>
      <c r="FK7" s="29" t="str">
        <f>IFERROR(IF(AND(FK$4="X",FK$6=Schnittholz!$AB$13),"1",""),"")</f>
        <v/>
      </c>
      <c r="FL7" s="29" t="str">
        <f>IFERROR(IF(AND(FL$4="X",FL$6=Schnittholz!$AB$13),"1",""),"")</f>
        <v/>
      </c>
      <c r="FM7" s="29" t="str">
        <f>IFERROR(IF(AND(FM$4="X",FM$6=Schnittholz!$AB$13),"1",""),"")</f>
        <v/>
      </c>
      <c r="FN7" s="29" t="str">
        <f>IFERROR(IF(AND(FN$4="X",FN$6=Schnittholz!$AB$13),"1",""),"")</f>
        <v/>
      </c>
      <c r="FO7" s="29" t="str">
        <f>IFERROR(IF(AND(FO$4="X",FO$6=Schnittholz!$AB$13),"1",""),"")</f>
        <v/>
      </c>
      <c r="FP7" s="29" t="str">
        <f>IFERROR(IF(AND(FP$4="X",FP$6=Schnittholz!$AB$13),"1",""),"")</f>
        <v/>
      </c>
      <c r="FQ7" s="29" t="str">
        <f>IFERROR(IF(AND(FQ$4="X",FQ$6=Schnittholz!$AB$13),"1",""),"")</f>
        <v/>
      </c>
      <c r="FR7" s="29" t="str">
        <f>IFERROR(IF(AND(FR$4="X",FR$6=Schnittholz!$AB$13),"1",""),"")</f>
        <v/>
      </c>
      <c r="FS7" s="29" t="str">
        <f>IFERROR(IF(AND(FS$4="X",FS$6=Schnittholz!$AB$13),"1",""),"")</f>
        <v/>
      </c>
      <c r="FT7" s="29" t="str">
        <f>IFERROR(IF(AND(FT$4="X",FT$6=Schnittholz!$AB$13),"1",""),"")</f>
        <v/>
      </c>
      <c r="FU7" s="29" t="str">
        <f>IFERROR(IF(AND(FU$4="X",FU$6=Schnittholz!$AB$13),"1",""),"")</f>
        <v/>
      </c>
      <c r="FV7" s="29" t="str">
        <f>IFERROR(IF(AND(FV$4="X",FV$6=Schnittholz!$AB$13),"1",""),"")</f>
        <v/>
      </c>
      <c r="FW7" s="29" t="str">
        <f>IFERROR(IF(AND(FW$4="X",FW$6=Schnittholz!$AB$13),"1",""),"")</f>
        <v/>
      </c>
      <c r="FX7" s="29" t="str">
        <f>IFERROR(IF(AND(FX$4="X",FX$6=Schnittholz!$AB$13),"1",""),"")</f>
        <v/>
      </c>
      <c r="FY7" s="29" t="str">
        <f>IFERROR(IF(AND(FY$4="X",FY$6=Schnittholz!$AB$13),"1",""),"")</f>
        <v/>
      </c>
      <c r="FZ7" s="29" t="str">
        <f>IFERROR(IF(AND(FZ$4="X",FZ$6=Schnittholz!$AB$13),"1",""),"")</f>
        <v/>
      </c>
      <c r="GA7" s="29" t="str">
        <f>IFERROR(IF(AND(GA$4="X",GA$6=Schnittholz!$AB$13),"1",""),"")</f>
        <v/>
      </c>
      <c r="GB7" s="29" t="str">
        <f>IFERROR(IF(AND(GB$4="X",GB$6=Schnittholz!$AB$13),"1",""),"")</f>
        <v/>
      </c>
      <c r="GC7" s="29" t="str">
        <f>IFERROR(IF(AND(GC$4="X",GC$6=Schnittholz!$AB$13),"1",""),"")</f>
        <v/>
      </c>
      <c r="GD7" s="29" t="str">
        <f>IFERROR(IF(AND(GD$4="X",GD$6=Schnittholz!$AB$13),"1",""),"")</f>
        <v/>
      </c>
      <c r="GE7" s="29" t="str">
        <f>IFERROR(IF(AND(GE$4="X",GE$6=Schnittholz!$AB$13),"1",""),"")</f>
        <v/>
      </c>
      <c r="GF7" s="29" t="str">
        <f>IFERROR(IF(AND(GF$4="X",GF$6=Schnittholz!$AB$13),"1",""),"")</f>
        <v/>
      </c>
      <c r="GG7" s="29" t="str">
        <f>IFERROR(IF(AND(GG$4="X",GG$6=Schnittholz!$AB$13),"1",""),"")</f>
        <v/>
      </c>
      <c r="GH7" s="29" t="str">
        <f>IFERROR(IF(AND(GH$4="X",GH$6=Schnittholz!$AB$13),"1",""),"")</f>
        <v/>
      </c>
      <c r="GI7" s="29" t="str">
        <f>IFERROR(IF(AND(GI$4="X",GI$6=Schnittholz!$AB$13),"1",""),"")</f>
        <v/>
      </c>
      <c r="GJ7" s="29" t="str">
        <f>IFERROR(IF(AND(GJ$4="X",GJ$6=Schnittholz!$AB$13),"1",""),"")</f>
        <v/>
      </c>
      <c r="GK7" s="29" t="str">
        <f>IFERROR(IF(AND(GK$4="X",GK$6=Schnittholz!$AB$13),"1",""),"")</f>
        <v/>
      </c>
      <c r="GL7" s="29" t="str">
        <f>IFERROR(IF(AND(GL$4="X",GL$6=Schnittholz!$AB$13),"1",""),"")</f>
        <v/>
      </c>
      <c r="GM7" s="29" t="str">
        <f>IFERROR(IF(AND(GM$4="X",GM$6=Schnittholz!$AB$13),"1",""),"")</f>
        <v/>
      </c>
      <c r="GN7" s="29" t="str">
        <f>IFERROR(IF(AND(GN$4="X",GN$6=Schnittholz!$AB$13),"1",""),"")</f>
        <v/>
      </c>
      <c r="GO7" s="29" t="str">
        <f>IFERROR(IF(AND(GO$4="X",GO$6=Schnittholz!$AB$13),"1",""),"")</f>
        <v/>
      </c>
      <c r="GP7" s="29" t="str">
        <f>IFERROR(IF(AND(GP$4="X",GP$6=Schnittholz!$AB$13),"1",""),"")</f>
        <v/>
      </c>
      <c r="GQ7" s="29" t="str">
        <f>IFERROR(IF(AND(GQ$4="X",GQ$6=Schnittholz!$AB$13),"1",""),"")</f>
        <v/>
      </c>
      <c r="GR7" s="29" t="str">
        <f>IFERROR(IF(AND(GR$4="X",GR$6=Schnittholz!$AB$13),"1",""),"")</f>
        <v/>
      </c>
      <c r="GS7" s="29" t="str">
        <f>IFERROR(IF(AND(GS$4="X",GS$6=Schnittholz!$AB$13),"1",""),"")</f>
        <v/>
      </c>
      <c r="GT7" s="29" t="str">
        <f>IFERROR(IF(AND(GT$4="X",GT$6=Schnittholz!$AB$13),"1",""),"")</f>
        <v/>
      </c>
      <c r="GU7" s="29" t="str">
        <f>IFERROR(IF(AND(GU$4="X",GU$6=Schnittholz!$AB$13),"1",""),"")</f>
        <v/>
      </c>
      <c r="GV7" s="29" t="str">
        <f>IFERROR(IF(AND(GV$4="X",GV$6=Schnittholz!$AB$13),"1",""),"")</f>
        <v/>
      </c>
      <c r="GW7" s="29" t="str">
        <f>IFERROR(IF(AND(GW$4="X",GW$6=Schnittholz!$AB$13),"1",""),"")</f>
        <v/>
      </c>
      <c r="GX7" s="29" t="str">
        <f>IFERROR(IF(AND(GX$4="X",GX$6=Schnittholz!$AB$13),"1",""),"")</f>
        <v/>
      </c>
      <c r="GY7" s="29" t="str">
        <f>IFERROR(IF(AND(GY$4="X",GY$6=Schnittholz!$AB$13),"1",""),"")</f>
        <v/>
      </c>
      <c r="GZ7" s="29" t="str">
        <f>IFERROR(IF(AND(GZ$4="X",GZ$6=Schnittholz!$AB$13),"1",""),"")</f>
        <v/>
      </c>
      <c r="HA7" s="29" t="str">
        <f>IFERROR(IF(AND(HA$4="X",HA$6=Schnittholz!$AB$13),"1",""),"")</f>
        <v/>
      </c>
      <c r="HB7" s="29" t="str">
        <f>IFERROR(IF(AND(HB$4="X",HB$6=Schnittholz!$AB$13),"1",""),"")</f>
        <v/>
      </c>
      <c r="HC7" s="29" t="str">
        <f>IFERROR(IF(AND(HC$4="X",HC$6=Schnittholz!$AB$13),"1",""),"")</f>
        <v/>
      </c>
      <c r="HD7" s="29" t="str">
        <f>IFERROR(IF(AND(HD$4="X",HD$6=Schnittholz!$AB$13),"1",""),"")</f>
        <v/>
      </c>
      <c r="HE7" s="29" t="str">
        <f>IFERROR(IF(AND(HE$4="X",HE$6=Schnittholz!$AB$13),"1",""),"")</f>
        <v/>
      </c>
      <c r="HF7" s="29" t="str">
        <f>IFERROR(IF(AND(HF$4="X",HF$6=Schnittholz!$AB$13),"1",""),"")</f>
        <v/>
      </c>
      <c r="HG7" s="29" t="str">
        <f>IFERROR(IF(AND(HG$4="X",HG$6=Schnittholz!$AB$13),"1",""),"")</f>
        <v/>
      </c>
      <c r="HH7" s="29" t="str">
        <f>IFERROR(IF(AND(HH$4="X",HH$6=Schnittholz!$AB$13),"1",""),"")</f>
        <v/>
      </c>
      <c r="HI7" s="29" t="str">
        <f>IFERROR(IF(AND(HI$4="X",HI$6=Schnittholz!$AB$13),"1",""),"")</f>
        <v/>
      </c>
      <c r="HJ7" s="29" t="str">
        <f>IFERROR(IF(AND(HJ$4="X",HJ$6=Schnittholz!$AB$13),"1",""),"")</f>
        <v/>
      </c>
      <c r="HK7" s="29" t="str">
        <f>IFERROR(IF(AND(HK$4="X",HK$6=Schnittholz!$AB$13),"1",""),"")</f>
        <v/>
      </c>
      <c r="HL7" s="29" t="str">
        <f>IFERROR(IF(AND(HL$4="X",HL$6=Schnittholz!$AB$13),"1",""),"")</f>
        <v/>
      </c>
      <c r="HM7" s="29" t="str">
        <f>IFERROR(IF(AND(HM$4="X",HM$6=Schnittholz!$AB$13),"1",""),"")</f>
        <v/>
      </c>
      <c r="HN7" s="29" t="str">
        <f>IFERROR(IF(AND(HN$4="X",HN$6=Schnittholz!$AB$13),"1",""),"")</f>
        <v/>
      </c>
      <c r="HO7" s="29" t="str">
        <f>IFERROR(IF(AND(HO$4="X",HO$6=Schnittholz!$AB$13),"1",""),"")</f>
        <v/>
      </c>
      <c r="HP7" s="29" t="str">
        <f>IFERROR(IF(AND(HP$4="X",HP$6=Schnittholz!$AB$13),"1",""),"")</f>
        <v/>
      </c>
      <c r="HQ7" s="29" t="str">
        <f>IFERROR(IF(AND(HQ$4="X",HQ$6=Schnittholz!$AB$13),"1",""),"")</f>
        <v/>
      </c>
      <c r="HR7" s="29" t="str">
        <f>IFERROR(IF(AND(HR$4="X",HR$6=Schnittholz!$AB$13),"1",""),"")</f>
        <v/>
      </c>
      <c r="HS7" s="29" t="str">
        <f>IFERROR(IF(AND(HS$4="X",HS$6=Schnittholz!$AB$13),"1",""),"")</f>
        <v/>
      </c>
      <c r="HT7" s="29" t="str">
        <f>IFERROR(IF(AND(HT$4="X",HT$6=Schnittholz!$AB$13),"1",""),"")</f>
        <v/>
      </c>
      <c r="HU7" s="29" t="str">
        <f>IFERROR(IF(AND(HU$4="X",HU$6=Schnittholz!$AB$13),"1",""),"")</f>
        <v/>
      </c>
      <c r="HV7" s="29" t="str">
        <f>IFERROR(IF(AND(HV$4="X",HV$6=Schnittholz!$AB$13),"1",""),"")</f>
        <v/>
      </c>
      <c r="HW7" s="29" t="str">
        <f>IFERROR(IF(AND(HW$4="X",HW$6=Schnittholz!$AB$13),"1",""),"")</f>
        <v/>
      </c>
      <c r="HX7" s="29" t="str">
        <f>IFERROR(IF(AND(HX$4="X",HX$6=Schnittholz!$AB$13),"1",""),"")</f>
        <v/>
      </c>
      <c r="HY7" s="29" t="str">
        <f>IFERROR(IF(AND(HY$4="X",HY$6=Schnittholz!$AB$13),"1",""),"")</f>
        <v/>
      </c>
      <c r="HZ7" s="29" t="str">
        <f>IFERROR(IF(AND(HZ$4="X",HZ$6=Schnittholz!$AB$13),"1",""),"")</f>
        <v/>
      </c>
      <c r="IA7" s="29" t="str">
        <f>IFERROR(IF(AND(IA$4="X",IA$6=Schnittholz!$AB$13),"1",""),"")</f>
        <v/>
      </c>
      <c r="IB7" s="29" t="str">
        <f>IFERROR(IF(AND(IB$4="X",IB$6=Schnittholz!$AB$13),"1",""),"")</f>
        <v/>
      </c>
      <c r="IC7" s="29" t="str">
        <f>IFERROR(IF(AND(IC$4="X",IC$6=Schnittholz!$AB$13),"1",""),"")</f>
        <v/>
      </c>
      <c r="ID7" s="29" t="str">
        <f>IFERROR(IF(AND(ID$4="X",ID$6=Schnittholz!$AB$13),"1",""),"")</f>
        <v/>
      </c>
      <c r="IE7" s="29" t="str">
        <f>IFERROR(IF(AND(IE$4="X",IE$6=Schnittholz!$AB$13),"1",""),"")</f>
        <v/>
      </c>
      <c r="IF7" s="29" t="str">
        <f>IFERROR(IF(AND(IF$4="X",IF$6=Schnittholz!$AB$13),"1",""),"")</f>
        <v/>
      </c>
      <c r="IG7" s="29" t="str">
        <f>IFERROR(IF(AND(IG$4="X",IG$6=Schnittholz!$AB$13),"1",""),"")</f>
        <v/>
      </c>
      <c r="IH7" s="29" t="str">
        <f>IFERROR(IF(AND(IH$4="X",IH$6=Schnittholz!$AB$13),"1",""),"")</f>
        <v/>
      </c>
      <c r="II7" s="29" t="str">
        <f>IFERROR(IF(AND(II$4="X",II$6=Schnittholz!$AB$13),"1",""),"")</f>
        <v/>
      </c>
      <c r="IJ7" s="29" t="str">
        <f>IFERROR(IF(AND(IJ$4="X",IJ$6=Schnittholz!$AB$13),"1",""),"")</f>
        <v/>
      </c>
      <c r="IK7" s="29" t="str">
        <f>IFERROR(IF(AND(IK$4="X",IK$6=Schnittholz!$AB$13),"1",""),"")</f>
        <v/>
      </c>
      <c r="IL7" s="29" t="str">
        <f>IFERROR(IF(AND(IL$4="X",IL$6=Schnittholz!$AB$13),"1",""),"")</f>
        <v/>
      </c>
      <c r="IM7" s="29" t="str">
        <f>IFERROR(IF(AND(IM$4="X",IM$6=Schnittholz!$AB$13),"1",""),"")</f>
        <v/>
      </c>
      <c r="IN7" s="29" t="str">
        <f>IFERROR(IF(AND(IN$4="X",IN$6=Schnittholz!$AB$13),"1",""),"")</f>
        <v/>
      </c>
      <c r="IO7" s="29" t="str">
        <f>IFERROR(IF(AND(IO$4="X",IO$6=Schnittholz!$AB$13),"1",""),"")</f>
        <v/>
      </c>
      <c r="IP7" s="29" t="str">
        <f>IFERROR(IF(AND(IP$4="X",IP$6=Schnittholz!$AB$13),"1",""),"")</f>
        <v/>
      </c>
      <c r="IQ7" s="29" t="str">
        <f>IFERROR(IF(AND(IQ$4="X",IQ$6=Schnittholz!$AB$13),"1",""),"")</f>
        <v/>
      </c>
      <c r="IR7" s="29" t="str">
        <f>IFERROR(IF(AND(IR$4="X",IR$6=Schnittholz!$AB$13),"1",""),"")</f>
        <v/>
      </c>
      <c r="IS7" s="29" t="str">
        <f>IFERROR(IF(AND(IS$4="X",IS$6=Schnittholz!$AB$13),"1",""),"")</f>
        <v/>
      </c>
      <c r="IT7" s="29" t="str">
        <f>IFERROR(IF(AND(IT$4="X",IT$6=Schnittholz!$AB$13),"1",""),"")</f>
        <v/>
      </c>
      <c r="IU7" s="29" t="str">
        <f>IFERROR(IF(AND(IU$4="X",IU$6=Schnittholz!$AB$13),"1",""),"")</f>
        <v/>
      </c>
      <c r="IV7" s="29" t="str">
        <f>IFERROR(IF(AND(IV$4="X",IV$6=Schnittholz!$AB$13),"1",""),"")</f>
        <v/>
      </c>
      <c r="IW7" s="29" t="str">
        <f>IFERROR(IF(AND(IW$4="X",IW$6=Schnittholz!$AB$13),"1",""),"")</f>
        <v/>
      </c>
      <c r="IX7" s="29" t="str">
        <f>IFERROR(IF(AND(IX$4="X",IX$6=Schnittholz!$AB$13),"1",""),"")</f>
        <v/>
      </c>
      <c r="IY7" s="29" t="str">
        <f>IFERROR(IF(AND(IY$4="X",IY$6=Schnittholz!$AB$13),"1",""),"")</f>
        <v/>
      </c>
      <c r="IZ7" s="29" t="str">
        <f>IFERROR(IF(AND(IZ$4="X",IZ$6=Schnittholz!$AB$13),"1",""),"")</f>
        <v/>
      </c>
      <c r="JA7" s="29" t="str">
        <f>IFERROR(IF(AND(JA$4="X",JA$6=Schnittholz!$AB$13),"1",""),"")</f>
        <v/>
      </c>
      <c r="JB7" s="29" t="str">
        <f>IFERROR(IF(AND(JB$4="X",JB$6=Schnittholz!$AB$13),"1",""),"")</f>
        <v/>
      </c>
      <c r="JC7" s="29" t="str">
        <f>IFERROR(IF(AND(JC$4="X",JC$6=Schnittholz!$AB$13),"1",""),"")</f>
        <v/>
      </c>
      <c r="JD7" s="29" t="str">
        <f>IFERROR(IF(AND(JD$4="X",JD$6=Schnittholz!$AB$13),"1",""),"")</f>
        <v/>
      </c>
      <c r="JE7" s="29" t="str">
        <f>IFERROR(IF(AND(JE$4="X",JE$6=Schnittholz!$AB$13),"1",""),"")</f>
        <v/>
      </c>
      <c r="JF7" s="29" t="str">
        <f>IFERROR(IF(AND(JF$4="X",JF$6=Schnittholz!$AB$13),"1",""),"")</f>
        <v/>
      </c>
      <c r="JG7" s="29" t="str">
        <f>IFERROR(IF(AND(JG$4="X",JG$6=Schnittholz!$AB$13),"1",""),"")</f>
        <v/>
      </c>
      <c r="JH7" s="29" t="str">
        <f>IFERROR(IF(AND(JH$4="X",JH$6=Schnittholz!$AB$13),"1",""),"")</f>
        <v/>
      </c>
      <c r="JI7" s="29" t="str">
        <f>IFERROR(IF(AND(JI$4="X",JI$6=Schnittholz!$AB$13),"1",""),"")</f>
        <v/>
      </c>
      <c r="JJ7" s="29" t="str">
        <f>IFERROR(IF(AND(JJ$4="X",JJ$6=Schnittholz!$AB$13),"1",""),"")</f>
        <v/>
      </c>
      <c r="JK7" s="29" t="str">
        <f>IFERROR(IF(AND(JK$4="X",JK$6=Schnittholz!$AB$13),"1",""),"")</f>
        <v/>
      </c>
      <c r="JL7" s="29" t="str">
        <f>IFERROR(IF(AND(JL$4="X",JL$6=Schnittholz!$AB$13),"1",""),"")</f>
        <v/>
      </c>
      <c r="JM7" s="29" t="str">
        <f>IFERROR(IF(AND(JM$4="X",JM$6=Schnittholz!$AB$13),"1",""),"")</f>
        <v/>
      </c>
      <c r="JN7" s="29" t="str">
        <f>IFERROR(IF(AND(JN$4="X",JN$6=Schnittholz!$AB$13),"1",""),"")</f>
        <v/>
      </c>
      <c r="JO7" s="29" t="str">
        <f>IFERROR(IF(AND(JO$4="X",JO$6=Schnittholz!$AB$13),"1",""),"")</f>
        <v/>
      </c>
      <c r="JP7" s="29" t="str">
        <f>IFERROR(IF(AND(JP$4="X",JP$6=Schnittholz!$AB$13),"1",""),"")</f>
        <v/>
      </c>
      <c r="JQ7" s="29" t="str">
        <f>IFERROR(IF(AND(JQ$4="X",JQ$6=Schnittholz!$AB$13),"1",""),"")</f>
        <v/>
      </c>
      <c r="JR7" s="29" t="str">
        <f>IFERROR(IF(AND(JR$4="X",JR$6=Schnittholz!$AB$13),"1",""),"")</f>
        <v/>
      </c>
      <c r="JS7" s="29" t="str">
        <f>IFERROR(IF(AND(JS$4="X",JS$6=Schnittholz!$AB$13),"1",""),"")</f>
        <v/>
      </c>
      <c r="JT7" s="29" t="str">
        <f>IFERROR(IF(AND(JT$4="X",JT$6=Schnittholz!$AB$13),"1",""),"")</f>
        <v/>
      </c>
      <c r="JU7" s="29" t="str">
        <f>IFERROR(IF(AND(JU$4="X",JU$6=Schnittholz!$AB$13),"1",""),"")</f>
        <v/>
      </c>
      <c r="JV7" s="29" t="str">
        <f>IFERROR(IF(AND(JV$4="X",JV$6=Schnittholz!$AB$13),"1",""),"")</f>
        <v/>
      </c>
      <c r="JW7" s="29" t="str">
        <f>IFERROR(IF(AND(JW$4="X",JW$6=Schnittholz!$AB$13),"1",""),"")</f>
        <v/>
      </c>
      <c r="JX7" s="29" t="str">
        <f>IFERROR(IF(AND(JX$4="X",JX$6=Schnittholz!$AB$13),"1",""),"")</f>
        <v/>
      </c>
      <c r="JY7" s="29" t="str">
        <f>IFERROR(IF(AND(JY$4="X",JY$6=Schnittholz!$AB$13),"1",""),"")</f>
        <v/>
      </c>
      <c r="JZ7" s="29" t="str">
        <f>IFERROR(IF(AND(JZ$4="X",JZ$6=Schnittholz!$AB$13),"1",""),"")</f>
        <v/>
      </c>
      <c r="KA7" s="29" t="str">
        <f>IFERROR(IF(AND(KA$4="X",KA$6=Schnittholz!$AB$13),"1",""),"")</f>
        <v/>
      </c>
      <c r="KB7" s="29" t="str">
        <f>IFERROR(IF(AND(KB$4="X",KB$6=Schnittholz!$AB$13),"1",""),"")</f>
        <v/>
      </c>
      <c r="KC7" s="29" t="str">
        <f>IFERROR(IF(AND(KC$4="X",KC$6=Schnittholz!$AB$13),"1",""),"")</f>
        <v/>
      </c>
      <c r="KD7" s="29" t="str">
        <f>IFERROR(IF(AND(KD$4="X",KD$6=Schnittholz!$AB$13),"1",""),"")</f>
        <v/>
      </c>
      <c r="KE7" s="29" t="str">
        <f>IFERROR(IF(AND(KE$4="X",KE$6=Schnittholz!$AB$13),"1",""),"")</f>
        <v/>
      </c>
      <c r="KF7" s="29" t="str">
        <f>IFERROR(IF(AND(KF$4="X",KF$6=Schnittholz!$AB$13),"1",""),"")</f>
        <v/>
      </c>
      <c r="KG7" s="29" t="str">
        <f>IFERROR(IF(AND(KG$4="X",KG$6=Schnittholz!$AB$13),"1",""),"")</f>
        <v/>
      </c>
      <c r="KH7" s="29" t="str">
        <f>IFERROR(IF(AND(KH$4="X",KH$6=Schnittholz!$AB$13),"1",""),"")</f>
        <v/>
      </c>
      <c r="KI7" s="29" t="str">
        <f>IFERROR(IF(AND(KI$4="X",KI$6=Schnittholz!$AB$13),"1",""),"")</f>
        <v/>
      </c>
      <c r="KJ7" s="29" t="str">
        <f>IFERROR(IF(AND(KJ$4="X",KJ$6=Schnittholz!$AB$13),"1",""),"")</f>
        <v/>
      </c>
      <c r="KK7" s="29" t="str">
        <f>IFERROR(IF(AND(KK$4="X",KK$6=Schnittholz!$AB$13),"1",""),"")</f>
        <v/>
      </c>
      <c r="KL7" s="29" t="str">
        <f>IFERROR(IF(AND(KL$4="X",KL$6=Schnittholz!$AB$13),"1",""),"")</f>
        <v/>
      </c>
      <c r="KM7" s="29" t="str">
        <f>IFERROR(IF(AND(KM$4="X",KM$6=Schnittholz!$AB$13),"1",""),"")</f>
        <v/>
      </c>
      <c r="KN7" s="29" t="str">
        <f>IFERROR(IF(AND(KN$4="X",KN$6=Schnittholz!$AB$13),"1",""),"")</f>
        <v/>
      </c>
      <c r="KO7" s="29" t="str">
        <f>IFERROR(IF(AND(KO$4="X",KO$6=Schnittholz!$AB$13),"1",""),"")</f>
        <v/>
      </c>
      <c r="KP7" s="29" t="str">
        <f>IFERROR(IF(AND(KP$4="X",KP$6=Schnittholz!$AB$13),"1",""),"")</f>
        <v/>
      </c>
      <c r="KQ7" s="29" t="str">
        <f>IFERROR(IF(AND(KQ$4="X",KQ$6=Schnittholz!$AB$13),"1",""),"")</f>
        <v/>
      </c>
      <c r="KR7" s="29" t="str">
        <f>IFERROR(IF(AND(KR$4="X",KR$6=Schnittholz!$AB$13),"1",""),"")</f>
        <v/>
      </c>
      <c r="KS7" s="29" t="str">
        <f>IFERROR(IF(AND(KS$4="X",KS$6=Schnittholz!$AB$13),"1",""),"")</f>
        <v/>
      </c>
      <c r="KT7" s="29" t="str">
        <f>IFERROR(IF(AND(KT$4="X",KT$6=Schnittholz!$AB$13),"1",""),"")</f>
        <v/>
      </c>
      <c r="KU7" s="29" t="str">
        <f>IFERROR(IF(AND(KU$4="X",KU$6=Schnittholz!$AB$13),"1",""),"")</f>
        <v/>
      </c>
      <c r="KV7" s="29" t="str">
        <f>IFERROR(IF(AND(KV$4="X",KV$6=Schnittholz!$AB$13),"1",""),"")</f>
        <v/>
      </c>
      <c r="KW7" s="29" t="str">
        <f>IFERROR(IF(AND(KW$4="X",KW$6=Schnittholz!$AB$13),"1",""),"")</f>
        <v/>
      </c>
      <c r="KX7" s="29" t="str">
        <f>IFERROR(IF(AND(KX$4="X",KX$6=Schnittholz!$AB$13),"1",""),"")</f>
        <v/>
      </c>
      <c r="KY7" s="29" t="str">
        <f>IFERROR(IF(AND(KY$4="X",KY$6=Schnittholz!$AB$13),"1",""),"")</f>
        <v/>
      </c>
      <c r="KZ7" s="29" t="str">
        <f>IFERROR(IF(AND(KZ$4="X",KZ$6=Schnittholz!$AB$13),"1",""),"")</f>
        <v/>
      </c>
      <c r="LA7" s="29" t="str">
        <f>IFERROR(IF(AND(LA$4="X",LA$6=Schnittholz!$AB$13),"1",""),"")</f>
        <v/>
      </c>
      <c r="LB7" s="29" t="str">
        <f>IFERROR(IF(AND(LB$4="X",LB$6=Schnittholz!$AB$13),"1",""),"")</f>
        <v/>
      </c>
      <c r="LC7" s="29" t="str">
        <f>IFERROR(IF(AND(LC$4="X",LC$6=Schnittholz!$AB$13),"1",""),"")</f>
        <v/>
      </c>
      <c r="LD7" s="29" t="str">
        <f>IFERROR(IF(AND(LD$4="X",LD$6=Schnittholz!$AB$13),"1",""),"")</f>
        <v/>
      </c>
      <c r="LE7" s="29" t="str">
        <f t="array" ref="LE7">IFERROR(IF(AND(LE$4="X",LE$6=Schnittholz!$AB$13),"1",""),"")</f>
        <v/>
      </c>
      <c r="LF7" s="29" t="str">
        <f>IFERROR(IF(AND(LF$4="X",LF$6=Schnittholz!$AB$13),"1",""),"")</f>
        <v/>
      </c>
      <c r="LG7" s="29" t="str">
        <f>IFERROR(IF(AND(LG$4="X",LG$6=Schnittholz!$AB$13),"1",""),"")</f>
        <v/>
      </c>
      <c r="LH7" s="29" t="str">
        <f>IFERROR(IF(AND(LH$4="X",LH$6=Schnittholz!$AB$13),"1",""),"")</f>
        <v/>
      </c>
      <c r="LI7" s="29" t="str">
        <f>IFERROR(IF(AND(LI$4="X",LI$6=Schnittholz!$AB$13),"1",""),"")</f>
        <v/>
      </c>
      <c r="LJ7" s="29" t="str">
        <f>IFERROR(IF(AND(LJ$4="X",LJ$6=Schnittholz!$AB$13),"1",""),"")</f>
        <v/>
      </c>
      <c r="LK7" s="29" t="str">
        <f>IFERROR(IF(AND(LK$4="X",LK$6=Schnittholz!$AB$13),"1",""),"")</f>
        <v/>
      </c>
      <c r="LL7" s="29" t="str">
        <f>IFERROR(IF(AND(LL$4="X",LL$6=Schnittholz!$AB$13),"1",""),"")</f>
        <v/>
      </c>
      <c r="LM7" s="29" t="str">
        <f>IFERROR(IF(AND(LM$4="X",LM$6=Schnittholz!$AB$13),"1",""),"")</f>
        <v/>
      </c>
      <c r="LN7" s="29" t="str">
        <f>IFERROR(IF(AND(LN$4="X",LN$6=Schnittholz!$AB$13),"1",""),"")</f>
        <v/>
      </c>
      <c r="LO7" s="29" t="str">
        <f>IFERROR(IF(AND(LO$4="X",LO$6=Schnittholz!$AB$13),"1",""),"")</f>
        <v/>
      </c>
      <c r="LP7" s="29" t="str">
        <f>IFERROR(IF(AND(LP$4="X",LP$6=Schnittholz!$AB$13),"1",""),"")</f>
        <v/>
      </c>
      <c r="LQ7" s="29" t="str">
        <f>IFERROR(IF(AND(LQ$4="X",LQ$6=Schnittholz!$AB$13),"1",""),"")</f>
        <v/>
      </c>
      <c r="LR7" s="29" t="str">
        <f>IFERROR(IF(AND(LR$4="X",LR$6=Schnittholz!$AB$13),"1",""),"")</f>
        <v/>
      </c>
      <c r="LS7" s="29"/>
      <c r="LT7" s="29"/>
      <c r="LU7" s="29"/>
      <c r="LV7" s="29"/>
      <c r="LW7" s="29"/>
      <c r="LX7" s="29"/>
      <c r="LY7" s="29"/>
      <c r="LZ7" s="29"/>
      <c r="MA7" s="29"/>
      <c r="MB7" s="29"/>
      <c r="MC7" s="29"/>
      <c r="MD7" s="29"/>
      <c r="ME7" s="29" t="str">
        <f>IFERROR(IF(AND(ME$4="X",ME$6=Schnittholz!$AB$13),"1",""),"")</f>
        <v/>
      </c>
      <c r="MF7" s="29" t="str">
        <f>IFERROR(IF(AND(MF$4="X",MF$6=Schnittholz!$AB$13),"1",""),"")</f>
        <v/>
      </c>
      <c r="MG7" s="29" t="str">
        <f>IFERROR(IF(AND(MG$4="X",MG$6=Schnittholz!$AB$13),"1",""),"")</f>
        <v/>
      </c>
      <c r="MH7" s="29" t="str">
        <f>IFERROR(IF(AND(MH$4="X",MH$6=Schnittholz!$AB$13),"1",""),"")</f>
        <v/>
      </c>
      <c r="MI7" s="29" t="str">
        <f>IF(AND(ISTEXT(MI$4),ISTEXT(MI$5)),VLOOKUP(LCIA!MI6,Holzrechner!$B$21:$C$29,2,FALSE),"")</f>
        <v/>
      </c>
      <c r="MJ7" s="29" t="str">
        <f>IF(AND(ISTEXT(MJ$4),ISTEXT(MJ$5)),VLOOKUP(LCIA!MJ6,Holzrechner!$B$21:$C$29,2,FALSE),"")</f>
        <v/>
      </c>
      <c r="MK7" s="29" t="str">
        <f>IF(AND(ISTEXT(MK$4),ISTEXT(MK$5)),VLOOKUP(LCIA!MK6,Holzrechner!$B$21:$C$29,2,FALSE),"")</f>
        <v/>
      </c>
      <c r="ML7" s="29" t="str">
        <f>IF(AND(ISTEXT(ML$4),ISTEXT(ML$5)),VLOOKUP(LCIA!ML6,Holzrechner!$B$21:$C$29,2,FALSE),"")</f>
        <v/>
      </c>
      <c r="MM7" s="29" t="str">
        <f t="array" ref="MM7">IF(AND(ISTEXT(MM$4),ISTEXT(MM$5)),VLOOKUP(LCIA!MM6,Holzrechner!$B$21:$C$29,2,FALSE),"")</f>
        <v/>
      </c>
      <c r="MN7" s="29" t="str">
        <f>IF(AND(ISTEXT(MN$4),ISTEXT(MN$5)),VLOOKUP(LCIA!MN6,Holzrechner!$B$21:$C$29,2,FALSE),"")</f>
        <v/>
      </c>
      <c r="MO7" s="29" t="str">
        <f>IF(AND(ISTEXT(MO$4),ISTEXT(MO$5)),VLOOKUP(LCIA!MO6,Holzrechner!$B$21:$C$29,2,FALSE),"")</f>
        <v/>
      </c>
      <c r="MP7" s="29" t="str">
        <f>IF(AND(ISTEXT(MP$4),ISTEXT(MP$5)),VLOOKUP(LCIA!MP6,Holzrechner!$B$21:$C$29,2,FALSE),"")</f>
        <v/>
      </c>
      <c r="MQ7" s="29" t="str">
        <f>IF(AND(ISTEXT(MQ$4),ISTEXT(MQ$5)),VLOOKUP(LCIA!MQ6,Holzrechner!$B$21:$C$29,2,FALSE),"")</f>
        <v/>
      </c>
      <c r="MR7" s="29" t="str">
        <f>IF(AND(ISTEXT(MR$4),ISTEXT(MR$5)),VLOOKUP(LCIA!MR6,Holzrechner!$B$21:$C$29,2,FALSE),"")</f>
        <v/>
      </c>
      <c r="MS7" s="29" t="str">
        <f>IF(AND(ISTEXT(MS$4),ISTEXT(MS$5)),VLOOKUP(LCIA!MS6,Holzrechner!$B$21:$C$29,2,FALSE),"")</f>
        <v/>
      </c>
      <c r="MT7" s="29" t="str">
        <f t="array" ref="MT7">IF(AND(ISTEXT(MT$4),ISTEXT(MT$5)),VLOOKUP(LCIA!MT6,Holzrechner!$B$21:$C$29,2,FALSE),"")</f>
        <v/>
      </c>
      <c r="MU7" s="29" t="str">
        <f>IF(AND(ISTEXT(MU$4),ISTEXT(MU$5)),VLOOKUP(LCIA!MU6,Holzrechner!$B$21:$C$29,2,FALSE),"")</f>
        <v/>
      </c>
      <c r="MV7" s="29" t="str">
        <f>IF(AND(ISTEXT(MV$4),ISTEXT(MV$5)),VLOOKUP(LCIA!MV6,Holzrechner!$B$21:$C$29,2,FALSE),"")</f>
        <v/>
      </c>
      <c r="MW7" s="29" t="str">
        <f>IF(AND(ISTEXT(MW$4),ISTEXT(MW$5)),VLOOKUP(LCIA!MW6,Holzrechner!$B$21:$C$29,2,FALSE),"")</f>
        <v/>
      </c>
      <c r="MX7" s="29" t="str">
        <f>IF(AND(ISTEXT(MX$4),ISTEXT(MX$5)),VLOOKUP(LCIA!MX6,Holzrechner!$B$21:$C$29,2,FALSE),"")</f>
        <v/>
      </c>
      <c r="MY7" s="29" t="str">
        <f>IF(AND(ISTEXT(MY$4),ISTEXT(MY$5)),VLOOKUP(LCIA!MY6,Holzrechner!$B$21:$C$29,2,FALSE),"")</f>
        <v/>
      </c>
      <c r="MZ7" s="29" t="str">
        <f>IF(AND(ISTEXT(MZ$4),ISTEXT(MZ$5)),VLOOKUP(LCIA!MZ6,Holzrechner!$B$21:$C$29,2,FALSE),"")</f>
        <v/>
      </c>
      <c r="NA7" s="29" t="str">
        <f>IF(AND(ISTEXT(NA$4),ISTEXT(NA$5)),VLOOKUP(LCIA!NA6,Holzrechner!$B$21:$C$29,2,FALSE),"")</f>
        <v/>
      </c>
      <c r="NB7" s="29" t="str">
        <f>IF(AND(ISTEXT(NB$4),ISTEXT(NB$5)),VLOOKUP(LCIA!NB6,Holzrechner!$B$21:$C$29,2,FALSE),"")</f>
        <v/>
      </c>
    </row>
    <row r="8" spans="1:366" s="17" customFormat="1">
      <c r="C8" s="29" t="str">
        <f>LEFT(C1,FIND("/",C1)-1)</f>
        <v>sawnwood, board, hardwood, air dried (u=20%), planed, at sawmill</v>
      </c>
      <c r="D8" s="29" t="str">
        <f>LEFT(D1,FIND("/",D1)-1)</f>
        <v>sawnwood, board, hardwood, air dried (u=20%), planed, at sawmill</v>
      </c>
      <c r="E8" s="29" t="str">
        <f t="shared" ref="E8:BO8" si="324">LEFT(E1,FIND("/",E1)-1)</f>
        <v>sawnwood, board, hardwood, air dried (u=20%), planed, at sawmill</v>
      </c>
      <c r="F8" s="29" t="str">
        <f t="shared" si="324"/>
        <v>sawnwood, board, hardwood, air dried (u=20%), planed, at sawmill</v>
      </c>
      <c r="G8" s="29" t="str">
        <f t="shared" si="324"/>
        <v>sawnwood, board, hardwood, air dried (u=20%), planed, at sawmill</v>
      </c>
      <c r="H8" s="29" t="str">
        <f t="shared" si="324"/>
        <v>sawnwood, board, hardwood, air dried (u=20%), planed, at sawmill</v>
      </c>
      <c r="I8" s="29" t="str">
        <f t="shared" si="324"/>
        <v>sawnwood, board, hardwood, air dried (u=20%), planed, at sawmill</v>
      </c>
      <c r="J8" s="29" t="str">
        <f t="shared" si="324"/>
        <v>sawnwood, board, hardwood, air dried (u=20%), planed, at sawmill</v>
      </c>
      <c r="K8" s="29" t="str">
        <f t="shared" si="324"/>
        <v>sawnwood, board, hardwood, air dried (u=20%), planed, at sawmill_631</v>
      </c>
      <c r="L8" s="29" t="str">
        <f t="shared" si="324"/>
        <v>sawnwood, board, hardwood, dried (u=10%), planed, at sawmill</v>
      </c>
      <c r="M8" s="29" t="str">
        <f t="shared" si="324"/>
        <v>sawnwood, board, hardwood, dried (u=10%), planed, at sawmill</v>
      </c>
      <c r="N8" s="29" t="str">
        <f t="shared" si="324"/>
        <v>sawnwood, board, hardwood, dried (u=10%), planed, at sawmill</v>
      </c>
      <c r="O8" s="29" t="str">
        <f t="shared" si="324"/>
        <v>sawnwood, board, hardwood, dried (u=10%), planed, at sawmill</v>
      </c>
      <c r="P8" s="29" t="str">
        <f t="shared" si="324"/>
        <v>sawnwood, board, hardwood, dried (u=10%), planed, at sawmill</v>
      </c>
      <c r="Q8" s="29" t="str">
        <f t="shared" si="324"/>
        <v>sawnwood, board, hardwood, dried (u=10%), planed, at sawmill</v>
      </c>
      <c r="R8" s="29" t="str">
        <f t="shared" si="324"/>
        <v>sawnwood, board, hardwood, dried (u=10%), planed, at sawmill</v>
      </c>
      <c r="S8" s="29" t="str">
        <f t="shared" si="324"/>
        <v>sawnwood, board, hardwood, dried (u=10%), planed, at sawmill</v>
      </c>
      <c r="T8" s="29" t="str">
        <f t="shared" si="324"/>
        <v>sawnwood, board, hardwood, dried (u=10%), planed, at sawmill_631</v>
      </c>
      <c r="U8" s="29" t="str">
        <f t="shared" si="324"/>
        <v>sawnwood, board, hardwood, kiln dried (u=20%), planed, at sawmill</v>
      </c>
      <c r="V8" s="29" t="str">
        <f t="shared" si="324"/>
        <v>sawnwood, board, hardwood, kiln dried (u=20%), planed, at sawmill</v>
      </c>
      <c r="W8" s="29" t="str">
        <f t="shared" si="324"/>
        <v>sawnwood, board, hardwood, kiln dried (u=20%), planed, at sawmill</v>
      </c>
      <c r="X8" s="29" t="str">
        <f t="shared" si="324"/>
        <v>sawnwood, board, hardwood, kiln dried (u=20%), planed, at sawmill</v>
      </c>
      <c r="Y8" s="29" t="str">
        <f t="shared" si="324"/>
        <v>sawnwood, board, hardwood, kiln dried (u=20%), planed, at sawmill</v>
      </c>
      <c r="Z8" s="29" t="str">
        <f t="shared" si="324"/>
        <v>sawnwood, board, hardwood, kiln dried (u=20%), planed, at sawmill</v>
      </c>
      <c r="AA8" s="29" t="str">
        <f t="shared" si="324"/>
        <v>sawnwood, board, hardwood, kiln dried (u=20%), planed, at sawmill</v>
      </c>
      <c r="AB8" s="29" t="str">
        <f t="shared" si="324"/>
        <v>sawnwood, board, hardwood, kiln dried (u=20%), planed, at sawmill</v>
      </c>
      <c r="AC8" s="29" t="str">
        <f t="shared" si="324"/>
        <v>sawnwood, board, hardwood, kiln dried (u=20%), planed, at sawmill_631</v>
      </c>
      <c r="AD8" s="29" t="str">
        <f t="shared" si="324"/>
        <v>sawnwood, board, hardwood, raw, air dried (u=20%), at sawmill</v>
      </c>
      <c r="AE8" s="29" t="str">
        <f t="shared" si="324"/>
        <v>sawnwood, board, hardwood, raw, air dried (u=20%), at sawmill</v>
      </c>
      <c r="AF8" s="29" t="str">
        <f t="shared" si="324"/>
        <v>sawnwood, board, hardwood, raw, air dried (u=20%), at sawmill</v>
      </c>
      <c r="AG8" s="29" t="str">
        <f t="shared" si="324"/>
        <v>sawnwood, board, hardwood, raw, air dried (u=20%), at sawmill</v>
      </c>
      <c r="AH8" s="29" t="str">
        <f t="shared" si="324"/>
        <v>sawnwood, board, hardwood, raw, air dried (u=20%), at sawmill</v>
      </c>
      <c r="AI8" s="29" t="str">
        <f t="shared" si="324"/>
        <v>sawnwood, board, hardwood, raw, air dried (u=20%), at sawmill</v>
      </c>
      <c r="AJ8" s="29" t="str">
        <f t="shared" si="324"/>
        <v>sawnwood, board, hardwood, raw, air dried (u=20%), at sawmill</v>
      </c>
      <c r="AK8" s="29" t="str">
        <f t="shared" si="324"/>
        <v>sawnwood, board, hardwood, raw, air dried (u=20%), at sawmill</v>
      </c>
      <c r="AL8" s="29" t="str">
        <f t="shared" si="324"/>
        <v>sawnwood, board, hardwood, raw, air dried (u=20%), at sawmill_631</v>
      </c>
      <c r="AM8" s="29" t="str">
        <f t="shared" si="324"/>
        <v>sawnwood, board, hardwood, raw, kiln dried (u=10%), at sawmill</v>
      </c>
      <c r="AN8" s="29" t="str">
        <f t="shared" si="324"/>
        <v>sawnwood, board, hardwood, raw, kiln dried (u=10%), at sawmill</v>
      </c>
      <c r="AO8" s="29" t="str">
        <f t="shared" si="324"/>
        <v>sawnwood, board, hardwood, raw, kiln dried (u=10%), at sawmill</v>
      </c>
      <c r="AP8" s="29" t="str">
        <f t="shared" si="324"/>
        <v>sawnwood, board, hardwood, raw, kiln dried (u=10%), at sawmill</v>
      </c>
      <c r="AQ8" s="29" t="str">
        <f t="shared" si="324"/>
        <v>sawnwood, board, hardwood, raw, kiln dried (u=10%), at sawmill</v>
      </c>
      <c r="AR8" s="29" t="str">
        <f t="shared" si="324"/>
        <v>sawnwood, board, hardwood, raw, kiln dried (u=10%), at sawmill</v>
      </c>
      <c r="AS8" s="29" t="str">
        <f t="shared" si="324"/>
        <v>sawnwood, board, hardwood, raw, kiln dried (u=10%), at sawmill</v>
      </c>
      <c r="AT8" s="29" t="str">
        <f t="shared" si="324"/>
        <v>sawnwood, board, hardwood, raw, kiln dried (u=10%), at sawmill</v>
      </c>
      <c r="AU8" s="29" t="str">
        <f t="shared" si="324"/>
        <v>sawnwood, board, hardwood, raw, kiln dried (u=10%), at sawmill_631</v>
      </c>
      <c r="AV8" s="29" t="str">
        <f t="shared" si="324"/>
        <v>sawnwood, board, hardwood, raw, kiln dried (u=20%), at sawmill</v>
      </c>
      <c r="AW8" s="29" t="str">
        <f t="shared" si="324"/>
        <v>sawnwood, board, hardwood, raw, kiln dried (u=20%), at sawmill</v>
      </c>
      <c r="AX8" s="29" t="str">
        <f t="shared" si="324"/>
        <v>sawnwood, board, hardwood, raw, kiln dried (u=20%), at sawmill</v>
      </c>
      <c r="AY8" s="29" t="str">
        <f t="shared" si="324"/>
        <v>sawnwood, board, hardwood, raw, kiln dried (u=20%), at sawmill</v>
      </c>
      <c r="AZ8" s="29" t="str">
        <f t="shared" si="324"/>
        <v>sawnwood, board, hardwood, raw, kiln dried (u=20%), at sawmill</v>
      </c>
      <c r="BA8" s="29" t="str">
        <f t="shared" si="324"/>
        <v>sawnwood, board, hardwood, raw, kiln dried (u=20%), at sawmill</v>
      </c>
      <c r="BB8" s="29" t="str">
        <f t="shared" si="324"/>
        <v>sawnwood, board, hardwood, raw, kiln dried (u=20%), at sawmill</v>
      </c>
      <c r="BC8" s="29" t="str">
        <f t="shared" si="324"/>
        <v>sawnwood, board, hardwood, raw, kiln dried (u=20%), at sawmill</v>
      </c>
      <c r="BD8" s="29" t="str">
        <f t="shared" si="324"/>
        <v>sawnwood, board, hardwood, raw, kiln dried (u=20%), at sawmill_631</v>
      </c>
      <c r="BE8" s="29" t="str">
        <f t="shared" si="324"/>
        <v>sawnwood, board, softwood, air dried (u=20%), planed, at sawmill</v>
      </c>
      <c r="BF8" s="29" t="str">
        <f t="shared" si="324"/>
        <v>sawnwood, board, softwood, air dried (u=20%), planed, at sawmill</v>
      </c>
      <c r="BG8" s="29" t="str">
        <f t="shared" si="324"/>
        <v>sawnwood, board, softwood, air dried (u=20%), planed, at sawmill</v>
      </c>
      <c r="BH8" s="29" t="str">
        <f t="shared" si="324"/>
        <v>sawnwood, board, softwood, air dried (u=20%), planed, at sawmill</v>
      </c>
      <c r="BI8" s="29" t="str">
        <f t="shared" si="324"/>
        <v>sawnwood, board, softwood, air dried (u=20%), planed, at sawmill</v>
      </c>
      <c r="BJ8" s="29" t="str">
        <f t="shared" si="324"/>
        <v>sawnwood, board, softwood, air dried (u=20%), planed, at sawmill</v>
      </c>
      <c r="BK8" s="29" t="str">
        <f t="shared" si="324"/>
        <v>sawnwood, board, softwood, air dried (u=20%), planed, at sawmill</v>
      </c>
      <c r="BL8" s="29" t="str">
        <f t="shared" si="324"/>
        <v>sawnwood, board, softwood, air dried (u=20%), planed, at sawmill</v>
      </c>
      <c r="BM8" s="29" t="str">
        <f t="shared" si="324"/>
        <v>sawnwood, board, softwood, air dried (u=20%), planed, at sawmill_631</v>
      </c>
      <c r="BN8" s="29" t="str">
        <f t="shared" si="324"/>
        <v>sawnwood, board, softwood, dried (u=10%), planed, at sawmill</v>
      </c>
      <c r="BO8" s="29" t="str">
        <f t="shared" si="324"/>
        <v>sawnwood, board, softwood, dried (u=10%), planed, at sawmill</v>
      </c>
      <c r="BP8" s="29" t="str">
        <f t="shared" ref="BP8:EA8" si="325">LEFT(BP1,FIND("/",BP1)-1)</f>
        <v>sawnwood, board, softwood, dried (u=10%), planed, at sawmill</v>
      </c>
      <c r="BQ8" s="29" t="str">
        <f t="shared" si="325"/>
        <v>sawnwood, board, softwood, dried (u=10%), planed, at sawmill</v>
      </c>
      <c r="BR8" s="29" t="str">
        <f t="shared" si="325"/>
        <v>sawnwood, board, softwood, dried (u=10%), planed, at sawmill</v>
      </c>
      <c r="BS8" s="29" t="str">
        <f t="shared" si="325"/>
        <v>sawnwood, board, softwood, dried (u=10%), planed, at sawmill</v>
      </c>
      <c r="BT8" s="29" t="str">
        <f t="shared" si="325"/>
        <v>sawnwood, board, softwood, dried (u=10%), planed, at sawmill</v>
      </c>
      <c r="BU8" s="29" t="str">
        <f t="shared" si="325"/>
        <v>sawnwood, board, softwood, dried (u=10%), planed, at sawmill</v>
      </c>
      <c r="BV8" s="29" t="str">
        <f t="shared" si="325"/>
        <v>sawnwood, board, softwood, dried (u=10%), planed, at sawmill_631</v>
      </c>
      <c r="BW8" s="29" t="str">
        <f t="shared" si="325"/>
        <v>sawnwood, board, softwood, kiln dried (u=20%), planed, at sawmill</v>
      </c>
      <c r="BX8" s="29" t="str">
        <f t="shared" si="325"/>
        <v>sawnwood, board, softwood, kiln dried (u=20%), planed, at sawmill</v>
      </c>
      <c r="BY8" s="29" t="str">
        <f t="shared" si="325"/>
        <v>sawnwood, board, softwood, kiln dried (u=20%), planed, at sawmill</v>
      </c>
      <c r="BZ8" s="29" t="str">
        <f t="shared" si="325"/>
        <v>sawnwood, board, softwood, kiln dried (u=20%), planed, at sawmill</v>
      </c>
      <c r="CA8" s="29" t="str">
        <f t="shared" si="325"/>
        <v>sawnwood, board, softwood, kiln dried (u=20%), planed, at sawmill</v>
      </c>
      <c r="CB8" s="29" t="str">
        <f t="shared" si="325"/>
        <v>sawnwood, board, softwood, kiln dried (u=20%), planed, at sawmill</v>
      </c>
      <c r="CC8" s="29" t="str">
        <f t="shared" si="325"/>
        <v>sawnwood, board, softwood, kiln dried (u=20%), planed, at sawmill</v>
      </c>
      <c r="CD8" s="29" t="str">
        <f t="shared" si="325"/>
        <v>sawnwood, board, softwood, kiln dried (u=20%), planed, at sawmill</v>
      </c>
      <c r="CE8" s="29" t="str">
        <f t="shared" si="325"/>
        <v>sawnwood, board, softwood, kiln dried (u=20%), planed, at sawmill_631</v>
      </c>
      <c r="CF8" s="29" t="str">
        <f t="shared" si="325"/>
        <v>sawnwood, board, softwood, raw, air dried (u=20%), at sawmill</v>
      </c>
      <c r="CG8" s="29" t="str">
        <f t="shared" si="325"/>
        <v>sawnwood, board, softwood, raw, air dried (u=20%), at sawmill</v>
      </c>
      <c r="CH8" s="29" t="str">
        <f t="shared" si="325"/>
        <v>sawnwood, board, softwood, raw, air dried (u=20%), at sawmill</v>
      </c>
      <c r="CI8" s="29" t="str">
        <f t="shared" si="325"/>
        <v>sawnwood, board, softwood, raw, air dried (u=20%), at sawmill</v>
      </c>
      <c r="CJ8" s="29" t="str">
        <f t="shared" si="325"/>
        <v>sawnwood, board, softwood, raw, air dried (u=20%), at sawmill</v>
      </c>
      <c r="CK8" s="29" t="str">
        <f t="shared" si="325"/>
        <v>sawnwood, board, softwood, raw, air dried (u=20%), at sawmill</v>
      </c>
      <c r="CL8" s="29" t="str">
        <f t="shared" si="325"/>
        <v>sawnwood, board, softwood, raw, air dried (u=20%), at sawmill</v>
      </c>
      <c r="CM8" s="29" t="str">
        <f t="shared" si="325"/>
        <v>sawnwood, board, softwood, raw, air dried (u=20%), at sawmill</v>
      </c>
      <c r="CN8" s="29" t="str">
        <f t="shared" si="325"/>
        <v>sawnwood, board, softwood, raw, air dried (u=20%), at sawmill_631</v>
      </c>
      <c r="CO8" s="29" t="str">
        <f t="shared" si="325"/>
        <v>sawnwood, board, softwood, raw, kiln dried (u=10%), at sawmill</v>
      </c>
      <c r="CP8" s="29" t="str">
        <f t="shared" si="325"/>
        <v>sawnwood, board, softwood, raw, kiln dried (u=10%), at sawmill</v>
      </c>
      <c r="CQ8" s="29" t="str">
        <f t="shared" si="325"/>
        <v>sawnwood, board, softwood, raw, kiln dried (u=10%), at sawmill</v>
      </c>
      <c r="CR8" s="29" t="str">
        <f t="shared" si="325"/>
        <v>sawnwood, board, softwood, raw, kiln dried (u=10%), at sawmill</v>
      </c>
      <c r="CS8" s="29" t="str">
        <f t="shared" si="325"/>
        <v>sawnwood, board, softwood, raw, kiln dried (u=10%), at sawmill</v>
      </c>
      <c r="CT8" s="29" t="str">
        <f t="shared" si="325"/>
        <v>sawnwood, board, softwood, raw, kiln dried (u=10%), at sawmill</v>
      </c>
      <c r="CU8" s="29" t="str">
        <f t="shared" si="325"/>
        <v>sawnwood, board, softwood, raw, kiln dried (u=10%), at sawmill</v>
      </c>
      <c r="CV8" s="29" t="str">
        <f t="shared" si="325"/>
        <v>sawnwood, board, softwood, raw, kiln dried (u=10%), at sawmill</v>
      </c>
      <c r="CW8" s="29" t="str">
        <f t="shared" si="325"/>
        <v>sawnwood, board, softwood, raw, kiln dried (u=10%), at sawmill_631</v>
      </c>
      <c r="CX8" s="29" t="str">
        <f t="shared" si="325"/>
        <v>sawnwood, board, softwood, raw, kiln dried (u=20%), at sawmill</v>
      </c>
      <c r="CY8" s="29" t="str">
        <f t="shared" si="325"/>
        <v>sawnwood, board, softwood, raw, kiln dried (u=20%), at sawmill</v>
      </c>
      <c r="CZ8" s="29" t="str">
        <f t="shared" si="325"/>
        <v>sawnwood, board, softwood, raw, kiln dried (u=20%), at sawmill</v>
      </c>
      <c r="DA8" s="29" t="str">
        <f t="shared" si="325"/>
        <v>sawnwood, board, softwood, raw, kiln dried (u=20%), at sawmill</v>
      </c>
      <c r="DB8" s="29" t="str">
        <f t="shared" si="325"/>
        <v>sawnwood, board, softwood, raw, kiln dried (u=20%), at sawmill</v>
      </c>
      <c r="DC8" s="29" t="str">
        <f t="shared" si="325"/>
        <v>sawnwood, board, softwood, raw, kiln dried (u=20%), at sawmill</v>
      </c>
      <c r="DD8" s="29" t="str">
        <f t="shared" si="325"/>
        <v>sawnwood, board, softwood, raw, kiln dried (u=20%), at sawmill</v>
      </c>
      <c r="DE8" s="29" t="str">
        <f t="shared" si="325"/>
        <v>sawnwood, board, softwood, raw, kiln dried (u=20%), at sawmill</v>
      </c>
      <c r="DF8" s="29" t="str">
        <f t="shared" si="325"/>
        <v>sawnwood, board, softwood, raw, kiln dried (u=20%), at sawmill_631</v>
      </c>
      <c r="DG8" s="29" t="e">
        <f t="shared" si="325"/>
        <v>#VALUE!</v>
      </c>
      <c r="DH8" s="29" t="e">
        <f t="shared" si="325"/>
        <v>#VALUE!</v>
      </c>
      <c r="DI8" s="29" t="str">
        <f t="shared" si="325"/>
        <v>sawnwood, lath, hardwood, air dried (u=20%), planed, at sawmill</v>
      </c>
      <c r="DJ8" s="29" t="str">
        <f t="shared" si="325"/>
        <v>sawnwood, lath, hardwood, air dried (u=20%), planed, at sawmill</v>
      </c>
      <c r="DK8" s="29" t="str">
        <f t="shared" si="325"/>
        <v>sawnwood, lath, hardwood, air dried (u=20%), planed, at sawmill</v>
      </c>
      <c r="DL8" s="29" t="str">
        <f t="shared" si="325"/>
        <v>sawnwood, lath, hardwood, air dried (u=20%), planed, at sawmill</v>
      </c>
      <c r="DM8" s="29" t="str">
        <f t="shared" si="325"/>
        <v>sawnwood, lath, hardwood, air dried (u=20%), planed, at sawmill</v>
      </c>
      <c r="DN8" s="29" t="str">
        <f t="shared" si="325"/>
        <v>sawnwood, lath, hardwood, air dried (u=20%), planed, at sawmill</v>
      </c>
      <c r="DO8" s="29" t="str">
        <f t="shared" si="325"/>
        <v>sawnwood, lath, hardwood, air dried (u=20%), planed, at sawmill</v>
      </c>
      <c r="DP8" s="29" t="str">
        <f t="shared" si="325"/>
        <v>sawnwood, lath, hardwood, air dried (u=20%), planed, at sawmill</v>
      </c>
      <c r="DQ8" s="29" t="str">
        <f t="shared" si="325"/>
        <v>sawnwood, lath, hardwood, air dried (u=20%), planed, at sawmill_631</v>
      </c>
      <c r="DR8" s="29" t="str">
        <f t="shared" si="325"/>
        <v>sawnwood, lath, hardwood, dried (u=10%), planed, at sawmill</v>
      </c>
      <c r="DS8" s="29" t="str">
        <f t="shared" si="325"/>
        <v>sawnwood, lath, hardwood, dried (u=10%), planed, at sawmill</v>
      </c>
      <c r="DT8" s="29" t="str">
        <f t="shared" si="325"/>
        <v>sawnwood, lath, hardwood, dried (u=10%), planed, at sawmill</v>
      </c>
      <c r="DU8" s="29" t="str">
        <f t="shared" si="325"/>
        <v>sawnwood, lath, hardwood, dried (u=10%), planed, at sawmill</v>
      </c>
      <c r="DV8" s="29" t="str">
        <f t="shared" si="325"/>
        <v>sawnwood, lath, hardwood, dried (u=10%), planed, at sawmill</v>
      </c>
      <c r="DW8" s="29" t="str">
        <f t="shared" si="325"/>
        <v>sawnwood, lath, hardwood, dried (u=10%), planed, at sawmill</v>
      </c>
      <c r="DX8" s="29" t="str">
        <f t="shared" si="325"/>
        <v>sawnwood, lath, hardwood, dried (u=10%), planed, at sawmill</v>
      </c>
      <c r="DY8" s="29" t="str">
        <f t="shared" si="325"/>
        <v>sawnwood, lath, hardwood, dried (u=10%), planed, at sawmill</v>
      </c>
      <c r="DZ8" s="29" t="str">
        <f t="shared" si="325"/>
        <v>sawnwood, lath, hardwood, dried (u=10%), planed, at sawmill_631</v>
      </c>
      <c r="EA8" s="29" t="str">
        <f t="shared" si="325"/>
        <v>sawnwood, lath, hardwood, kiln dried (u=20%), planed, at sawmill</v>
      </c>
      <c r="EB8" s="29" t="str">
        <f t="shared" ref="EB8:GM8" si="326">LEFT(EB1,FIND("/",EB1)-1)</f>
        <v>sawnwood, lath, hardwood, kiln dried (u=20%), planed, at sawmill</v>
      </c>
      <c r="EC8" s="29" t="str">
        <f t="shared" si="326"/>
        <v>sawnwood, lath, hardwood, kiln dried (u=20%), planed, at sawmill</v>
      </c>
      <c r="ED8" s="29" t="str">
        <f t="shared" si="326"/>
        <v>sawnwood, lath, hardwood, kiln dried (u=20%), planed, at sawmill</v>
      </c>
      <c r="EE8" s="29" t="str">
        <f t="shared" si="326"/>
        <v>sawnwood, lath, hardwood, kiln dried (u=20%), planed, at sawmill</v>
      </c>
      <c r="EF8" s="29" t="str">
        <f t="shared" si="326"/>
        <v>sawnwood, lath, hardwood, kiln dried (u=20%), planed, at sawmill</v>
      </c>
      <c r="EG8" s="29" t="str">
        <f t="shared" si="326"/>
        <v>sawnwood, lath, hardwood, kiln dried (u=20%), planed, at sawmill</v>
      </c>
      <c r="EH8" s="29" t="str">
        <f t="shared" si="326"/>
        <v>sawnwood, lath, hardwood, kiln dried (u=20%), planed, at sawmill</v>
      </c>
      <c r="EI8" s="29" t="str">
        <f t="shared" si="326"/>
        <v>sawnwood, lath, hardwood, kiln dried (u=20%), planed, at sawmill_631</v>
      </c>
      <c r="EJ8" s="29" t="str">
        <f t="shared" si="326"/>
        <v>sawnwood, lath, hardwood, raw, air dried (u=20%), at sawmill</v>
      </c>
      <c r="EK8" s="29" t="str">
        <f t="shared" si="326"/>
        <v>sawnwood, lath, hardwood, raw, air dried (u=20%), at sawmill</v>
      </c>
      <c r="EL8" s="29" t="str">
        <f t="shared" si="326"/>
        <v>sawnwood, lath, hardwood, raw, air dried (u=20%), at sawmill</v>
      </c>
      <c r="EM8" s="29" t="str">
        <f t="shared" si="326"/>
        <v>sawnwood, lath, hardwood, raw, air dried (u=20%), at sawmill</v>
      </c>
      <c r="EN8" s="29" t="str">
        <f t="shared" si="326"/>
        <v>sawnwood, lath, hardwood, raw, air dried (u=20%), at sawmill</v>
      </c>
      <c r="EO8" s="29" t="str">
        <f t="shared" si="326"/>
        <v>sawnwood, lath, hardwood, raw, air dried (u=20%), at sawmill</v>
      </c>
      <c r="EP8" s="29" t="str">
        <f t="shared" si="326"/>
        <v>sawnwood, lath, hardwood, raw, air dried (u=20%), at sawmill</v>
      </c>
      <c r="EQ8" s="29" t="str">
        <f t="shared" si="326"/>
        <v>sawnwood, lath, hardwood, raw, air dried (u=20%), at sawmill</v>
      </c>
      <c r="ER8" s="29" t="str">
        <f t="shared" si="326"/>
        <v>sawnwood, lath, hardwood, raw, air dried (u=20%), at sawmill_631</v>
      </c>
      <c r="ES8" s="29" t="str">
        <f t="shared" si="326"/>
        <v>sawnwood, lath, hardwood, raw, kiln dried (u=10%), at sawmill</v>
      </c>
      <c r="ET8" s="29" t="str">
        <f t="shared" si="326"/>
        <v>sawnwood, lath, hardwood, raw, kiln dried (u=10%), at sawmill</v>
      </c>
      <c r="EU8" s="29" t="str">
        <f t="shared" si="326"/>
        <v>sawnwood, lath, hardwood, raw, kiln dried (u=10%), at sawmill</v>
      </c>
      <c r="EV8" s="29" t="str">
        <f t="shared" si="326"/>
        <v>sawnwood, lath, hardwood, raw, kiln dried (u=10%), at sawmill</v>
      </c>
      <c r="EW8" s="29" t="str">
        <f t="shared" si="326"/>
        <v>sawnwood, lath, hardwood, raw, kiln dried (u=10%), at sawmill</v>
      </c>
      <c r="EX8" s="29" t="str">
        <f t="shared" si="326"/>
        <v>sawnwood, lath, hardwood, raw, kiln dried (u=10%), at sawmill</v>
      </c>
      <c r="EY8" s="29" t="str">
        <f t="shared" si="326"/>
        <v>sawnwood, lath, hardwood, raw, kiln dried (u=10%), at sawmill</v>
      </c>
      <c r="EZ8" s="29" t="str">
        <f t="shared" si="326"/>
        <v>sawnwood, lath, hardwood, raw, kiln dried (u=10%), at sawmill</v>
      </c>
      <c r="FA8" s="29" t="str">
        <f t="shared" si="326"/>
        <v>sawnwood, lath, hardwood, raw, kiln dried (u=10%), at sawmill_631</v>
      </c>
      <c r="FB8" s="29" t="str">
        <f t="shared" si="326"/>
        <v>sawnwood, lath, hardwood, raw, kiln dried (u=20%), at sawmill</v>
      </c>
      <c r="FC8" s="29" t="str">
        <f t="shared" si="326"/>
        <v>sawnwood, lath, hardwood, raw, kiln dried (u=20%), at sawmill</v>
      </c>
      <c r="FD8" s="29" t="str">
        <f t="shared" si="326"/>
        <v>sawnwood, lath, hardwood, raw, kiln dried (u=20%), at sawmill</v>
      </c>
      <c r="FE8" s="29" t="str">
        <f t="shared" si="326"/>
        <v>sawnwood, lath, hardwood, raw, kiln dried (u=20%), at sawmill</v>
      </c>
      <c r="FF8" s="29" t="str">
        <f t="shared" si="326"/>
        <v>sawnwood, lath, hardwood, raw, kiln dried (u=20%), at sawmill</v>
      </c>
      <c r="FG8" s="29" t="str">
        <f t="shared" si="326"/>
        <v>sawnwood, lath, hardwood, raw, kiln dried (u=20%), at sawmill</v>
      </c>
      <c r="FH8" s="29" t="str">
        <f t="shared" si="326"/>
        <v>sawnwood, lath, hardwood, raw, kiln dried (u=20%), at sawmill</v>
      </c>
      <c r="FI8" s="29" t="str">
        <f t="shared" si="326"/>
        <v>sawnwood, lath, hardwood, raw, kiln dried (u=20%), at sawmill</v>
      </c>
      <c r="FJ8" s="29" t="str">
        <f t="shared" si="326"/>
        <v>sawnwood, lath, hardwood, raw, kiln dried (u=20%), at sawmill_631</v>
      </c>
      <c r="FK8" s="29" t="str">
        <f t="shared" si="326"/>
        <v>sawnwood, lath, softwood, air dried (u=20%), planed, at sawmill</v>
      </c>
      <c r="FL8" s="29" t="str">
        <f t="shared" si="326"/>
        <v>sawnwood, lath, softwood, air dried (u=20%), planed, at sawmill</v>
      </c>
      <c r="FM8" s="29" t="str">
        <f t="shared" si="326"/>
        <v>sawnwood, lath, softwood, air dried (u=20%), planed, at sawmill</v>
      </c>
      <c r="FN8" s="29" t="str">
        <f t="shared" si="326"/>
        <v>sawnwood, lath, softwood, air dried (u=20%), planed, at sawmill</v>
      </c>
      <c r="FO8" s="29" t="str">
        <f t="shared" si="326"/>
        <v>sawnwood, lath, softwood, air dried (u=20%), planed, at sawmill</v>
      </c>
      <c r="FP8" s="29" t="str">
        <f t="shared" si="326"/>
        <v>sawnwood, lath, softwood, air dried (u=20%), planed, at sawmill</v>
      </c>
      <c r="FQ8" s="29" t="str">
        <f t="shared" si="326"/>
        <v>sawnwood, lath, softwood, air dried (u=20%), planed, at sawmill</v>
      </c>
      <c r="FR8" s="29" t="str">
        <f t="shared" si="326"/>
        <v>sawnwood, lath, softwood, air dried (u=20%), planed, at sawmill</v>
      </c>
      <c r="FS8" s="29" t="str">
        <f t="shared" si="326"/>
        <v>sawnwood, lath, softwood, air dried (u=20%), planed, at sawmill_631</v>
      </c>
      <c r="FT8" s="29" t="str">
        <f t="shared" si="326"/>
        <v>sawnwood, lath, softwood, dried (u=10%), planed, at sawmill</v>
      </c>
      <c r="FU8" s="29" t="str">
        <f t="shared" si="326"/>
        <v>sawnwood, lath, softwood, dried (u=10%), planed, at sawmill</v>
      </c>
      <c r="FV8" s="29" t="str">
        <f t="shared" si="326"/>
        <v>sawnwood, lath, softwood, dried (u=10%), planed, at sawmill</v>
      </c>
      <c r="FW8" s="29" t="str">
        <f t="shared" si="326"/>
        <v>sawnwood, lath, softwood, dried (u=10%), planed, at sawmill</v>
      </c>
      <c r="FX8" s="29" t="str">
        <f t="shared" si="326"/>
        <v>sawnwood, lath, softwood, dried (u=10%), planed, at sawmill</v>
      </c>
      <c r="FY8" s="29" t="str">
        <f t="shared" si="326"/>
        <v>sawnwood, lath, softwood, dried (u=10%), planed, at sawmill</v>
      </c>
      <c r="FZ8" s="29" t="str">
        <f t="shared" si="326"/>
        <v>sawnwood, lath, softwood, dried (u=10%), planed, at sawmill</v>
      </c>
      <c r="GA8" s="29" t="str">
        <f t="shared" si="326"/>
        <v>sawnwood, lath, softwood, dried (u=10%), planed, at sawmill</v>
      </c>
      <c r="GB8" s="29" t="str">
        <f t="shared" si="326"/>
        <v>sawnwood, lath, softwood, dried (u=10%), planed, at sawmill_631</v>
      </c>
      <c r="GC8" s="29" t="str">
        <f t="shared" si="326"/>
        <v>sawnwood, lath, softwood, kiln dried (u=20%), planed, at sawmill</v>
      </c>
      <c r="GD8" s="29" t="str">
        <f t="shared" si="326"/>
        <v>sawnwood, lath, softwood, kiln dried (u=20%), planed, at sawmill</v>
      </c>
      <c r="GE8" s="29" t="str">
        <f t="shared" si="326"/>
        <v>sawnwood, lath, softwood, kiln dried (u=20%), planed, at sawmill</v>
      </c>
      <c r="GF8" s="29" t="str">
        <f t="shared" si="326"/>
        <v>sawnwood, lath, softwood, kiln dried (u=20%), planed, at sawmill</v>
      </c>
      <c r="GG8" s="29" t="str">
        <f t="shared" si="326"/>
        <v>sawnwood, lath, softwood, kiln dried (u=20%), planed, at sawmill</v>
      </c>
      <c r="GH8" s="29" t="str">
        <f t="shared" si="326"/>
        <v>sawnwood, lath, softwood, kiln dried (u=20%), planed, at sawmill</v>
      </c>
      <c r="GI8" s="29" t="str">
        <f t="shared" si="326"/>
        <v>sawnwood, lath, softwood, kiln dried (u=20%), planed, at sawmill</v>
      </c>
      <c r="GJ8" s="29" t="str">
        <f t="shared" si="326"/>
        <v>sawnwood, lath, softwood, kiln dried (u=20%), planed, at sawmill</v>
      </c>
      <c r="GK8" s="29" t="str">
        <f t="shared" si="326"/>
        <v>sawnwood, lath, softwood, kiln dried (u=20%), planed, at sawmill_631</v>
      </c>
      <c r="GL8" s="29" t="str">
        <f t="shared" si="326"/>
        <v>sawnwood, lath, softwood, raw, air dried (u=20%), at sawmill</v>
      </c>
      <c r="GM8" s="29" t="str">
        <f t="shared" si="326"/>
        <v>sawnwood, lath, softwood, raw, air dried (u=20%), at sawmill</v>
      </c>
      <c r="GN8" s="29" t="str">
        <f t="shared" ref="GN8:IY8" si="327">LEFT(GN1,FIND("/",GN1)-1)</f>
        <v>sawnwood, lath, softwood, raw, air dried (u=20%), at sawmill</v>
      </c>
      <c r="GO8" s="29" t="str">
        <f t="shared" si="327"/>
        <v>sawnwood, lath, softwood, raw, air dried (u=20%), at sawmill</v>
      </c>
      <c r="GP8" s="29" t="str">
        <f t="shared" si="327"/>
        <v>sawnwood, lath, softwood, raw, air dried (u=20%), at sawmill</v>
      </c>
      <c r="GQ8" s="29" t="str">
        <f t="shared" si="327"/>
        <v>sawnwood, lath, softwood, raw, air dried (u=20%), at sawmill</v>
      </c>
      <c r="GR8" s="29" t="str">
        <f t="shared" si="327"/>
        <v>sawnwood, lath, softwood, raw, air dried (u=20%), at sawmill</v>
      </c>
      <c r="GS8" s="29" t="str">
        <f t="shared" si="327"/>
        <v>sawnwood, lath, softwood, raw, air dried (u=20%), at sawmill</v>
      </c>
      <c r="GT8" s="29" t="str">
        <f t="shared" si="327"/>
        <v>sawnwood, lath, softwood, raw, air dried (u=20%), at sawmill_631</v>
      </c>
      <c r="GU8" s="29" t="str">
        <f t="shared" si="327"/>
        <v>sawnwood, lath, softwood, raw, kiln dried (u=10%), at sawmill</v>
      </c>
      <c r="GV8" s="29" t="str">
        <f t="shared" si="327"/>
        <v>sawnwood, lath, softwood, raw, kiln dried (u=10%), at sawmill</v>
      </c>
      <c r="GW8" s="29" t="str">
        <f t="shared" si="327"/>
        <v>sawnwood, lath, softwood, raw, kiln dried (u=10%), at sawmill</v>
      </c>
      <c r="GX8" s="29" t="str">
        <f t="shared" si="327"/>
        <v>sawnwood, lath, softwood, raw, kiln dried (u=10%), at sawmill</v>
      </c>
      <c r="GY8" s="29" t="str">
        <f t="shared" si="327"/>
        <v>sawnwood, lath, softwood, raw, kiln dried (u=10%), at sawmill</v>
      </c>
      <c r="GZ8" s="29" t="str">
        <f t="shared" si="327"/>
        <v>sawnwood, lath, softwood, raw, kiln dried (u=10%), at sawmill</v>
      </c>
      <c r="HA8" s="29" t="str">
        <f t="shared" si="327"/>
        <v>sawnwood, lath, softwood, raw, kiln dried (u=10%), at sawmill</v>
      </c>
      <c r="HB8" s="29" t="str">
        <f t="shared" si="327"/>
        <v>sawnwood, lath, softwood, raw, kiln dried (u=10%), at sawmill</v>
      </c>
      <c r="HC8" s="29" t="str">
        <f t="shared" si="327"/>
        <v>sawnwood, lath, softwood, raw, kiln dried (u=10%), at sawmill_631</v>
      </c>
      <c r="HD8" s="29" t="str">
        <f t="shared" si="327"/>
        <v>sawnwood, lath, softwood, raw, kiln dried (u=20%), at sawmill</v>
      </c>
      <c r="HE8" s="29" t="str">
        <f t="shared" si="327"/>
        <v>sawnwood, lath, softwood, raw, kiln dried (u=20%), at sawmill</v>
      </c>
      <c r="HF8" s="29" t="str">
        <f t="shared" si="327"/>
        <v>sawnwood, lath, softwood, raw, kiln dried (u=20%), at sawmill</v>
      </c>
      <c r="HG8" s="29" t="str">
        <f t="shared" si="327"/>
        <v>sawnwood, lath, softwood, raw, kiln dried (u=20%), at sawmill</v>
      </c>
      <c r="HH8" s="29" t="str">
        <f t="shared" si="327"/>
        <v>sawnwood, lath, softwood, raw, kiln dried (u=20%), at sawmill</v>
      </c>
      <c r="HI8" s="29" t="str">
        <f t="shared" si="327"/>
        <v>sawnwood, lath, softwood, raw, kiln dried (u=20%), at sawmill</v>
      </c>
      <c r="HJ8" s="29" t="str">
        <f t="shared" si="327"/>
        <v>sawnwood, lath, softwood, raw, kiln dried (u=20%), at sawmill</v>
      </c>
      <c r="HK8" s="29" t="str">
        <f t="shared" si="327"/>
        <v>sawnwood, lath, softwood, raw, kiln dried (u=20%), at sawmill</v>
      </c>
      <c r="HL8" s="29" t="str">
        <f t="shared" si="327"/>
        <v>sawnwood, lath, softwood, raw, kiln dried (u=20%), at sawmill_631</v>
      </c>
      <c r="HM8" s="29" t="e">
        <f t="shared" si="327"/>
        <v>#VALUE!</v>
      </c>
      <c r="HN8" s="29" t="e">
        <f t="shared" si="327"/>
        <v>#VALUE!</v>
      </c>
      <c r="HO8" s="29" t="str">
        <f t="shared" si="327"/>
        <v>sawnwood, beam, hardwood, air dried (u=20%), planed, at sawmill</v>
      </c>
      <c r="HP8" s="29" t="str">
        <f t="shared" si="327"/>
        <v>sawnwood, beam, hardwood, air dried (u=20%), planed, at sawmill</v>
      </c>
      <c r="HQ8" s="29" t="str">
        <f t="shared" si="327"/>
        <v>sawnwood, beam, hardwood, air dried (u=20%), planed, at sawmill</v>
      </c>
      <c r="HR8" s="29" t="str">
        <f t="shared" si="327"/>
        <v>sawnwood, beam, hardwood, air dried (u=20%), planed, at sawmill</v>
      </c>
      <c r="HS8" s="29" t="str">
        <f t="shared" si="327"/>
        <v>sawnwood, beam, hardwood, air dried (u=20%), planed, at sawmill</v>
      </c>
      <c r="HT8" s="29" t="str">
        <f t="shared" si="327"/>
        <v>sawnwood, beam, hardwood, air dried (u=20%), planed, at sawmill</v>
      </c>
      <c r="HU8" s="29" t="str">
        <f t="shared" si="327"/>
        <v>sawnwood, beam, hardwood, air dried (u=20%), planed, at sawmill</v>
      </c>
      <c r="HV8" s="29" t="str">
        <f t="shared" si="327"/>
        <v>sawnwood, beam, hardwood, air dried (u=20%), planed, at sawmill</v>
      </c>
      <c r="HW8" s="29" t="str">
        <f t="shared" si="327"/>
        <v>sawnwood, beam, hardwood, air dried (u=20%), planed, at sawmill_631</v>
      </c>
      <c r="HX8" s="29" t="str">
        <f t="shared" si="327"/>
        <v>sawnwood, beam, hardwood, dried (u=10%), planed, at sawmill</v>
      </c>
      <c r="HY8" s="29" t="str">
        <f t="shared" si="327"/>
        <v>sawnwood, beam, hardwood, dried (u=10%), planed, at sawmill</v>
      </c>
      <c r="HZ8" s="29" t="str">
        <f t="shared" si="327"/>
        <v>sawnwood, beam, hardwood, dried (u=10%), planed, at sawmill</v>
      </c>
      <c r="IA8" s="29" t="str">
        <f t="shared" si="327"/>
        <v>sawnwood, beam, hardwood, dried (u=10%), planed, at sawmill</v>
      </c>
      <c r="IB8" s="29" t="str">
        <f t="shared" si="327"/>
        <v>sawnwood, beam, hardwood, dried (u=10%), planed, at sawmill</v>
      </c>
      <c r="IC8" s="29" t="str">
        <f t="shared" si="327"/>
        <v>sawnwood, beam, hardwood, dried (u=10%), planed, at sawmill</v>
      </c>
      <c r="ID8" s="29" t="str">
        <f t="shared" si="327"/>
        <v>sawnwood, beam, hardwood, dried (u=10%), planed, at sawmill</v>
      </c>
      <c r="IE8" s="29" t="str">
        <f t="shared" si="327"/>
        <v>sawnwood, beam, hardwood, dried (u=10%), planed, at sawmill</v>
      </c>
      <c r="IF8" s="29" t="str">
        <f t="shared" si="327"/>
        <v>sawnwood, beam, hardwood, dried (u=10%), planed, at sawmill_631</v>
      </c>
      <c r="IG8" s="29" t="str">
        <f t="shared" si="327"/>
        <v>sawnwood, beam, hardwood, kiln dried (u=20%), planed, at sawmill</v>
      </c>
      <c r="IH8" s="29" t="str">
        <f t="shared" si="327"/>
        <v>sawnwood, beam, hardwood, kiln dried (u=20%), planed, at sawmill</v>
      </c>
      <c r="II8" s="29" t="str">
        <f t="shared" si="327"/>
        <v>sawnwood, beam, hardwood, kiln dried (u=20%), planed, at sawmill</v>
      </c>
      <c r="IJ8" s="29" t="str">
        <f t="shared" si="327"/>
        <v>sawnwood, beam, hardwood, kiln dried (u=20%), planed, at sawmill</v>
      </c>
      <c r="IK8" s="29" t="str">
        <f t="shared" si="327"/>
        <v>sawnwood, beam, hardwood, kiln dried (u=20%), planed, at sawmill</v>
      </c>
      <c r="IL8" s="29" t="str">
        <f t="shared" si="327"/>
        <v>sawnwood, beam, hardwood, kiln dried (u=20%), planed, at sawmill</v>
      </c>
      <c r="IM8" s="29" t="str">
        <f t="shared" si="327"/>
        <v>sawnwood, beam, hardwood, kiln dried (u=20%), planed, at sawmill</v>
      </c>
      <c r="IN8" s="29" t="str">
        <f t="shared" si="327"/>
        <v>sawnwood, beam, hardwood, kiln dried (u=20%), planed, at sawmill</v>
      </c>
      <c r="IO8" s="29" t="str">
        <f t="shared" si="327"/>
        <v>sawnwood, beam, hardwood, kiln dried (u=20%), planed, at sawmill_631</v>
      </c>
      <c r="IP8" s="29" t="str">
        <f t="shared" si="327"/>
        <v>sawnwood, beam, hardwood, raw, air dried (u=20%), at sawmill</v>
      </c>
      <c r="IQ8" s="29" t="str">
        <f t="shared" si="327"/>
        <v>sawnwood, beam, hardwood, raw, air dried (u=20%), at sawmill</v>
      </c>
      <c r="IR8" s="29" t="str">
        <f t="shared" si="327"/>
        <v>sawnwood, beam, hardwood, raw, air dried (u=20%), at sawmill</v>
      </c>
      <c r="IS8" s="29" t="str">
        <f t="shared" si="327"/>
        <v>sawnwood, beam, hardwood, raw, air dried (u=20%), at sawmill</v>
      </c>
      <c r="IT8" s="29" t="str">
        <f t="shared" si="327"/>
        <v>sawnwood, beam, hardwood, raw, air dried (u=20%), at sawmill</v>
      </c>
      <c r="IU8" s="29" t="str">
        <f t="shared" si="327"/>
        <v>sawnwood, beam, hardwood, raw, air dried (u=20%), at sawmill</v>
      </c>
      <c r="IV8" s="29" t="str">
        <f t="shared" si="327"/>
        <v>sawnwood, beam, hardwood, raw, air dried (u=20%), at sawmill</v>
      </c>
      <c r="IW8" s="29" t="str">
        <f t="shared" si="327"/>
        <v>sawnwood, beam, hardwood, raw, air dried (u=20%), at sawmill</v>
      </c>
      <c r="IX8" s="29" t="str">
        <f t="shared" si="327"/>
        <v>sawnwood, beam, hardwood, raw, air dried (u=20%), at sawmill_631</v>
      </c>
      <c r="IY8" s="29" t="str">
        <f t="shared" si="327"/>
        <v>sawnwood, beam, hardwood, raw, kiln dried (u=10%), at sawmill</v>
      </c>
      <c r="IZ8" s="29" t="str">
        <f t="shared" ref="IZ8:LK8" si="328">LEFT(IZ1,FIND("/",IZ1)-1)</f>
        <v>sawnwood, beam, hardwood, raw, kiln dried (u=10%), at sawmill</v>
      </c>
      <c r="JA8" s="29" t="str">
        <f t="shared" si="328"/>
        <v>sawnwood, beam, hardwood, raw, kiln dried (u=10%), at sawmill</v>
      </c>
      <c r="JB8" s="29" t="str">
        <f t="shared" si="328"/>
        <v>sawnwood, beam, hardwood, raw, kiln dried (u=10%), at sawmill</v>
      </c>
      <c r="JC8" s="29" t="str">
        <f t="shared" si="328"/>
        <v>sawnwood, beam, hardwood, raw, kiln dried (u=10%), at sawmill</v>
      </c>
      <c r="JD8" s="29" t="str">
        <f t="shared" si="328"/>
        <v>sawnwood, beam, hardwood, raw, kiln dried (u=10%), at sawmill</v>
      </c>
      <c r="JE8" s="29" t="str">
        <f t="shared" si="328"/>
        <v>sawnwood, beam, hardwood, raw, kiln dried (u=10%), at sawmill</v>
      </c>
      <c r="JF8" s="29" t="str">
        <f t="shared" si="328"/>
        <v>sawnwood, beam, hardwood, raw, kiln dried (u=10%), at sawmill</v>
      </c>
      <c r="JG8" s="29" t="str">
        <f t="shared" si="328"/>
        <v>sawnwood, beam, hardwood, raw, kiln dried (u=10%), at sawmill_631</v>
      </c>
      <c r="JH8" s="29" t="str">
        <f t="shared" si="328"/>
        <v>sawnwood, beam, hardwood, raw, kiln dried (u=20%), at sawmill</v>
      </c>
      <c r="JI8" s="29" t="str">
        <f t="shared" si="328"/>
        <v>sawnwood, beam, hardwood, raw, kiln dried (u=20%), at sawmill</v>
      </c>
      <c r="JJ8" s="29" t="str">
        <f t="shared" si="328"/>
        <v>sawnwood, beam, hardwood, raw, kiln dried (u=20%), at sawmill</v>
      </c>
      <c r="JK8" s="29" t="str">
        <f t="shared" si="328"/>
        <v>sawnwood, beam, hardwood, raw, kiln dried (u=20%), at sawmill</v>
      </c>
      <c r="JL8" s="29" t="str">
        <f t="shared" si="328"/>
        <v>sawnwood, beam, hardwood, raw, kiln dried (u=20%), at sawmill</v>
      </c>
      <c r="JM8" s="29" t="str">
        <f t="shared" si="328"/>
        <v>sawnwood, beam, hardwood, raw, kiln dried (u=20%), at sawmill</v>
      </c>
      <c r="JN8" s="29" t="str">
        <f t="shared" si="328"/>
        <v>sawnwood, beam, hardwood, raw, kiln dried (u=20%), at sawmill</v>
      </c>
      <c r="JO8" s="29" t="str">
        <f t="shared" si="328"/>
        <v>sawnwood, beam, hardwood, raw, kiln dried (u=20%), at sawmill</v>
      </c>
      <c r="JP8" s="29" t="str">
        <f t="shared" si="328"/>
        <v>sawnwood, beam, hardwood, raw, kiln dried (u=20%), at sawmill_631</v>
      </c>
      <c r="JQ8" s="29" t="str">
        <f t="shared" si="328"/>
        <v>sawnwood, beam, softwood, air dried (u=20%), planed, at sawmill</v>
      </c>
      <c r="JR8" s="29" t="str">
        <f t="shared" si="328"/>
        <v>sawnwood, beam, softwood, air dried (u=20%), planed, at sawmill</v>
      </c>
      <c r="JS8" s="29" t="str">
        <f t="shared" si="328"/>
        <v>sawnwood, beam, softwood, air dried (u=20%), planed, at sawmill</v>
      </c>
      <c r="JT8" s="29" t="str">
        <f t="shared" si="328"/>
        <v>sawnwood, beam, softwood, air dried (u=20%), planed, at sawmill</v>
      </c>
      <c r="JU8" s="29" t="str">
        <f t="shared" si="328"/>
        <v>sawnwood, beam, softwood, air dried (u=20%), planed, at sawmill</v>
      </c>
      <c r="JV8" s="29" t="str">
        <f t="shared" si="328"/>
        <v>sawnwood, beam, softwood, air dried (u=20%), planed, at sawmill</v>
      </c>
      <c r="JW8" s="29" t="str">
        <f t="shared" si="328"/>
        <v>sawnwood, beam, softwood, air dried (u=20%), planed, at sawmill</v>
      </c>
      <c r="JX8" s="29" t="str">
        <f t="shared" si="328"/>
        <v>sawnwood, beam, softwood, air dried (u=20%), planed, at sawmill</v>
      </c>
      <c r="JY8" s="29" t="str">
        <f t="shared" si="328"/>
        <v>sawnwood, beam, softwood, air dried (u=20%), planed, at sawmill_631</v>
      </c>
      <c r="JZ8" s="29" t="str">
        <f t="shared" si="328"/>
        <v>sawnwood, beam, softwood, dried (u=10%), planed, at sawmill</v>
      </c>
      <c r="KA8" s="29" t="str">
        <f t="shared" si="328"/>
        <v>sawnwood, beam, softwood, dried (u=10%), planed, at sawmill</v>
      </c>
      <c r="KB8" s="29" t="str">
        <f t="shared" si="328"/>
        <v>sawnwood, beam, softwood, dried (u=10%), planed, at sawmill</v>
      </c>
      <c r="KC8" s="29" t="str">
        <f t="shared" si="328"/>
        <v>sawnwood, beam, softwood, dried (u=10%), planed, at sawmill</v>
      </c>
      <c r="KD8" s="29" t="str">
        <f t="shared" si="328"/>
        <v>sawnwood, beam, softwood, dried (u=10%), planed, at sawmill</v>
      </c>
      <c r="KE8" s="29" t="str">
        <f t="shared" si="328"/>
        <v>sawnwood, beam, softwood, dried (u=10%), planed, at sawmill</v>
      </c>
      <c r="KF8" s="29" t="str">
        <f t="shared" si="328"/>
        <v>sawnwood, beam, softwood, dried (u=10%), planed, at sawmill</v>
      </c>
      <c r="KG8" s="29" t="str">
        <f t="shared" si="328"/>
        <v>sawnwood, beam, softwood, dried (u=10%), planed, at sawmill</v>
      </c>
      <c r="KH8" s="29" t="str">
        <f t="shared" si="328"/>
        <v>sawnwood, beam, softwood, dried (u=10%), planed, at sawmill_631</v>
      </c>
      <c r="KI8" s="29" t="str">
        <f t="shared" si="328"/>
        <v>sawnwood, beam, softwood, kiln dried (u=20%), planed, at sawmill</v>
      </c>
      <c r="KJ8" s="29" t="str">
        <f t="shared" si="328"/>
        <v>sawnwood, beam, softwood, kiln dried (u=20%), planed, at sawmill</v>
      </c>
      <c r="KK8" s="29" t="str">
        <f t="shared" si="328"/>
        <v>sawnwood, beam, softwood, kiln dried (u=20%), planed, at sawmill</v>
      </c>
      <c r="KL8" s="29" t="str">
        <f t="shared" si="328"/>
        <v>sawnwood, beam, softwood, kiln dried (u=20%), planed, at sawmill</v>
      </c>
      <c r="KM8" s="29" t="str">
        <f t="shared" si="328"/>
        <v>sawnwood, beam, softwood, kiln dried (u=20%), planed, at sawmill</v>
      </c>
      <c r="KN8" s="29" t="str">
        <f t="shared" si="328"/>
        <v>sawnwood, beam, softwood, kiln dried (u=20%), planed, at sawmill</v>
      </c>
      <c r="KO8" s="29" t="str">
        <f t="shared" si="328"/>
        <v>sawnwood, beam, softwood, kiln dried (u=20%), planed, at sawmill</v>
      </c>
      <c r="KP8" s="29" t="str">
        <f t="shared" si="328"/>
        <v>sawnwood, beam, softwood, kiln dried (u=20%), planed, at sawmill</v>
      </c>
      <c r="KQ8" s="29" t="str">
        <f t="shared" si="328"/>
        <v>sawnwood, beam, softwood, kiln dried (u=20%), planed, at sawmill_631</v>
      </c>
      <c r="KR8" s="29" t="str">
        <f t="shared" si="328"/>
        <v>sawnwood, beam, softwood, raw, air dried (u=20%), at sawmill</v>
      </c>
      <c r="KS8" s="29" t="str">
        <f t="shared" si="328"/>
        <v>sawnwood, beam, softwood, raw, air dried (u=20%), at sawmill</v>
      </c>
      <c r="KT8" s="29" t="str">
        <f t="shared" si="328"/>
        <v>sawnwood, beam, softwood, raw, air dried (u=20%), at sawmill</v>
      </c>
      <c r="KU8" s="29" t="str">
        <f t="shared" si="328"/>
        <v>sawnwood, beam, softwood, raw, air dried (u=20%), at sawmill</v>
      </c>
      <c r="KV8" s="29" t="str">
        <f t="shared" si="328"/>
        <v>sawnwood, beam, softwood, raw, air dried (u=20%), at sawmill</v>
      </c>
      <c r="KW8" s="29" t="str">
        <f t="shared" si="328"/>
        <v>sawnwood, beam, softwood, raw, air dried (u=20%), at sawmill</v>
      </c>
      <c r="KX8" s="29" t="str">
        <f t="shared" si="328"/>
        <v>sawnwood, beam, softwood, raw, air dried (u=20%), at sawmill</v>
      </c>
      <c r="KY8" s="29" t="str">
        <f t="shared" si="328"/>
        <v>sawnwood, beam, softwood, raw, air dried (u=20%), at sawmill</v>
      </c>
      <c r="KZ8" s="29" t="str">
        <f t="shared" si="328"/>
        <v>sawnwood, beam, softwood, raw, air dried (u=20%), at sawmill_631</v>
      </c>
      <c r="LA8" s="29" t="str">
        <f t="shared" si="328"/>
        <v>sawnwood, beam, softwood, raw, kiln dried (u=10%), at sawmill</v>
      </c>
      <c r="LB8" s="29" t="str">
        <f t="shared" si="328"/>
        <v>sawnwood, beam, softwood, raw, kiln dried (u=10%), at sawmill</v>
      </c>
      <c r="LC8" s="29" t="str">
        <f t="shared" si="328"/>
        <v>sawnwood, beam, softwood, raw, kiln dried (u=10%), at sawmill</v>
      </c>
      <c r="LD8" s="29" t="str">
        <f t="shared" si="328"/>
        <v>sawnwood, beam, softwood, raw, kiln dried (u=10%), at sawmill</v>
      </c>
      <c r="LE8" s="29" t="str">
        <f t="shared" si="328"/>
        <v>sawnwood, beam, softwood, raw, kiln dried (u=10%), at sawmill</v>
      </c>
      <c r="LF8" s="29" t="str">
        <f t="shared" si="328"/>
        <v>sawnwood, beam, softwood, raw, kiln dried (u=10%), at sawmill</v>
      </c>
      <c r="LG8" s="29" t="str">
        <f t="shared" si="328"/>
        <v>sawnwood, beam, softwood, raw, kiln dried (u=10%), at sawmill</v>
      </c>
      <c r="LH8" s="29" t="str">
        <f t="shared" si="328"/>
        <v>sawnwood, beam, softwood, raw, kiln dried (u=10%), at sawmill</v>
      </c>
      <c r="LI8" s="29" t="str">
        <f t="shared" si="328"/>
        <v>sawnwood, beam, softwood, raw, kiln dried (u=10%), at sawmill_631</v>
      </c>
      <c r="LJ8" s="29" t="str">
        <f t="shared" si="328"/>
        <v>sawnwood, beam, softwood, raw, kiln dried (u=20%), at sawmill</v>
      </c>
      <c r="LK8" s="29" t="str">
        <f t="shared" si="328"/>
        <v>sawnwood, beam, softwood, raw, kiln dried (u=20%), at sawmill</v>
      </c>
      <c r="LL8" s="29" t="str">
        <f t="shared" ref="LL8:LR8" si="329">LEFT(LL1,FIND("/",LL1)-1)</f>
        <v>sawnwood, beam, softwood, raw, kiln dried (u=20%), at sawmill</v>
      </c>
      <c r="LM8" s="29" t="str">
        <f t="shared" si="329"/>
        <v>sawnwood, beam, softwood, raw, kiln dried (u=20%), at sawmill</v>
      </c>
      <c r="LN8" s="29" t="str">
        <f t="shared" si="329"/>
        <v>sawnwood, beam, softwood, raw, kiln dried (u=20%), at sawmill</v>
      </c>
      <c r="LO8" s="29" t="str">
        <f t="shared" si="329"/>
        <v>sawnwood, beam, softwood, raw, kiln dried (u=20%), at sawmill</v>
      </c>
      <c r="LP8" s="29" t="str">
        <f t="shared" si="329"/>
        <v>sawnwood, beam, softwood, raw, kiln dried (u=20%), at sawmill</v>
      </c>
      <c r="LQ8" s="29" t="str">
        <f t="shared" si="329"/>
        <v>sawnwood, beam, softwood, raw, kiln dried (u=20%), at sawmill</v>
      </c>
      <c r="LR8" s="29" t="str">
        <f t="shared" si="329"/>
        <v>sawnwood, beam, softwood, raw, kiln dried (u=20%), at sawmill_631</v>
      </c>
      <c r="LS8" s="29"/>
      <c r="LT8" s="29"/>
      <c r="LU8" s="29"/>
      <c r="LV8" s="29"/>
      <c r="LW8" s="29"/>
      <c r="LX8" s="29"/>
      <c r="LY8" s="29"/>
      <c r="LZ8" s="29"/>
      <c r="MA8" s="29"/>
      <c r="MB8" s="29"/>
      <c r="MC8" s="29"/>
      <c r="MD8" s="29"/>
      <c r="ME8" s="29" t="str">
        <f t="shared" ref="ME8:MF8" si="330">LEFT(ME1,FIND("/",ME1)-1)</f>
        <v>Transport, lorry &gt;16t, fleet average</v>
      </c>
      <c r="MF8" s="29" t="str">
        <f t="shared" si="330"/>
        <v>Transport, freight, rail</v>
      </c>
      <c r="MG8" s="29" t="str">
        <f t="shared" ref="MG8:NB8" si="331">LEFT(MG1,FIND("/",MG1)-1)</f>
        <v>Transport, lorry 20-28t, fleet average</v>
      </c>
      <c r="MH8" s="29" t="str">
        <f t="shared" si="331"/>
        <v>Transport, freight, rail</v>
      </c>
      <c r="MI8" s="29" t="str">
        <f t="shared" si="331"/>
        <v>Transport, lorry &gt;32t, EURO3</v>
      </c>
      <c r="MJ8" s="29" t="str">
        <f t="shared" si="331"/>
        <v>Transport, lorry 16-32t, EURO3</v>
      </c>
      <c r="MK8" s="29" t="str">
        <f t="shared" si="331"/>
        <v>sawlog and veneer log, hardwood, sustainable forest management, measured as solid wood under bark, at forest road</v>
      </c>
      <c r="ML8" s="29" t="str">
        <f t="shared" si="331"/>
        <v>sawlog and veneer log, hardwood, sustainable forest management, measured as solid wood under bark, at forest road</v>
      </c>
      <c r="MM8" s="29" t="str">
        <f t="shared" si="331"/>
        <v>sawlog and veneer log, hardwood, sustainable forest management, measured as solid wood under bark, at forest road</v>
      </c>
      <c r="MN8" s="29" t="str">
        <f t="shared" si="331"/>
        <v>sawlog and veneer log, hardwood, sustainable forest management, measured as solid wood under bark, at forest road</v>
      </c>
      <c r="MO8" s="29" t="str">
        <f t="shared" si="331"/>
        <v>sawlog and veneer log, hardwood, sustainable forest management, measured as solid wood under bark, at forest road</v>
      </c>
      <c r="MP8" s="29" t="str">
        <f t="shared" si="331"/>
        <v>sawlog and veneer log, hardwood, sustainable forest management, measured as solid wood under bark, at forest road</v>
      </c>
      <c r="MQ8" s="29" t="str">
        <f t="shared" si="331"/>
        <v>sawlog and veneer log, hardwood, sustainable forest management, measured as solid wood under bark, at forest road</v>
      </c>
      <c r="MR8" s="29" t="str">
        <f t="shared" si="331"/>
        <v>sawlog and veneer log, hardwood, sustainable forest management, measured as solid wood under bark, at forest road</v>
      </c>
      <c r="MS8" s="29" t="str">
        <f t="shared" si="331"/>
        <v>sawlog and veneer log, hardwood, sustainable forest management, measured as solid wood under bark, at forest road_631</v>
      </c>
      <c r="MT8" s="29" t="str">
        <f t="shared" si="331"/>
        <v>sawlog and veneer log, softwood, sustainable forest management, measured as solid wood under bark, at forest road</v>
      </c>
      <c r="MU8" s="29" t="str">
        <f t="shared" si="331"/>
        <v>sawlog and veneer log, softwood, sustainable forest management, measured as solid wood under bark, at forest road</v>
      </c>
      <c r="MV8" s="29" t="str">
        <f t="shared" si="331"/>
        <v>sawlog and veneer log, softwood, sustainable forest management, measured as solid wood under bark, at forest road</v>
      </c>
      <c r="MW8" s="29" t="str">
        <f t="shared" si="331"/>
        <v>sawlog and veneer log, softwood, sustainable forest management, measured as solid wood under bark, at forest road</v>
      </c>
      <c r="MX8" s="29" t="str">
        <f t="shared" si="331"/>
        <v>sawlog and veneer log, softwood, sustainable forest management, measured as solid wood under bark, at forest road</v>
      </c>
      <c r="MY8" s="29" t="str">
        <f t="shared" si="331"/>
        <v>sawlog and veneer log, softwood, sustainable forest management, measured as solid wood under bark, at forest road</v>
      </c>
      <c r="MZ8" s="29" t="str">
        <f t="shared" si="331"/>
        <v>sawlog and veneer log, softwood, sustainable forest management, measured as solid wood under bark, at forest road</v>
      </c>
      <c r="NA8" s="29" t="str">
        <f t="shared" si="331"/>
        <v>sawlog and veneer log, softwood, sustainable forest management, measured as solid wood under bark, at forest road</v>
      </c>
      <c r="NB8" s="29" t="str">
        <f t="shared" si="331"/>
        <v>sawlog and veneer log, softwood, sustainable forest management, measured as solid wood under bark, at forest road_631</v>
      </c>
    </row>
    <row r="9" spans="1:366" s="17" customFormat="1">
      <c r="B9" s="17" t="s">
        <v>1018</v>
      </c>
      <c r="C9" s="29">
        <f>INDEX('Roundwood_transp._input'!$D$1:$M$96,MATCH(LCIA!C$8,'Roundwood_transp._input'!$D$1:$D$96,0),5)</f>
        <v>1.7088447999999998</v>
      </c>
      <c r="D9" s="29">
        <f>INDEX('Roundwood_transp._input'!$D$1:$M$96,MATCH(LCIA!D$8,'Roundwood_transp._input'!$D$1:$D$96,0),5)</f>
        <v>1.7088447999999998</v>
      </c>
      <c r="E9" s="29">
        <f>INDEX('Roundwood_transp._input'!$D$1:$M$96,MATCH(LCIA!E$8,'Roundwood_transp._input'!$D$1:$D$96,0),5)</f>
        <v>1.7088447999999998</v>
      </c>
      <c r="F9" s="29">
        <f>INDEX('Roundwood_transp._input'!$D$1:$M$96,MATCH(LCIA!F$8,'Roundwood_transp._input'!$D$1:$D$96,0),5)</f>
        <v>1.7088447999999998</v>
      </c>
      <c r="G9" s="29">
        <f>INDEX('Roundwood_transp._input'!$D$1:$M$96,MATCH(LCIA!G$8,'Roundwood_transp._input'!$D$1:$D$96,0),5)</f>
        <v>1.7088447999999998</v>
      </c>
      <c r="H9" s="29">
        <f>INDEX('Roundwood_transp._input'!$D$1:$M$96,MATCH(LCIA!H$8,'Roundwood_transp._input'!$D$1:$D$96,0),5)</f>
        <v>1.7088447999999998</v>
      </c>
      <c r="I9" s="29">
        <f>INDEX('Roundwood_transp._input'!$D$1:$M$96,MATCH(LCIA!I$8,'Roundwood_transp._input'!$D$1:$D$96,0),5)</f>
        <v>1.7088447999999998</v>
      </c>
      <c r="J9" s="29">
        <f>INDEX('Roundwood_transp._input'!$D$1:$M$96,MATCH(LCIA!J$8,'Roundwood_transp._input'!$D$1:$D$96,0),5)</f>
        <v>1.7088447999999998</v>
      </c>
      <c r="K9" s="29">
        <f>INDEX('Roundwood_transp._input'!$D$1:$M$96,MATCH(LCIA!K$8,'Roundwood_transp._input'!$D$1:$D$96,0),5)</f>
        <v>1.7088447999999998</v>
      </c>
      <c r="L9" s="29">
        <f>INDEX('Roundwood_transp._input'!$D$1:$M$96,MATCH(LCIA!L$8,'Roundwood_transp._input'!$D$1:$D$96,0),5)</f>
        <v>1.7893440000000003</v>
      </c>
      <c r="M9" s="29">
        <f>INDEX('Roundwood_transp._input'!$D$1:$M$96,MATCH(LCIA!M$8,'Roundwood_transp._input'!$D$1:$D$96,0),5)</f>
        <v>1.7893440000000003</v>
      </c>
      <c r="N9" s="29">
        <f>INDEX('Roundwood_transp._input'!$D$1:$M$96,MATCH(LCIA!N$8,'Roundwood_transp._input'!$D$1:$D$96,0),5)</f>
        <v>1.7893440000000003</v>
      </c>
      <c r="O9" s="29">
        <f>INDEX('Roundwood_transp._input'!$D$1:$M$96,MATCH(LCIA!O$8,'Roundwood_transp._input'!$D$1:$D$96,0),5)</f>
        <v>1.7893440000000003</v>
      </c>
      <c r="P9" s="29">
        <f>INDEX('Roundwood_transp._input'!$D$1:$M$96,MATCH(LCIA!P$8,'Roundwood_transp._input'!$D$1:$D$96,0),5)</f>
        <v>1.7893440000000003</v>
      </c>
      <c r="Q9" s="29">
        <f>INDEX('Roundwood_transp._input'!$D$1:$M$96,MATCH(LCIA!Q$8,'Roundwood_transp._input'!$D$1:$D$96,0),5)</f>
        <v>1.7893440000000003</v>
      </c>
      <c r="R9" s="29">
        <f>INDEX('Roundwood_transp._input'!$D$1:$M$96,MATCH(LCIA!R$8,'Roundwood_transp._input'!$D$1:$D$96,0),5)</f>
        <v>1.7893440000000003</v>
      </c>
      <c r="S9" s="29">
        <f>INDEX('Roundwood_transp._input'!$D$1:$M$96,MATCH(LCIA!S$8,'Roundwood_transp._input'!$D$1:$D$96,0),5)</f>
        <v>1.7893440000000003</v>
      </c>
      <c r="T9" s="29">
        <f>INDEX('Roundwood_transp._input'!$D$1:$M$96,MATCH(LCIA!T$8,'Roundwood_transp._input'!$D$1:$D$96,0),5)</f>
        <v>1.7893440000000003</v>
      </c>
      <c r="U9" s="29">
        <f>INDEX('Roundwood_transp._input'!$D$1:$M$96,MATCH(LCIA!U$8,'Roundwood_transp._input'!$D$1:$D$96,0),5)</f>
        <v>1.7088447999999998</v>
      </c>
      <c r="V9" s="29">
        <f>INDEX('Roundwood_transp._input'!$D$1:$M$96,MATCH(LCIA!V$8,'Roundwood_transp._input'!$D$1:$D$96,0),5)</f>
        <v>1.7088447999999998</v>
      </c>
      <c r="W9" s="29">
        <f>INDEX('Roundwood_transp._input'!$D$1:$M$96,MATCH(LCIA!W$8,'Roundwood_transp._input'!$D$1:$D$96,0),5)</f>
        <v>1.7088447999999998</v>
      </c>
      <c r="X9" s="29">
        <f>INDEX('Roundwood_transp._input'!$D$1:$M$96,MATCH(LCIA!X$8,'Roundwood_transp._input'!$D$1:$D$96,0),5)</f>
        <v>1.7088447999999998</v>
      </c>
      <c r="Y9" s="29">
        <f>INDEX('Roundwood_transp._input'!$D$1:$M$96,MATCH(LCIA!Y$8,'Roundwood_transp._input'!$D$1:$D$96,0),5)</f>
        <v>1.7088447999999998</v>
      </c>
      <c r="Z9" s="29">
        <f>INDEX('Roundwood_transp._input'!$D$1:$M$96,MATCH(LCIA!Z$8,'Roundwood_transp._input'!$D$1:$D$96,0),5)</f>
        <v>1.7088447999999998</v>
      </c>
      <c r="AA9" s="29">
        <f>INDEX('Roundwood_transp._input'!$D$1:$M$96,MATCH(LCIA!AA$8,'Roundwood_transp._input'!$D$1:$D$96,0),5)</f>
        <v>1.7088447999999998</v>
      </c>
      <c r="AB9" s="29">
        <f>INDEX('Roundwood_transp._input'!$D$1:$M$96,MATCH(LCIA!AB$8,'Roundwood_transp._input'!$D$1:$D$96,0),5)</f>
        <v>1.7088447999999998</v>
      </c>
      <c r="AC9" s="29">
        <f>INDEX('Roundwood_transp._input'!$D$1:$M$96,MATCH(LCIA!AC$8,'Roundwood_transp._input'!$D$1:$D$96,0),5)</f>
        <v>1.7088447999999998</v>
      </c>
      <c r="AD9" s="29">
        <f>INDEX('Roundwood_transp._input'!$D$1:$M$96,MATCH(LCIA!AD$8,'Roundwood_transp._input'!$D$1:$D$96,0),5)</f>
        <v>1.5808</v>
      </c>
      <c r="AE9" s="29">
        <f>INDEX('Roundwood_transp._input'!$D$1:$M$96,MATCH(LCIA!AE$8,'Roundwood_transp._input'!$D$1:$D$96,0),5)</f>
        <v>1.5808</v>
      </c>
      <c r="AF9" s="29">
        <f>INDEX('Roundwood_transp._input'!$D$1:$M$96,MATCH(LCIA!AF$8,'Roundwood_transp._input'!$D$1:$D$96,0),5)</f>
        <v>1.5808</v>
      </c>
      <c r="AG9" s="29">
        <f>INDEX('Roundwood_transp._input'!$D$1:$M$96,MATCH(LCIA!AG$8,'Roundwood_transp._input'!$D$1:$D$96,0),5)</f>
        <v>1.5808</v>
      </c>
      <c r="AH9" s="29">
        <f>INDEX('Roundwood_transp._input'!$D$1:$M$96,MATCH(LCIA!AH$8,'Roundwood_transp._input'!$D$1:$D$96,0),5)</f>
        <v>1.5808</v>
      </c>
      <c r="AI9" s="29">
        <f>INDEX('Roundwood_transp._input'!$D$1:$M$96,MATCH(LCIA!AI$8,'Roundwood_transp._input'!$D$1:$D$96,0),5)</f>
        <v>1.5808</v>
      </c>
      <c r="AJ9" s="29">
        <f>INDEX('Roundwood_transp._input'!$D$1:$M$96,MATCH(LCIA!AJ$8,'Roundwood_transp._input'!$D$1:$D$96,0),5)</f>
        <v>1.5808</v>
      </c>
      <c r="AK9" s="29">
        <f>INDEX('Roundwood_transp._input'!$D$1:$M$96,MATCH(LCIA!AK$8,'Roundwood_transp._input'!$D$1:$D$96,0),5)</f>
        <v>1.5808</v>
      </c>
      <c r="AL9" s="29">
        <f>INDEX('Roundwood_transp._input'!$D$1:$M$96,MATCH(LCIA!AL$8,'Roundwood_transp._input'!$D$1:$D$96,0),5)</f>
        <v>1.5808</v>
      </c>
      <c r="AM9" s="29">
        <f>INDEX('Roundwood_transp._input'!$D$1:$M$96,MATCH(LCIA!AM$8,'Roundwood_transp._input'!$D$1:$D$96,0),5)</f>
        <v>1.6568000000000001</v>
      </c>
      <c r="AN9" s="29">
        <f>INDEX('Roundwood_transp._input'!$D$1:$M$96,MATCH(LCIA!AN$8,'Roundwood_transp._input'!$D$1:$D$96,0),5)</f>
        <v>1.6568000000000001</v>
      </c>
      <c r="AO9" s="29">
        <f>INDEX('Roundwood_transp._input'!$D$1:$M$96,MATCH(LCIA!AO$8,'Roundwood_transp._input'!$D$1:$D$96,0),5)</f>
        <v>1.6568000000000001</v>
      </c>
      <c r="AP9" s="29">
        <f>INDEX('Roundwood_transp._input'!$D$1:$M$96,MATCH(LCIA!AP$8,'Roundwood_transp._input'!$D$1:$D$96,0),5)</f>
        <v>1.6568000000000001</v>
      </c>
      <c r="AQ9" s="29">
        <f>INDEX('Roundwood_transp._input'!$D$1:$M$96,MATCH(LCIA!AQ$8,'Roundwood_transp._input'!$D$1:$D$96,0),5)</f>
        <v>1.6568000000000001</v>
      </c>
      <c r="AR9" s="29">
        <f>INDEX('Roundwood_transp._input'!$D$1:$M$96,MATCH(LCIA!AR$8,'Roundwood_transp._input'!$D$1:$D$96,0),5)</f>
        <v>1.6568000000000001</v>
      </c>
      <c r="AS9" s="29">
        <f>INDEX('Roundwood_transp._input'!$D$1:$M$96,MATCH(LCIA!AS$8,'Roundwood_transp._input'!$D$1:$D$96,0),5)</f>
        <v>1.6568000000000001</v>
      </c>
      <c r="AT9" s="29">
        <f>INDEX('Roundwood_transp._input'!$D$1:$M$96,MATCH(LCIA!AT$8,'Roundwood_transp._input'!$D$1:$D$96,0),5)</f>
        <v>1.6568000000000001</v>
      </c>
      <c r="AU9" s="29">
        <f>INDEX('Roundwood_transp._input'!$D$1:$M$96,MATCH(LCIA!AU$8,'Roundwood_transp._input'!$D$1:$D$96,0),5)</f>
        <v>1.6568000000000001</v>
      </c>
      <c r="AV9" s="29">
        <f>INDEX('Roundwood_transp._input'!$D$1:$M$96,MATCH(LCIA!AV$8,'Roundwood_transp._input'!$D$1:$D$96,0),5)</f>
        <v>1.5808</v>
      </c>
      <c r="AW9" s="29">
        <f>INDEX('Roundwood_transp._input'!$D$1:$M$96,MATCH(LCIA!AW$8,'Roundwood_transp._input'!$D$1:$D$96,0),5)</f>
        <v>1.5808</v>
      </c>
      <c r="AX9" s="29">
        <f>INDEX('Roundwood_transp._input'!$D$1:$M$96,MATCH(LCIA!AX$8,'Roundwood_transp._input'!$D$1:$D$96,0),5)</f>
        <v>1.5808</v>
      </c>
      <c r="AY9" s="29">
        <f>INDEX('Roundwood_transp._input'!$D$1:$M$96,MATCH(LCIA!AY$8,'Roundwood_transp._input'!$D$1:$D$96,0),5)</f>
        <v>1.5808</v>
      </c>
      <c r="AZ9" s="29">
        <f>INDEX('Roundwood_transp._input'!$D$1:$M$96,MATCH(LCIA!AZ$8,'Roundwood_transp._input'!$D$1:$D$96,0),5)</f>
        <v>1.5808</v>
      </c>
      <c r="BA9" s="29">
        <f>INDEX('Roundwood_transp._input'!$D$1:$M$96,MATCH(LCIA!BA$8,'Roundwood_transp._input'!$D$1:$D$96,0),5)</f>
        <v>1.5808</v>
      </c>
      <c r="BB9" s="29">
        <f>INDEX('Roundwood_transp._input'!$D$1:$M$96,MATCH(LCIA!BB$8,'Roundwood_transp._input'!$D$1:$D$96,0),5)</f>
        <v>1.5808</v>
      </c>
      <c r="BC9" s="29">
        <f>INDEX('Roundwood_transp._input'!$D$1:$M$96,MATCH(LCIA!BC$8,'Roundwood_transp._input'!$D$1:$D$96,0),5)</f>
        <v>1.5808</v>
      </c>
      <c r="BD9" s="29">
        <f>INDEX('Roundwood_transp._input'!$D$1:$M$96,MATCH(LCIA!BD$8,'Roundwood_transp._input'!$D$1:$D$96,0),5)</f>
        <v>1.5808</v>
      </c>
      <c r="BE9" s="29">
        <f>INDEX('Roundwood_transp._input'!$D$1:$M$96,MATCH(LCIA!BE$8,'Roundwood_transp._input'!$D$1:$D$96,0),5)</f>
        <v>1.6801200000000001</v>
      </c>
      <c r="BF9" s="29">
        <f>INDEX('Roundwood_transp._input'!$D$1:$M$96,MATCH(LCIA!BF$8,'Roundwood_transp._input'!$D$1:$D$96,0),5)</f>
        <v>1.6801200000000001</v>
      </c>
      <c r="BG9" s="29">
        <f>INDEX('Roundwood_transp._input'!$D$1:$M$96,MATCH(LCIA!BG$8,'Roundwood_transp._input'!$D$1:$D$96,0),5)</f>
        <v>1.6801200000000001</v>
      </c>
      <c r="BH9" s="29">
        <f>INDEX('Roundwood_transp._input'!$D$1:$M$96,MATCH(LCIA!BH$8,'Roundwood_transp._input'!$D$1:$D$96,0),5)</f>
        <v>1.6801200000000001</v>
      </c>
      <c r="BI9" s="29">
        <f>INDEX('Roundwood_transp._input'!$D$1:$M$96,MATCH(LCIA!BI$8,'Roundwood_transp._input'!$D$1:$D$96,0),5)</f>
        <v>1.6801200000000001</v>
      </c>
      <c r="BJ9" s="29">
        <f>INDEX('Roundwood_transp._input'!$D$1:$M$96,MATCH(LCIA!BJ$8,'Roundwood_transp._input'!$D$1:$D$96,0),5)</f>
        <v>1.6801200000000001</v>
      </c>
      <c r="BK9" s="29">
        <f>INDEX('Roundwood_transp._input'!$D$1:$M$96,MATCH(LCIA!BK$8,'Roundwood_transp._input'!$D$1:$D$96,0),5)</f>
        <v>1.6801200000000001</v>
      </c>
      <c r="BL9" s="29">
        <f>INDEX('Roundwood_transp._input'!$D$1:$M$96,MATCH(LCIA!BL$8,'Roundwood_transp._input'!$D$1:$D$96,0),5)</f>
        <v>1.6801200000000001</v>
      </c>
      <c r="BM9" s="29">
        <f>INDEX('Roundwood_transp._input'!$D$1:$M$96,MATCH(LCIA!BM$8,'Roundwood_transp._input'!$D$1:$D$96,0),5)</f>
        <v>1.6801200000000001</v>
      </c>
      <c r="BN9" s="29">
        <f>INDEX('Roundwood_transp._input'!$D$1:$M$96,MATCH(LCIA!BN$8,'Roundwood_transp._input'!$D$1:$D$96,0),5)</f>
        <v>1.7658000000000003</v>
      </c>
      <c r="BO9" s="29">
        <f>INDEX('Roundwood_transp._input'!$D$1:$M$96,MATCH(LCIA!BO$8,'Roundwood_transp._input'!$D$1:$D$96,0),5)</f>
        <v>1.7658000000000003</v>
      </c>
      <c r="BP9" s="29">
        <f>INDEX('Roundwood_transp._input'!$D$1:$M$96,MATCH(LCIA!BP$8,'Roundwood_transp._input'!$D$1:$D$96,0),5)</f>
        <v>1.7658000000000003</v>
      </c>
      <c r="BQ9" s="29">
        <f>INDEX('Roundwood_transp._input'!$D$1:$M$96,MATCH(LCIA!BQ$8,'Roundwood_transp._input'!$D$1:$D$96,0),5)</f>
        <v>1.7658000000000003</v>
      </c>
      <c r="BR9" s="29">
        <f>INDEX('Roundwood_transp._input'!$D$1:$M$96,MATCH(LCIA!BR$8,'Roundwood_transp._input'!$D$1:$D$96,0),5)</f>
        <v>1.7658000000000003</v>
      </c>
      <c r="BS9" s="29">
        <f>INDEX('Roundwood_transp._input'!$D$1:$M$96,MATCH(LCIA!BS$8,'Roundwood_transp._input'!$D$1:$D$96,0),5)</f>
        <v>1.7658000000000003</v>
      </c>
      <c r="BT9" s="29">
        <f>INDEX('Roundwood_transp._input'!$D$1:$M$96,MATCH(LCIA!BT$8,'Roundwood_transp._input'!$D$1:$D$96,0),5)</f>
        <v>1.7658000000000003</v>
      </c>
      <c r="BU9" s="29">
        <f>INDEX('Roundwood_transp._input'!$D$1:$M$96,MATCH(LCIA!BU$8,'Roundwood_transp._input'!$D$1:$D$96,0),5)</f>
        <v>1.7658000000000003</v>
      </c>
      <c r="BV9" s="29">
        <f>INDEX('Roundwood_transp._input'!$D$1:$M$96,MATCH(LCIA!BV$8,'Roundwood_transp._input'!$D$1:$D$96,0),5)</f>
        <v>1.7658000000000003</v>
      </c>
      <c r="BW9" s="29">
        <f>INDEX('Roundwood_transp._input'!$D$1:$M$96,MATCH(LCIA!BW$8,'Roundwood_transp._input'!$D$1:$D$96,0),5)</f>
        <v>1.6801200000000001</v>
      </c>
      <c r="BX9" s="29">
        <f>INDEX('Roundwood_transp._input'!$D$1:$M$96,MATCH(LCIA!BX$8,'Roundwood_transp._input'!$D$1:$D$96,0),5)</f>
        <v>1.6801200000000001</v>
      </c>
      <c r="BY9" s="29">
        <f>INDEX('Roundwood_transp._input'!$D$1:$M$96,MATCH(LCIA!BY$8,'Roundwood_transp._input'!$D$1:$D$96,0),5)</f>
        <v>1.6801200000000001</v>
      </c>
      <c r="BZ9" s="29">
        <f>INDEX('Roundwood_transp._input'!$D$1:$M$96,MATCH(LCIA!BZ$8,'Roundwood_transp._input'!$D$1:$D$96,0),5)</f>
        <v>1.6801200000000001</v>
      </c>
      <c r="CA9" s="29">
        <f>INDEX('Roundwood_transp._input'!$D$1:$M$96,MATCH(LCIA!CA$8,'Roundwood_transp._input'!$D$1:$D$96,0),5)</f>
        <v>1.6801200000000001</v>
      </c>
      <c r="CB9" s="29">
        <f>INDEX('Roundwood_transp._input'!$D$1:$M$96,MATCH(LCIA!CB$8,'Roundwood_transp._input'!$D$1:$D$96,0),5)</f>
        <v>1.6801200000000001</v>
      </c>
      <c r="CC9" s="29">
        <f>INDEX('Roundwood_transp._input'!$D$1:$M$96,MATCH(LCIA!CC$8,'Roundwood_transp._input'!$D$1:$D$96,0),5)</f>
        <v>1.6801200000000001</v>
      </c>
      <c r="CD9" s="29">
        <f>INDEX('Roundwood_transp._input'!$D$1:$M$96,MATCH(LCIA!CD$8,'Roundwood_transp._input'!$D$1:$D$96,0),5)</f>
        <v>1.6801200000000001</v>
      </c>
      <c r="CE9" s="29">
        <f>INDEX('Roundwood_transp._input'!$D$1:$M$96,MATCH(LCIA!CE$8,'Roundwood_transp._input'!$D$1:$D$96,0),5)</f>
        <v>1.6801200000000001</v>
      </c>
      <c r="CF9" s="29">
        <f>INDEX('Roundwood_transp._input'!$D$1:$M$96,MATCH(LCIA!CF$8,'Roundwood_transp._input'!$D$1:$D$96,0),5)</f>
        <v>1.56</v>
      </c>
      <c r="CG9" s="29">
        <f>INDEX('Roundwood_transp._input'!$D$1:$M$96,MATCH(LCIA!CG$8,'Roundwood_transp._input'!$D$1:$D$96,0),5)</f>
        <v>1.56</v>
      </c>
      <c r="CH9" s="29">
        <f>INDEX('Roundwood_transp._input'!$D$1:$M$96,MATCH(LCIA!CH$8,'Roundwood_transp._input'!$D$1:$D$96,0),5)</f>
        <v>1.56</v>
      </c>
      <c r="CI9" s="29">
        <f>INDEX('Roundwood_transp._input'!$D$1:$M$96,MATCH(LCIA!CI$8,'Roundwood_transp._input'!$D$1:$D$96,0),5)</f>
        <v>1.56</v>
      </c>
      <c r="CJ9" s="29">
        <f>INDEX('Roundwood_transp._input'!$D$1:$M$96,MATCH(LCIA!CJ$8,'Roundwood_transp._input'!$D$1:$D$96,0),5)</f>
        <v>1.56</v>
      </c>
      <c r="CK9" s="29">
        <f>INDEX('Roundwood_transp._input'!$D$1:$M$96,MATCH(LCIA!CK$8,'Roundwood_transp._input'!$D$1:$D$96,0),5)</f>
        <v>1.56</v>
      </c>
      <c r="CL9" s="29">
        <f>INDEX('Roundwood_transp._input'!$D$1:$M$96,MATCH(LCIA!CL$8,'Roundwood_transp._input'!$D$1:$D$96,0),5)</f>
        <v>1.56</v>
      </c>
      <c r="CM9" s="29">
        <f>INDEX('Roundwood_transp._input'!$D$1:$M$96,MATCH(LCIA!CM$8,'Roundwood_transp._input'!$D$1:$D$96,0),5)</f>
        <v>1.56</v>
      </c>
      <c r="CN9" s="29">
        <f>INDEX('Roundwood_transp._input'!$D$1:$M$96,MATCH(LCIA!CN$8,'Roundwood_transp._input'!$D$1:$D$96,0),5)</f>
        <v>1.56</v>
      </c>
      <c r="CO9" s="29">
        <f>INDEX('Roundwood_transp._input'!$D$1:$M$96,MATCH(LCIA!CO$8,'Roundwood_transp._input'!$D$1:$D$96,0),5)</f>
        <v>1.6350000000000002</v>
      </c>
      <c r="CP9" s="29">
        <f>INDEX('Roundwood_transp._input'!$D$1:$M$96,MATCH(LCIA!CP$8,'Roundwood_transp._input'!$D$1:$D$96,0),5)</f>
        <v>1.6350000000000002</v>
      </c>
      <c r="CQ9" s="29">
        <f>INDEX('Roundwood_transp._input'!$D$1:$M$96,MATCH(LCIA!CQ$8,'Roundwood_transp._input'!$D$1:$D$96,0),5)</f>
        <v>1.6350000000000002</v>
      </c>
      <c r="CR9" s="29">
        <f>INDEX('Roundwood_transp._input'!$D$1:$M$96,MATCH(LCIA!CR$8,'Roundwood_transp._input'!$D$1:$D$96,0),5)</f>
        <v>1.6350000000000002</v>
      </c>
      <c r="CS9" s="29">
        <f>INDEX('Roundwood_transp._input'!$D$1:$M$96,MATCH(LCIA!CS$8,'Roundwood_transp._input'!$D$1:$D$96,0),5)</f>
        <v>1.6350000000000002</v>
      </c>
      <c r="CT9" s="29">
        <f>INDEX('Roundwood_transp._input'!$D$1:$M$96,MATCH(LCIA!CT$8,'Roundwood_transp._input'!$D$1:$D$96,0),5)</f>
        <v>1.6350000000000002</v>
      </c>
      <c r="CU9" s="29">
        <f>INDEX('Roundwood_transp._input'!$D$1:$M$96,MATCH(LCIA!CU$8,'Roundwood_transp._input'!$D$1:$D$96,0),5)</f>
        <v>1.6350000000000002</v>
      </c>
      <c r="CV9" s="29">
        <f>INDEX('Roundwood_transp._input'!$D$1:$M$96,MATCH(LCIA!CV$8,'Roundwood_transp._input'!$D$1:$D$96,0),5)</f>
        <v>1.6350000000000002</v>
      </c>
      <c r="CW9" s="29">
        <f>INDEX('Roundwood_transp._input'!$D$1:$M$96,MATCH(LCIA!CW$8,'Roundwood_transp._input'!$D$1:$D$96,0),5)</f>
        <v>1.6350000000000002</v>
      </c>
      <c r="CX9" s="29">
        <f>INDEX('Roundwood_transp._input'!$D$1:$M$96,MATCH(LCIA!CX$8,'Roundwood_transp._input'!$D$1:$D$96,0),5)</f>
        <v>1.56</v>
      </c>
      <c r="CY9" s="29">
        <f>INDEX('Roundwood_transp._input'!$D$1:$M$96,MATCH(LCIA!CY$8,'Roundwood_transp._input'!$D$1:$D$96,0),5)</f>
        <v>1.56</v>
      </c>
      <c r="CZ9" s="29">
        <f>INDEX('Roundwood_transp._input'!$D$1:$M$96,MATCH(LCIA!CZ$8,'Roundwood_transp._input'!$D$1:$D$96,0),5)</f>
        <v>1.56</v>
      </c>
      <c r="DA9" s="29">
        <f>INDEX('Roundwood_transp._input'!$D$1:$M$96,MATCH(LCIA!DA$8,'Roundwood_transp._input'!$D$1:$D$96,0),5)</f>
        <v>1.56</v>
      </c>
      <c r="DB9" s="29">
        <f>INDEX('Roundwood_transp._input'!$D$1:$M$96,MATCH(LCIA!DB$8,'Roundwood_transp._input'!$D$1:$D$96,0),5)</f>
        <v>1.56</v>
      </c>
      <c r="DC9" s="29">
        <f>INDEX('Roundwood_transp._input'!$D$1:$M$96,MATCH(LCIA!DC$8,'Roundwood_transp._input'!$D$1:$D$96,0),5)</f>
        <v>1.56</v>
      </c>
      <c r="DD9" s="29">
        <f>INDEX('Roundwood_transp._input'!$D$1:$M$96,MATCH(LCIA!DD$8,'Roundwood_transp._input'!$D$1:$D$96,0),5)</f>
        <v>1.56</v>
      </c>
      <c r="DE9" s="29">
        <f>INDEX('Roundwood_transp._input'!$D$1:$M$96,MATCH(LCIA!DE$8,'Roundwood_transp._input'!$D$1:$D$96,0),5)</f>
        <v>1.56</v>
      </c>
      <c r="DF9" s="29">
        <f>INDEX('Roundwood_transp._input'!$D$1:$M$96,MATCH(LCIA!DF$8,'Roundwood_transp._input'!$D$1:$D$96,0),5)</f>
        <v>1.56</v>
      </c>
      <c r="DG9" s="29" t="e">
        <f>INDEX('Roundwood_transp._input'!$D$1:$M$96,MATCH(LCIA!DG$8,'Roundwood_transp._input'!$D$1:$D$96,0),5)</f>
        <v>#VALUE!</v>
      </c>
      <c r="DH9" s="29" t="e">
        <f>INDEX('Roundwood_transp._input'!$D$1:$M$96,MATCH(LCIA!DH$8,'Roundwood_transp._input'!$D$1:$D$96,0),5)</f>
        <v>#VALUE!</v>
      </c>
      <c r="DI9" s="29">
        <f>INDEX('Roundwood_transp._input'!$D$1:$M$96,MATCH(LCIA!DI$8,'Roundwood_transp._input'!$D$1:$D$96,0),5)</f>
        <v>1.7515264000000001</v>
      </c>
      <c r="DJ9" s="29">
        <f>INDEX('Roundwood_transp._input'!$D$1:$M$96,MATCH(LCIA!DJ$8,'Roundwood_transp._input'!$D$1:$D$96,0),5)</f>
        <v>1.7515264000000001</v>
      </c>
      <c r="DK9" s="29">
        <f>INDEX('Roundwood_transp._input'!$D$1:$M$96,MATCH(LCIA!DK$8,'Roundwood_transp._input'!$D$1:$D$96,0),5)</f>
        <v>1.7515264000000001</v>
      </c>
      <c r="DL9" s="29">
        <f>INDEX('Roundwood_transp._input'!$D$1:$M$96,MATCH(LCIA!DL$8,'Roundwood_transp._input'!$D$1:$D$96,0),5)</f>
        <v>1.7515264000000001</v>
      </c>
      <c r="DM9" s="29">
        <f>INDEX('Roundwood_transp._input'!$D$1:$M$96,MATCH(LCIA!DM$8,'Roundwood_transp._input'!$D$1:$D$96,0),5)</f>
        <v>1.7515264000000001</v>
      </c>
      <c r="DN9" s="29">
        <f>INDEX('Roundwood_transp._input'!$D$1:$M$96,MATCH(LCIA!DN$8,'Roundwood_transp._input'!$D$1:$D$96,0),5)</f>
        <v>1.7515264000000001</v>
      </c>
      <c r="DO9" s="29">
        <f>INDEX('Roundwood_transp._input'!$D$1:$M$96,MATCH(LCIA!DO$8,'Roundwood_transp._input'!$D$1:$D$96,0),5)</f>
        <v>1.7515264000000001</v>
      </c>
      <c r="DP9" s="29">
        <f>INDEX('Roundwood_transp._input'!$D$1:$M$96,MATCH(LCIA!DP$8,'Roundwood_transp._input'!$D$1:$D$96,0),5)</f>
        <v>1.7515264000000001</v>
      </c>
      <c r="DQ9" s="29">
        <f>INDEX('Roundwood_transp._input'!$D$1:$M$96,MATCH(LCIA!DQ$8,'Roundwood_transp._input'!$D$1:$D$96,0),5)</f>
        <v>1.7515264000000001</v>
      </c>
      <c r="DR9" s="29">
        <f>INDEX('Roundwood_transp._input'!$D$1:$M$96,MATCH(LCIA!DR$8,'Roundwood_transp._input'!$D$1:$D$96,0),5)</f>
        <v>1.8390480000000002</v>
      </c>
      <c r="DS9" s="29">
        <f>INDEX('Roundwood_transp._input'!$D$1:$M$96,MATCH(LCIA!DS$8,'Roundwood_transp._input'!$D$1:$D$96,0),5)</f>
        <v>1.8390480000000002</v>
      </c>
      <c r="DT9" s="29">
        <f>INDEX('Roundwood_transp._input'!$D$1:$M$96,MATCH(LCIA!DT$8,'Roundwood_transp._input'!$D$1:$D$96,0),5)</f>
        <v>1.8390480000000002</v>
      </c>
      <c r="DU9" s="29">
        <f>INDEX('Roundwood_transp._input'!$D$1:$M$96,MATCH(LCIA!DU$8,'Roundwood_transp._input'!$D$1:$D$96,0),5)</f>
        <v>1.8390480000000002</v>
      </c>
      <c r="DV9" s="29">
        <f>INDEX('Roundwood_transp._input'!$D$1:$M$96,MATCH(LCIA!DV$8,'Roundwood_transp._input'!$D$1:$D$96,0),5)</f>
        <v>1.8390480000000002</v>
      </c>
      <c r="DW9" s="29">
        <f>INDEX('Roundwood_transp._input'!$D$1:$M$96,MATCH(LCIA!DW$8,'Roundwood_transp._input'!$D$1:$D$96,0),5)</f>
        <v>1.8390480000000002</v>
      </c>
      <c r="DX9" s="29">
        <f>INDEX('Roundwood_transp._input'!$D$1:$M$96,MATCH(LCIA!DX$8,'Roundwood_transp._input'!$D$1:$D$96,0),5)</f>
        <v>1.8390480000000002</v>
      </c>
      <c r="DY9" s="29">
        <f>INDEX('Roundwood_transp._input'!$D$1:$M$96,MATCH(LCIA!DY$8,'Roundwood_transp._input'!$D$1:$D$96,0),5)</f>
        <v>1.8390480000000002</v>
      </c>
      <c r="DZ9" s="29">
        <f>INDEX('Roundwood_transp._input'!$D$1:$M$96,MATCH(LCIA!DZ$8,'Roundwood_transp._input'!$D$1:$D$96,0),5)</f>
        <v>1.8390480000000002</v>
      </c>
      <c r="EA9" s="29">
        <f>INDEX('Roundwood_transp._input'!$D$1:$M$96,MATCH(LCIA!EA$8,'Roundwood_transp._input'!$D$1:$D$96,0),5)</f>
        <v>1.7515264000000001</v>
      </c>
      <c r="EB9" s="29">
        <f>INDEX('Roundwood_transp._input'!$D$1:$M$96,MATCH(LCIA!EB$8,'Roundwood_transp._input'!$D$1:$D$96,0),5)</f>
        <v>1.7515264000000001</v>
      </c>
      <c r="EC9" s="29">
        <f>INDEX('Roundwood_transp._input'!$D$1:$M$96,MATCH(LCIA!EC$8,'Roundwood_transp._input'!$D$1:$D$96,0),5)</f>
        <v>1.7515264000000001</v>
      </c>
      <c r="ED9" s="29">
        <f>INDEX('Roundwood_transp._input'!$D$1:$M$96,MATCH(LCIA!ED$8,'Roundwood_transp._input'!$D$1:$D$96,0),5)</f>
        <v>1.7515264000000001</v>
      </c>
      <c r="EE9" s="29">
        <f>INDEX('Roundwood_transp._input'!$D$1:$M$96,MATCH(LCIA!EE$8,'Roundwood_transp._input'!$D$1:$D$96,0),5)</f>
        <v>1.7515264000000001</v>
      </c>
      <c r="EF9" s="29">
        <f>INDEX('Roundwood_transp._input'!$D$1:$M$96,MATCH(LCIA!EF$8,'Roundwood_transp._input'!$D$1:$D$96,0),5)</f>
        <v>1.7515264000000001</v>
      </c>
      <c r="EG9" s="29">
        <f>INDEX('Roundwood_transp._input'!$D$1:$M$96,MATCH(LCIA!EG$8,'Roundwood_transp._input'!$D$1:$D$96,0),5)</f>
        <v>1.7515264000000001</v>
      </c>
      <c r="EH9" s="29">
        <f>INDEX('Roundwood_transp._input'!$D$1:$M$96,MATCH(LCIA!EH$8,'Roundwood_transp._input'!$D$1:$D$96,0),5)</f>
        <v>1.7515264000000001</v>
      </c>
      <c r="EI9" s="29">
        <f>INDEX('Roundwood_transp._input'!$D$1:$M$96,MATCH(LCIA!EI$8,'Roundwood_transp._input'!$D$1:$D$96,0),5)</f>
        <v>1.7515264000000001</v>
      </c>
      <c r="EJ9" s="29">
        <f>INDEX('Roundwood_transp._input'!$D$1:$M$96,MATCH(LCIA!EJ$8,'Roundwood_transp._input'!$D$1:$D$96,0),5)</f>
        <v>1.5808</v>
      </c>
      <c r="EK9" s="29">
        <f>INDEX('Roundwood_transp._input'!$D$1:$M$96,MATCH(LCIA!EK$8,'Roundwood_transp._input'!$D$1:$D$96,0),5)</f>
        <v>1.5808</v>
      </c>
      <c r="EL9" s="29">
        <f>INDEX('Roundwood_transp._input'!$D$1:$M$96,MATCH(LCIA!EL$8,'Roundwood_transp._input'!$D$1:$D$96,0),5)</f>
        <v>1.5808</v>
      </c>
      <c r="EM9" s="29">
        <f>INDEX('Roundwood_transp._input'!$D$1:$M$96,MATCH(LCIA!EM$8,'Roundwood_transp._input'!$D$1:$D$96,0),5)</f>
        <v>1.5808</v>
      </c>
      <c r="EN9" s="29">
        <f>INDEX('Roundwood_transp._input'!$D$1:$M$96,MATCH(LCIA!EN$8,'Roundwood_transp._input'!$D$1:$D$96,0),5)</f>
        <v>1.5808</v>
      </c>
      <c r="EO9" s="29">
        <f>INDEX('Roundwood_transp._input'!$D$1:$M$96,MATCH(LCIA!EO$8,'Roundwood_transp._input'!$D$1:$D$96,0),5)</f>
        <v>1.5808</v>
      </c>
      <c r="EP9" s="29">
        <f>INDEX('Roundwood_transp._input'!$D$1:$M$96,MATCH(LCIA!EP$8,'Roundwood_transp._input'!$D$1:$D$96,0),5)</f>
        <v>1.5808</v>
      </c>
      <c r="EQ9" s="29">
        <f>INDEX('Roundwood_transp._input'!$D$1:$M$96,MATCH(LCIA!EQ$8,'Roundwood_transp._input'!$D$1:$D$96,0),5)</f>
        <v>1.5808</v>
      </c>
      <c r="ER9" s="29">
        <f>INDEX('Roundwood_transp._input'!$D$1:$M$96,MATCH(LCIA!ER$8,'Roundwood_transp._input'!$D$1:$D$96,0),5)</f>
        <v>1.5808</v>
      </c>
      <c r="ES9" s="29">
        <f>INDEX('Roundwood_transp._input'!$D$1:$M$96,MATCH(LCIA!ES$8,'Roundwood_transp._input'!$D$1:$D$96,0),5)</f>
        <v>1.6568000000000001</v>
      </c>
      <c r="ET9" s="29">
        <f>INDEX('Roundwood_transp._input'!$D$1:$M$96,MATCH(LCIA!ET$8,'Roundwood_transp._input'!$D$1:$D$96,0),5)</f>
        <v>1.6568000000000001</v>
      </c>
      <c r="EU9" s="29">
        <f>INDEX('Roundwood_transp._input'!$D$1:$M$96,MATCH(LCIA!EU$8,'Roundwood_transp._input'!$D$1:$D$96,0),5)</f>
        <v>1.6568000000000001</v>
      </c>
      <c r="EV9" s="29">
        <f>INDEX('Roundwood_transp._input'!$D$1:$M$96,MATCH(LCIA!EV$8,'Roundwood_transp._input'!$D$1:$D$96,0),5)</f>
        <v>1.6568000000000001</v>
      </c>
      <c r="EW9" s="29">
        <f>INDEX('Roundwood_transp._input'!$D$1:$M$96,MATCH(LCIA!EW$8,'Roundwood_transp._input'!$D$1:$D$96,0),5)</f>
        <v>1.6568000000000001</v>
      </c>
      <c r="EX9" s="29">
        <f>INDEX('Roundwood_transp._input'!$D$1:$M$96,MATCH(LCIA!EX$8,'Roundwood_transp._input'!$D$1:$D$96,0),5)</f>
        <v>1.6568000000000001</v>
      </c>
      <c r="EY9" s="29">
        <f>INDEX('Roundwood_transp._input'!$D$1:$M$96,MATCH(LCIA!EY$8,'Roundwood_transp._input'!$D$1:$D$96,0),5)</f>
        <v>1.6568000000000001</v>
      </c>
      <c r="EZ9" s="29">
        <f>INDEX('Roundwood_transp._input'!$D$1:$M$96,MATCH(LCIA!EZ$8,'Roundwood_transp._input'!$D$1:$D$96,0),5)</f>
        <v>1.6568000000000001</v>
      </c>
      <c r="FA9" s="29">
        <f>INDEX('Roundwood_transp._input'!$D$1:$M$96,MATCH(LCIA!FA$8,'Roundwood_transp._input'!$D$1:$D$96,0),5)</f>
        <v>1.6568000000000001</v>
      </c>
      <c r="FB9" s="29">
        <f>INDEX('Roundwood_transp._input'!$D$1:$M$96,MATCH(LCIA!FB$8,'Roundwood_transp._input'!$D$1:$D$96,0),5)</f>
        <v>1.5808</v>
      </c>
      <c r="FC9" s="29">
        <f>INDEX('Roundwood_transp._input'!$D$1:$M$96,MATCH(LCIA!FC$8,'Roundwood_transp._input'!$D$1:$D$96,0),5)</f>
        <v>1.5808</v>
      </c>
      <c r="FD9" s="29">
        <f>INDEX('Roundwood_transp._input'!$D$1:$M$96,MATCH(LCIA!FD$8,'Roundwood_transp._input'!$D$1:$D$96,0),5)</f>
        <v>1.5808</v>
      </c>
      <c r="FE9" s="29">
        <f>INDEX('Roundwood_transp._input'!$D$1:$M$96,MATCH(LCIA!FE$8,'Roundwood_transp._input'!$D$1:$D$96,0),5)</f>
        <v>1.5808</v>
      </c>
      <c r="FF9" s="29">
        <f>INDEX('Roundwood_transp._input'!$D$1:$M$96,MATCH(LCIA!FF$8,'Roundwood_transp._input'!$D$1:$D$96,0),5)</f>
        <v>1.5808</v>
      </c>
      <c r="FG9" s="29">
        <f>INDEX('Roundwood_transp._input'!$D$1:$M$96,MATCH(LCIA!FG$8,'Roundwood_transp._input'!$D$1:$D$96,0),5)</f>
        <v>1.5808</v>
      </c>
      <c r="FH9" s="29">
        <f>INDEX('Roundwood_transp._input'!$D$1:$M$96,MATCH(LCIA!FH$8,'Roundwood_transp._input'!$D$1:$D$96,0),5)</f>
        <v>1.5808</v>
      </c>
      <c r="FI9" s="29">
        <f>INDEX('Roundwood_transp._input'!$D$1:$M$96,MATCH(LCIA!FI$8,'Roundwood_transp._input'!$D$1:$D$96,0),5)</f>
        <v>1.5808</v>
      </c>
      <c r="FJ9" s="29">
        <f>INDEX('Roundwood_transp._input'!$D$1:$M$96,MATCH(LCIA!FJ$8,'Roundwood_transp._input'!$D$1:$D$96,0),5)</f>
        <v>1.5808</v>
      </c>
      <c r="FK9" s="29">
        <f>INDEX('Roundwood_transp._input'!$D$1:$M$96,MATCH(LCIA!FK$8,'Roundwood_transp._input'!$D$1:$D$96,0),5)</f>
        <v>1.72068</v>
      </c>
      <c r="FL9" s="29">
        <f>INDEX('Roundwood_transp._input'!$D$1:$M$96,MATCH(LCIA!FL$8,'Roundwood_transp._input'!$D$1:$D$96,0),5)</f>
        <v>1.72068</v>
      </c>
      <c r="FM9" s="29">
        <f>INDEX('Roundwood_transp._input'!$D$1:$M$96,MATCH(LCIA!FM$8,'Roundwood_transp._input'!$D$1:$D$96,0),5)</f>
        <v>1.72068</v>
      </c>
      <c r="FN9" s="29">
        <f>INDEX('Roundwood_transp._input'!$D$1:$M$96,MATCH(LCIA!FN$8,'Roundwood_transp._input'!$D$1:$D$96,0),5)</f>
        <v>1.72068</v>
      </c>
      <c r="FO9" s="29">
        <f>INDEX('Roundwood_transp._input'!$D$1:$M$96,MATCH(LCIA!FO$8,'Roundwood_transp._input'!$D$1:$D$96,0),5)</f>
        <v>1.72068</v>
      </c>
      <c r="FP9" s="29">
        <f>INDEX('Roundwood_transp._input'!$D$1:$M$96,MATCH(LCIA!FP$8,'Roundwood_transp._input'!$D$1:$D$96,0),5)</f>
        <v>1.72068</v>
      </c>
      <c r="FQ9" s="29">
        <f>INDEX('Roundwood_transp._input'!$D$1:$M$96,MATCH(LCIA!FQ$8,'Roundwood_transp._input'!$D$1:$D$96,0),5)</f>
        <v>1.72068</v>
      </c>
      <c r="FR9" s="29">
        <f>INDEX('Roundwood_transp._input'!$D$1:$M$96,MATCH(LCIA!FR$8,'Roundwood_transp._input'!$D$1:$D$96,0),5)</f>
        <v>1.72068</v>
      </c>
      <c r="FS9" s="29">
        <f>INDEX('Roundwood_transp._input'!$D$1:$M$96,MATCH(LCIA!FS$8,'Roundwood_transp._input'!$D$1:$D$96,0),5)</f>
        <v>1.72068</v>
      </c>
      <c r="FT9" s="29">
        <f>INDEX('Roundwood_transp._input'!$D$1:$M$96,MATCH(LCIA!FT$8,'Roundwood_transp._input'!$D$1:$D$96,0),5)</f>
        <v>1.7985000000000004</v>
      </c>
      <c r="FU9" s="29">
        <f>INDEX('Roundwood_transp._input'!$D$1:$M$96,MATCH(LCIA!FU$8,'Roundwood_transp._input'!$D$1:$D$96,0),5)</f>
        <v>1.7985000000000004</v>
      </c>
      <c r="FV9" s="29">
        <f>INDEX('Roundwood_transp._input'!$D$1:$M$96,MATCH(LCIA!FV$8,'Roundwood_transp._input'!$D$1:$D$96,0),5)</f>
        <v>1.7985000000000004</v>
      </c>
      <c r="FW9" s="29">
        <f>INDEX('Roundwood_transp._input'!$D$1:$M$96,MATCH(LCIA!FW$8,'Roundwood_transp._input'!$D$1:$D$96,0),5)</f>
        <v>1.7985000000000004</v>
      </c>
      <c r="FX9" s="29">
        <f>INDEX('Roundwood_transp._input'!$D$1:$M$96,MATCH(LCIA!FX$8,'Roundwood_transp._input'!$D$1:$D$96,0),5)</f>
        <v>1.7985000000000004</v>
      </c>
      <c r="FY9" s="29">
        <f>INDEX('Roundwood_transp._input'!$D$1:$M$96,MATCH(LCIA!FY$8,'Roundwood_transp._input'!$D$1:$D$96,0),5)</f>
        <v>1.7985000000000004</v>
      </c>
      <c r="FZ9" s="29">
        <f>INDEX('Roundwood_transp._input'!$D$1:$M$96,MATCH(LCIA!FZ$8,'Roundwood_transp._input'!$D$1:$D$96,0),5)</f>
        <v>1.7985000000000004</v>
      </c>
      <c r="GA9" s="29">
        <f>INDEX('Roundwood_transp._input'!$D$1:$M$96,MATCH(LCIA!GA$8,'Roundwood_transp._input'!$D$1:$D$96,0),5)</f>
        <v>1.7985000000000004</v>
      </c>
      <c r="GB9" s="29">
        <f>INDEX('Roundwood_transp._input'!$D$1:$M$96,MATCH(LCIA!GB$8,'Roundwood_transp._input'!$D$1:$D$96,0),5)</f>
        <v>1.7985000000000004</v>
      </c>
      <c r="GC9" s="29">
        <f>INDEX('Roundwood_transp._input'!$D$1:$M$96,MATCH(LCIA!GC$8,'Roundwood_transp._input'!$D$1:$D$96,0),5)</f>
        <v>1.72068</v>
      </c>
      <c r="GD9" s="29">
        <f>INDEX('Roundwood_transp._input'!$D$1:$M$96,MATCH(LCIA!GD$8,'Roundwood_transp._input'!$D$1:$D$96,0),5)</f>
        <v>1.72068</v>
      </c>
      <c r="GE9" s="29">
        <f>INDEX('Roundwood_transp._input'!$D$1:$M$96,MATCH(LCIA!GE$8,'Roundwood_transp._input'!$D$1:$D$96,0),5)</f>
        <v>1.72068</v>
      </c>
      <c r="GF9" s="29">
        <f>INDEX('Roundwood_transp._input'!$D$1:$M$96,MATCH(LCIA!GF$8,'Roundwood_transp._input'!$D$1:$D$96,0),5)</f>
        <v>1.72068</v>
      </c>
      <c r="GG9" s="29">
        <f>INDEX('Roundwood_transp._input'!$D$1:$M$96,MATCH(LCIA!GG$8,'Roundwood_transp._input'!$D$1:$D$96,0),5)</f>
        <v>1.72068</v>
      </c>
      <c r="GH9" s="29">
        <f>INDEX('Roundwood_transp._input'!$D$1:$M$96,MATCH(LCIA!GH$8,'Roundwood_transp._input'!$D$1:$D$96,0),5)</f>
        <v>1.72068</v>
      </c>
      <c r="GI9" s="29">
        <f>INDEX('Roundwood_transp._input'!$D$1:$M$96,MATCH(LCIA!GI$8,'Roundwood_transp._input'!$D$1:$D$96,0),5)</f>
        <v>1.72068</v>
      </c>
      <c r="GJ9" s="29">
        <f>INDEX('Roundwood_transp._input'!$D$1:$M$96,MATCH(LCIA!GJ$8,'Roundwood_transp._input'!$D$1:$D$96,0),5)</f>
        <v>1.72068</v>
      </c>
      <c r="GK9" s="29">
        <f>INDEX('Roundwood_transp._input'!$D$1:$M$96,MATCH(LCIA!GK$8,'Roundwood_transp._input'!$D$1:$D$96,0),5)</f>
        <v>1.72068</v>
      </c>
      <c r="GL9" s="29">
        <f>INDEX('Roundwood_transp._input'!$D$1:$M$96,MATCH(LCIA!GL$8,'Roundwood_transp._input'!$D$1:$D$96,0),5)</f>
        <v>1.56</v>
      </c>
      <c r="GM9" s="29">
        <f>INDEX('Roundwood_transp._input'!$D$1:$M$96,MATCH(LCIA!GM$8,'Roundwood_transp._input'!$D$1:$D$96,0),5)</f>
        <v>1.56</v>
      </c>
      <c r="GN9" s="29">
        <f>INDEX('Roundwood_transp._input'!$D$1:$M$96,MATCH(LCIA!GN$8,'Roundwood_transp._input'!$D$1:$D$96,0),5)</f>
        <v>1.56</v>
      </c>
      <c r="GO9" s="29">
        <f>INDEX('Roundwood_transp._input'!$D$1:$M$96,MATCH(LCIA!GO$8,'Roundwood_transp._input'!$D$1:$D$96,0),5)</f>
        <v>1.56</v>
      </c>
      <c r="GP9" s="29">
        <f>INDEX('Roundwood_transp._input'!$D$1:$M$96,MATCH(LCIA!GP$8,'Roundwood_transp._input'!$D$1:$D$96,0),5)</f>
        <v>1.56</v>
      </c>
      <c r="GQ9" s="29">
        <f>INDEX('Roundwood_transp._input'!$D$1:$M$96,MATCH(LCIA!GQ$8,'Roundwood_transp._input'!$D$1:$D$96,0),5)</f>
        <v>1.56</v>
      </c>
      <c r="GR9" s="29">
        <f>INDEX('Roundwood_transp._input'!$D$1:$M$96,MATCH(LCIA!GR$8,'Roundwood_transp._input'!$D$1:$D$96,0),5)</f>
        <v>1.56</v>
      </c>
      <c r="GS9" s="29">
        <f>INDEX('Roundwood_transp._input'!$D$1:$M$96,MATCH(LCIA!GS$8,'Roundwood_transp._input'!$D$1:$D$96,0),5)</f>
        <v>1.56</v>
      </c>
      <c r="GT9" s="29">
        <f>INDEX('Roundwood_transp._input'!$D$1:$M$96,MATCH(LCIA!GT$8,'Roundwood_transp._input'!$D$1:$D$96,0),5)</f>
        <v>1.56</v>
      </c>
      <c r="GU9" s="29">
        <f>INDEX('Roundwood_transp._input'!$D$1:$M$96,MATCH(LCIA!GU$8,'Roundwood_transp._input'!$D$1:$D$96,0),5)</f>
        <v>1.6350000000000002</v>
      </c>
      <c r="GV9" s="29">
        <f>INDEX('Roundwood_transp._input'!$D$1:$M$96,MATCH(LCIA!GV$8,'Roundwood_transp._input'!$D$1:$D$96,0),5)</f>
        <v>1.6350000000000002</v>
      </c>
      <c r="GW9" s="29">
        <f>INDEX('Roundwood_transp._input'!$D$1:$M$96,MATCH(LCIA!GW$8,'Roundwood_transp._input'!$D$1:$D$96,0),5)</f>
        <v>1.6350000000000002</v>
      </c>
      <c r="GX9" s="29">
        <f>INDEX('Roundwood_transp._input'!$D$1:$M$96,MATCH(LCIA!GX$8,'Roundwood_transp._input'!$D$1:$D$96,0),5)</f>
        <v>1.6350000000000002</v>
      </c>
      <c r="GY9" s="29">
        <f>INDEX('Roundwood_transp._input'!$D$1:$M$96,MATCH(LCIA!GY$8,'Roundwood_transp._input'!$D$1:$D$96,0),5)</f>
        <v>1.6350000000000002</v>
      </c>
      <c r="GZ9" s="29">
        <f>INDEX('Roundwood_transp._input'!$D$1:$M$96,MATCH(LCIA!GZ$8,'Roundwood_transp._input'!$D$1:$D$96,0),5)</f>
        <v>1.6350000000000002</v>
      </c>
      <c r="HA9" s="29">
        <f>INDEX('Roundwood_transp._input'!$D$1:$M$96,MATCH(LCIA!HA$8,'Roundwood_transp._input'!$D$1:$D$96,0),5)</f>
        <v>1.6350000000000002</v>
      </c>
      <c r="HB9" s="29">
        <f>INDEX('Roundwood_transp._input'!$D$1:$M$96,MATCH(LCIA!HB$8,'Roundwood_transp._input'!$D$1:$D$96,0),5)</f>
        <v>1.6350000000000002</v>
      </c>
      <c r="HC9" s="29">
        <f>INDEX('Roundwood_transp._input'!$D$1:$M$96,MATCH(LCIA!HC$8,'Roundwood_transp._input'!$D$1:$D$96,0),5)</f>
        <v>1.6350000000000002</v>
      </c>
      <c r="HD9" s="29">
        <f>INDEX('Roundwood_transp._input'!$D$1:$M$96,MATCH(LCIA!HD$8,'Roundwood_transp._input'!$D$1:$D$96,0),5)</f>
        <v>1.56</v>
      </c>
      <c r="HE9" s="29">
        <f>INDEX('Roundwood_transp._input'!$D$1:$M$96,MATCH(LCIA!HE$8,'Roundwood_transp._input'!$D$1:$D$96,0),5)</f>
        <v>1.56</v>
      </c>
      <c r="HF9" s="29">
        <f>INDEX('Roundwood_transp._input'!$D$1:$M$96,MATCH(LCIA!HF$8,'Roundwood_transp._input'!$D$1:$D$96,0),5)</f>
        <v>1.56</v>
      </c>
      <c r="HG9" s="29">
        <f>INDEX('Roundwood_transp._input'!$D$1:$M$96,MATCH(LCIA!HG$8,'Roundwood_transp._input'!$D$1:$D$96,0),5)</f>
        <v>1.56</v>
      </c>
      <c r="HH9" s="29">
        <f>INDEX('Roundwood_transp._input'!$D$1:$M$96,MATCH(LCIA!HH$8,'Roundwood_transp._input'!$D$1:$D$96,0),5)</f>
        <v>1.56</v>
      </c>
      <c r="HI9" s="29">
        <f>INDEX('Roundwood_transp._input'!$D$1:$M$96,MATCH(LCIA!HI$8,'Roundwood_transp._input'!$D$1:$D$96,0),5)</f>
        <v>1.56</v>
      </c>
      <c r="HJ9" s="29">
        <f>INDEX('Roundwood_transp._input'!$D$1:$M$96,MATCH(LCIA!HJ$8,'Roundwood_transp._input'!$D$1:$D$96,0),5)</f>
        <v>1.56</v>
      </c>
      <c r="HK9" s="29">
        <f>INDEX('Roundwood_transp._input'!$D$1:$M$96,MATCH(LCIA!HK$8,'Roundwood_transp._input'!$D$1:$D$96,0),5)</f>
        <v>1.56</v>
      </c>
      <c r="HL9" s="29">
        <f>INDEX('Roundwood_transp._input'!$D$1:$M$96,MATCH(LCIA!HL$8,'Roundwood_transp._input'!$D$1:$D$96,0),5)</f>
        <v>1.56</v>
      </c>
      <c r="HM9" s="29" t="e">
        <f>INDEX('Roundwood_transp._input'!$D$1:$M$96,MATCH(LCIA!HM$8,'Roundwood_transp._input'!$D$1:$D$96,0),5)</f>
        <v>#VALUE!</v>
      </c>
      <c r="HN9" s="29" t="e">
        <f>INDEX('Roundwood_transp._input'!$D$1:$M$96,MATCH(LCIA!HN$8,'Roundwood_transp._input'!$D$1:$D$96,0),5)</f>
        <v>#VALUE!</v>
      </c>
      <c r="HO9" s="29">
        <f>INDEX('Roundwood_transp._input'!$D$1:$M$96,MATCH(LCIA!HO$8,'Roundwood_transp._input'!$D$1:$D$96,0),5)</f>
        <v>1.6550975999999999</v>
      </c>
      <c r="HP9" s="29">
        <f>INDEX('Roundwood_transp._input'!$D$1:$M$96,MATCH(LCIA!HP$8,'Roundwood_transp._input'!$D$1:$D$96,0),5)</f>
        <v>1.6550975999999999</v>
      </c>
      <c r="HQ9" s="29">
        <f>INDEX('Roundwood_transp._input'!$D$1:$M$96,MATCH(LCIA!HQ$8,'Roundwood_transp._input'!$D$1:$D$96,0),5)</f>
        <v>1.6550975999999999</v>
      </c>
      <c r="HR9" s="29">
        <f>INDEX('Roundwood_transp._input'!$D$1:$M$96,MATCH(LCIA!HR$8,'Roundwood_transp._input'!$D$1:$D$96,0),5)</f>
        <v>1.6550975999999999</v>
      </c>
      <c r="HS9" s="29">
        <f>INDEX('Roundwood_transp._input'!$D$1:$M$96,MATCH(LCIA!HS$8,'Roundwood_transp._input'!$D$1:$D$96,0),5)</f>
        <v>1.6550975999999999</v>
      </c>
      <c r="HT9" s="29">
        <f>INDEX('Roundwood_transp._input'!$D$1:$M$96,MATCH(LCIA!HT$8,'Roundwood_transp._input'!$D$1:$D$96,0),5)</f>
        <v>1.6550975999999999</v>
      </c>
      <c r="HU9" s="29">
        <f>INDEX('Roundwood_transp._input'!$D$1:$M$96,MATCH(LCIA!HU$8,'Roundwood_transp._input'!$D$1:$D$96,0),5)</f>
        <v>1.6550975999999999</v>
      </c>
      <c r="HV9" s="29">
        <f>INDEX('Roundwood_transp._input'!$D$1:$M$96,MATCH(LCIA!HV$8,'Roundwood_transp._input'!$D$1:$D$96,0),5)</f>
        <v>1.6550975999999999</v>
      </c>
      <c r="HW9" s="29">
        <f>INDEX('Roundwood_transp._input'!$D$1:$M$96,MATCH(LCIA!HW$8,'Roundwood_transp._input'!$D$1:$D$96,0),5)</f>
        <v>1.6550975999999999</v>
      </c>
      <c r="HX9" s="29">
        <f>INDEX('Roundwood_transp._input'!$D$1:$M$96,MATCH(LCIA!HX$8,'Roundwood_transp._input'!$D$1:$D$96,0),5)</f>
        <v>1.7396400000000001</v>
      </c>
      <c r="HY9" s="29">
        <f>INDEX('Roundwood_transp._input'!$D$1:$M$96,MATCH(LCIA!HY$8,'Roundwood_transp._input'!$D$1:$D$96,0),5)</f>
        <v>1.7396400000000001</v>
      </c>
      <c r="HZ9" s="29">
        <f>INDEX('Roundwood_transp._input'!$D$1:$M$96,MATCH(LCIA!HZ$8,'Roundwood_transp._input'!$D$1:$D$96,0),5)</f>
        <v>1.7396400000000001</v>
      </c>
      <c r="IA9" s="29">
        <f>INDEX('Roundwood_transp._input'!$D$1:$M$96,MATCH(LCIA!IA$8,'Roundwood_transp._input'!$D$1:$D$96,0),5)</f>
        <v>1.7396400000000001</v>
      </c>
      <c r="IB9" s="29">
        <f>INDEX('Roundwood_transp._input'!$D$1:$M$96,MATCH(LCIA!IB$8,'Roundwood_transp._input'!$D$1:$D$96,0),5)</f>
        <v>1.7396400000000001</v>
      </c>
      <c r="IC9" s="29">
        <f>INDEX('Roundwood_transp._input'!$D$1:$M$96,MATCH(LCIA!IC$8,'Roundwood_transp._input'!$D$1:$D$96,0),5)</f>
        <v>1.7396400000000001</v>
      </c>
      <c r="ID9" s="29">
        <f>INDEX('Roundwood_transp._input'!$D$1:$M$96,MATCH(LCIA!ID$8,'Roundwood_transp._input'!$D$1:$D$96,0),5)</f>
        <v>1.7396400000000001</v>
      </c>
      <c r="IE9" s="29">
        <f>INDEX('Roundwood_transp._input'!$D$1:$M$96,MATCH(LCIA!IE$8,'Roundwood_transp._input'!$D$1:$D$96,0),5)</f>
        <v>1.7396400000000001</v>
      </c>
      <c r="IF9" s="29">
        <f>INDEX('Roundwood_transp._input'!$D$1:$M$96,MATCH(LCIA!IF$8,'Roundwood_transp._input'!$D$1:$D$96,0),5)</f>
        <v>1.7396400000000001</v>
      </c>
      <c r="IG9" s="29">
        <f>INDEX('Roundwood_transp._input'!$D$1:$M$96,MATCH(LCIA!IG$8,'Roundwood_transp._input'!$D$1:$D$96,0),5)</f>
        <v>1.6550975999999999</v>
      </c>
      <c r="IH9" s="29">
        <f>INDEX('Roundwood_transp._input'!$D$1:$M$96,MATCH(LCIA!IH$8,'Roundwood_transp._input'!$D$1:$D$96,0),5)</f>
        <v>1.6550975999999999</v>
      </c>
      <c r="II9" s="29">
        <f>INDEX('Roundwood_transp._input'!$D$1:$M$96,MATCH(LCIA!II$8,'Roundwood_transp._input'!$D$1:$D$96,0),5)</f>
        <v>1.6550975999999999</v>
      </c>
      <c r="IJ9" s="29">
        <f>INDEX('Roundwood_transp._input'!$D$1:$M$96,MATCH(LCIA!IJ$8,'Roundwood_transp._input'!$D$1:$D$96,0),5)</f>
        <v>1.6550975999999999</v>
      </c>
      <c r="IK9" s="29">
        <f>INDEX('Roundwood_transp._input'!$D$1:$M$96,MATCH(LCIA!IK$8,'Roundwood_transp._input'!$D$1:$D$96,0),5)</f>
        <v>1.6550975999999999</v>
      </c>
      <c r="IL9" s="29">
        <f>INDEX('Roundwood_transp._input'!$D$1:$M$96,MATCH(LCIA!IL$8,'Roundwood_transp._input'!$D$1:$D$96,0),5)</f>
        <v>1.6550975999999999</v>
      </c>
      <c r="IM9" s="29">
        <f>INDEX('Roundwood_transp._input'!$D$1:$M$96,MATCH(LCIA!IM$8,'Roundwood_transp._input'!$D$1:$D$96,0),5)</f>
        <v>1.6550975999999999</v>
      </c>
      <c r="IN9" s="29">
        <f>INDEX('Roundwood_transp._input'!$D$1:$M$96,MATCH(LCIA!IN$8,'Roundwood_transp._input'!$D$1:$D$96,0),5)</f>
        <v>1.6550975999999999</v>
      </c>
      <c r="IO9" s="29">
        <f>INDEX('Roundwood_transp._input'!$D$1:$M$96,MATCH(LCIA!IO$8,'Roundwood_transp._input'!$D$1:$D$96,0),5)</f>
        <v>1.6550975999999999</v>
      </c>
      <c r="IP9" s="29">
        <f>INDEX('Roundwood_transp._input'!$D$1:$M$96,MATCH(LCIA!IP$8,'Roundwood_transp._input'!$D$1:$D$96,0),5)</f>
        <v>1.5808</v>
      </c>
      <c r="IQ9" s="29">
        <f>INDEX('Roundwood_transp._input'!$D$1:$M$96,MATCH(LCIA!IQ$8,'Roundwood_transp._input'!$D$1:$D$96,0),5)</f>
        <v>1.5808</v>
      </c>
      <c r="IR9" s="29">
        <f>INDEX('Roundwood_transp._input'!$D$1:$M$96,MATCH(LCIA!IR$8,'Roundwood_transp._input'!$D$1:$D$96,0),5)</f>
        <v>1.5808</v>
      </c>
      <c r="IS9" s="29">
        <f>INDEX('Roundwood_transp._input'!$D$1:$M$96,MATCH(LCIA!IS$8,'Roundwood_transp._input'!$D$1:$D$96,0),5)</f>
        <v>1.5808</v>
      </c>
      <c r="IT9" s="29">
        <f>INDEX('Roundwood_transp._input'!$D$1:$M$96,MATCH(LCIA!IT$8,'Roundwood_transp._input'!$D$1:$D$96,0),5)</f>
        <v>1.5808</v>
      </c>
      <c r="IU9" s="29">
        <f>INDEX('Roundwood_transp._input'!$D$1:$M$96,MATCH(LCIA!IU$8,'Roundwood_transp._input'!$D$1:$D$96,0),5)</f>
        <v>1.5808</v>
      </c>
      <c r="IV9" s="29">
        <f>INDEX('Roundwood_transp._input'!$D$1:$M$96,MATCH(LCIA!IV$8,'Roundwood_transp._input'!$D$1:$D$96,0),5)</f>
        <v>1.5808</v>
      </c>
      <c r="IW9" s="29">
        <f>INDEX('Roundwood_transp._input'!$D$1:$M$96,MATCH(LCIA!IW$8,'Roundwood_transp._input'!$D$1:$D$96,0),5)</f>
        <v>1.5808</v>
      </c>
      <c r="IX9" s="29">
        <f>INDEX('Roundwood_transp._input'!$D$1:$M$96,MATCH(LCIA!IX$8,'Roundwood_transp._input'!$D$1:$D$96,0),5)</f>
        <v>1.5808</v>
      </c>
      <c r="IY9" s="29">
        <f>INDEX('Roundwood_transp._input'!$D$1:$M$96,MATCH(LCIA!IY$8,'Roundwood_transp._input'!$D$1:$D$96,0),5)</f>
        <v>1.6568000000000001</v>
      </c>
      <c r="IZ9" s="29">
        <f>INDEX('Roundwood_transp._input'!$D$1:$M$96,MATCH(LCIA!IZ$8,'Roundwood_transp._input'!$D$1:$D$96,0),5)</f>
        <v>1.6568000000000001</v>
      </c>
      <c r="JA9" s="29">
        <f>INDEX('Roundwood_transp._input'!$D$1:$M$96,MATCH(LCIA!JA$8,'Roundwood_transp._input'!$D$1:$D$96,0),5)</f>
        <v>1.6568000000000001</v>
      </c>
      <c r="JB9" s="29">
        <f>INDEX('Roundwood_transp._input'!$D$1:$M$96,MATCH(LCIA!JB$8,'Roundwood_transp._input'!$D$1:$D$96,0),5)</f>
        <v>1.6568000000000001</v>
      </c>
      <c r="JC9" s="29">
        <f>INDEX('Roundwood_transp._input'!$D$1:$M$96,MATCH(LCIA!JC$8,'Roundwood_transp._input'!$D$1:$D$96,0),5)</f>
        <v>1.6568000000000001</v>
      </c>
      <c r="JD9" s="29">
        <f>INDEX('Roundwood_transp._input'!$D$1:$M$96,MATCH(LCIA!JD$8,'Roundwood_transp._input'!$D$1:$D$96,0),5)</f>
        <v>1.6568000000000001</v>
      </c>
      <c r="JE9" s="29">
        <f>INDEX('Roundwood_transp._input'!$D$1:$M$96,MATCH(LCIA!JE$8,'Roundwood_transp._input'!$D$1:$D$96,0),5)</f>
        <v>1.6568000000000001</v>
      </c>
      <c r="JF9" s="29">
        <f>INDEX('Roundwood_transp._input'!$D$1:$M$96,MATCH(LCIA!JF$8,'Roundwood_transp._input'!$D$1:$D$96,0),5)</f>
        <v>1.6568000000000001</v>
      </c>
      <c r="JG9" s="29">
        <f>INDEX('Roundwood_transp._input'!$D$1:$M$96,MATCH(LCIA!JG$8,'Roundwood_transp._input'!$D$1:$D$96,0),5)</f>
        <v>1.6568000000000001</v>
      </c>
      <c r="JH9" s="29">
        <f>INDEX('Roundwood_transp._input'!$D$1:$M$96,MATCH(LCIA!JH$8,'Roundwood_transp._input'!$D$1:$D$96,0),5)</f>
        <v>1.5808</v>
      </c>
      <c r="JI9" s="29">
        <f>INDEX('Roundwood_transp._input'!$D$1:$M$96,MATCH(LCIA!JI$8,'Roundwood_transp._input'!$D$1:$D$96,0),5)</f>
        <v>1.5808</v>
      </c>
      <c r="JJ9" s="29">
        <f>INDEX('Roundwood_transp._input'!$D$1:$M$96,MATCH(LCIA!JJ$8,'Roundwood_transp._input'!$D$1:$D$96,0),5)</f>
        <v>1.5808</v>
      </c>
      <c r="JK9" s="29">
        <f>INDEX('Roundwood_transp._input'!$D$1:$M$96,MATCH(LCIA!JK$8,'Roundwood_transp._input'!$D$1:$D$96,0),5)</f>
        <v>1.5808</v>
      </c>
      <c r="JL9" s="29">
        <f>INDEX('Roundwood_transp._input'!$D$1:$M$96,MATCH(LCIA!JL$8,'Roundwood_transp._input'!$D$1:$D$96,0),5)</f>
        <v>1.5808</v>
      </c>
      <c r="JM9" s="29">
        <f>INDEX('Roundwood_transp._input'!$D$1:$M$96,MATCH(LCIA!JM$8,'Roundwood_transp._input'!$D$1:$D$96,0),5)</f>
        <v>1.5808</v>
      </c>
      <c r="JN9" s="29">
        <f>INDEX('Roundwood_transp._input'!$D$1:$M$96,MATCH(LCIA!JN$8,'Roundwood_transp._input'!$D$1:$D$96,0),5)</f>
        <v>1.5808</v>
      </c>
      <c r="JO9" s="29">
        <f>INDEX('Roundwood_transp._input'!$D$1:$M$96,MATCH(LCIA!JO$8,'Roundwood_transp._input'!$D$1:$D$96,0),5)</f>
        <v>1.5808</v>
      </c>
      <c r="JP9" s="29">
        <f>INDEX('Roundwood_transp._input'!$D$1:$M$96,MATCH(LCIA!JP$8,'Roundwood_transp._input'!$D$1:$D$96,0),5)</f>
        <v>1.5808</v>
      </c>
      <c r="JQ9" s="29">
        <f>INDEX('Roundwood_transp._input'!$D$1:$M$96,MATCH(LCIA!JQ$8,'Roundwood_transp._input'!$D$1:$D$96,0),5)</f>
        <v>1.6301999999999999</v>
      </c>
      <c r="JR9" s="29">
        <f>INDEX('Roundwood_transp._input'!$D$1:$M$96,MATCH(LCIA!JR$8,'Roundwood_transp._input'!$D$1:$D$96,0),5)</f>
        <v>1.6301999999999999</v>
      </c>
      <c r="JS9" s="29">
        <f>INDEX('Roundwood_transp._input'!$D$1:$M$96,MATCH(LCIA!JS$8,'Roundwood_transp._input'!$D$1:$D$96,0),5)</f>
        <v>1.6301999999999999</v>
      </c>
      <c r="JT9" s="29">
        <f>INDEX('Roundwood_transp._input'!$D$1:$M$96,MATCH(LCIA!JT$8,'Roundwood_transp._input'!$D$1:$D$96,0),5)</f>
        <v>1.6301999999999999</v>
      </c>
      <c r="JU9" s="29">
        <f>INDEX('Roundwood_transp._input'!$D$1:$M$96,MATCH(LCIA!JU$8,'Roundwood_transp._input'!$D$1:$D$96,0),5)</f>
        <v>1.6301999999999999</v>
      </c>
      <c r="JV9" s="29">
        <f>INDEX('Roundwood_transp._input'!$D$1:$M$96,MATCH(LCIA!JV$8,'Roundwood_transp._input'!$D$1:$D$96,0),5)</f>
        <v>1.6301999999999999</v>
      </c>
      <c r="JW9" s="29">
        <f>INDEX('Roundwood_transp._input'!$D$1:$M$96,MATCH(LCIA!JW$8,'Roundwood_transp._input'!$D$1:$D$96,0),5)</f>
        <v>1.6301999999999999</v>
      </c>
      <c r="JX9" s="29">
        <f>INDEX('Roundwood_transp._input'!$D$1:$M$96,MATCH(LCIA!JX$8,'Roundwood_transp._input'!$D$1:$D$96,0),5)</f>
        <v>1.6301999999999999</v>
      </c>
      <c r="JY9" s="29">
        <f t="array" ref="JY9">INDEX('Roundwood_transp._input'!$D$1:$M$96,MATCH(LCIA!JY$8,'Roundwood_transp._input'!$D$1:$D$96,0),5)</f>
        <v>1.6301999999999999</v>
      </c>
      <c r="JZ9" s="29">
        <f>INDEX('Roundwood_transp._input'!$D$1:$M$96,MATCH(LCIA!JZ$8,'Roundwood_transp._input'!$D$1:$D$96,0),5)</f>
        <v>1.7004000000000004</v>
      </c>
      <c r="KA9" s="29">
        <f>INDEX('Roundwood_transp._input'!$D$1:$M$96,MATCH(LCIA!KA$8,'Roundwood_transp._input'!$D$1:$D$96,0),5)</f>
        <v>1.7004000000000004</v>
      </c>
      <c r="KB9" s="29">
        <f>INDEX('Roundwood_transp._input'!$D$1:$M$96,MATCH(LCIA!KB$8,'Roundwood_transp._input'!$D$1:$D$96,0),5)</f>
        <v>1.7004000000000004</v>
      </c>
      <c r="KC9" s="29">
        <f>INDEX('Roundwood_transp._input'!$D$1:$M$96,MATCH(LCIA!KC$8,'Roundwood_transp._input'!$D$1:$D$96,0),5)</f>
        <v>1.7004000000000004</v>
      </c>
      <c r="KD9" s="29">
        <f>INDEX('Roundwood_transp._input'!$D$1:$M$96,MATCH(LCIA!KD$8,'Roundwood_transp._input'!$D$1:$D$96,0),5)</f>
        <v>1.7004000000000004</v>
      </c>
      <c r="KE9" s="29">
        <f>INDEX('Roundwood_transp._input'!$D$1:$M$96,MATCH(LCIA!KE$8,'Roundwood_transp._input'!$D$1:$D$96,0),5)</f>
        <v>1.7004000000000004</v>
      </c>
      <c r="KF9" s="29">
        <f>INDEX('Roundwood_transp._input'!$D$1:$M$96,MATCH(LCIA!KF$8,'Roundwood_transp._input'!$D$1:$D$96,0),5)</f>
        <v>1.7004000000000004</v>
      </c>
      <c r="KG9" s="29">
        <f>INDEX('Roundwood_transp._input'!$D$1:$M$96,MATCH(LCIA!KG$8,'Roundwood_transp._input'!$D$1:$D$96,0),5)</f>
        <v>1.7004000000000004</v>
      </c>
      <c r="KH9" s="29">
        <f>INDEX('Roundwood_transp._input'!$D$1:$M$96,MATCH(LCIA!KH$8,'Roundwood_transp._input'!$D$1:$D$96,0),5)</f>
        <v>1.7004000000000004</v>
      </c>
      <c r="KI9" s="29">
        <f>INDEX('Roundwood_transp._input'!$D$1:$M$96,MATCH(LCIA!KI$8,'Roundwood_transp._input'!$D$1:$D$96,0),5)</f>
        <v>1.6301999999999999</v>
      </c>
      <c r="KJ9" s="29">
        <f>INDEX('Roundwood_transp._input'!$D$1:$M$96,MATCH(LCIA!KJ$8,'Roundwood_transp._input'!$D$1:$D$96,0),5)</f>
        <v>1.6301999999999999</v>
      </c>
      <c r="KK9" s="29">
        <f>INDEX('Roundwood_transp._input'!$D$1:$M$96,MATCH(LCIA!KK$8,'Roundwood_transp._input'!$D$1:$D$96,0),5)</f>
        <v>1.6301999999999999</v>
      </c>
      <c r="KL9" s="29">
        <f>INDEX('Roundwood_transp._input'!$D$1:$M$96,MATCH(LCIA!KL$8,'Roundwood_transp._input'!$D$1:$D$96,0),5)</f>
        <v>1.6301999999999999</v>
      </c>
      <c r="KM9" s="29">
        <f>INDEX('Roundwood_transp._input'!$D$1:$M$96,MATCH(LCIA!KM$8,'Roundwood_transp._input'!$D$1:$D$96,0),5)</f>
        <v>1.6301999999999999</v>
      </c>
      <c r="KN9" s="29">
        <f>INDEX('Roundwood_transp._input'!$D$1:$M$96,MATCH(LCIA!KN$8,'Roundwood_transp._input'!$D$1:$D$96,0),5)</f>
        <v>1.6301999999999999</v>
      </c>
      <c r="KO9" s="29">
        <f>INDEX('Roundwood_transp._input'!$D$1:$M$96,MATCH(LCIA!KO$8,'Roundwood_transp._input'!$D$1:$D$96,0),5)</f>
        <v>1.6301999999999999</v>
      </c>
      <c r="KP9" s="29">
        <f>INDEX('Roundwood_transp._input'!$D$1:$M$96,MATCH(LCIA!KP$8,'Roundwood_transp._input'!$D$1:$D$96,0),5)</f>
        <v>1.6301999999999999</v>
      </c>
      <c r="KQ9" s="29">
        <f>INDEX('Roundwood_transp._input'!$D$1:$M$96,MATCH(LCIA!KQ$8,'Roundwood_transp._input'!$D$1:$D$96,0),5)</f>
        <v>1.6301999999999999</v>
      </c>
      <c r="KR9" s="29">
        <f>INDEX('Roundwood_transp._input'!$D$1:$M$96,MATCH(LCIA!KR$8,'Roundwood_transp._input'!$D$1:$D$96,0),5)</f>
        <v>1.56</v>
      </c>
      <c r="KS9" s="29">
        <f>INDEX('Roundwood_transp._input'!$D$1:$M$96,MATCH(LCIA!KS$8,'Roundwood_transp._input'!$D$1:$D$96,0),5)</f>
        <v>1.56</v>
      </c>
      <c r="KT9" s="29">
        <f>INDEX('Roundwood_transp._input'!$D$1:$M$96,MATCH(LCIA!KT$8,'Roundwood_transp._input'!$D$1:$D$96,0),5)</f>
        <v>1.56</v>
      </c>
      <c r="KU9" s="29">
        <f>INDEX('Roundwood_transp._input'!$D$1:$M$96,MATCH(LCIA!KU$8,'Roundwood_transp._input'!$D$1:$D$96,0),5)</f>
        <v>1.56</v>
      </c>
      <c r="KV9" s="29">
        <f>INDEX('Roundwood_transp._input'!$D$1:$M$96,MATCH(LCIA!KV$8,'Roundwood_transp._input'!$D$1:$D$96,0),5)</f>
        <v>1.56</v>
      </c>
      <c r="KW9" s="29">
        <f>INDEX('Roundwood_transp._input'!$D$1:$M$96,MATCH(LCIA!KW$8,'Roundwood_transp._input'!$D$1:$D$96,0),5)</f>
        <v>1.56</v>
      </c>
      <c r="KX9" s="29">
        <f>INDEX('Roundwood_transp._input'!$D$1:$M$96,MATCH(LCIA!KX$8,'Roundwood_transp._input'!$D$1:$D$96,0),5)</f>
        <v>1.56</v>
      </c>
      <c r="KY9" s="29">
        <f>INDEX('Roundwood_transp._input'!$D$1:$M$96,MATCH(LCIA!KY$8,'Roundwood_transp._input'!$D$1:$D$96,0),5)</f>
        <v>1.56</v>
      </c>
      <c r="KZ9" s="29">
        <f>INDEX('Roundwood_transp._input'!$D$1:$M$96,MATCH(LCIA!KZ$8,'Roundwood_transp._input'!$D$1:$D$96,0),5)</f>
        <v>1.56</v>
      </c>
      <c r="LA9" s="29">
        <f>INDEX('Roundwood_transp._input'!$D$1:$M$96,MATCH(LCIA!LA$8,'Roundwood_transp._input'!$D$1:$D$96,0),5)</f>
        <v>1.6350000000000002</v>
      </c>
      <c r="LB9" s="29">
        <f>INDEX('Roundwood_transp._input'!$D$1:$M$96,MATCH(LCIA!LB$8,'Roundwood_transp._input'!$D$1:$D$96,0),5)</f>
        <v>1.6350000000000002</v>
      </c>
      <c r="LC9" s="29">
        <f>INDEX('Roundwood_transp._input'!$D$1:$M$96,MATCH(LCIA!LC$8,'Roundwood_transp._input'!$D$1:$D$96,0),5)</f>
        <v>1.6350000000000002</v>
      </c>
      <c r="LD9" s="29">
        <f>INDEX('Roundwood_transp._input'!$D$1:$M$96,MATCH(LCIA!LD$8,'Roundwood_transp._input'!$D$1:$D$96,0),5)</f>
        <v>1.6350000000000002</v>
      </c>
      <c r="LE9" s="29">
        <f>INDEX('Roundwood_transp._input'!$D$1:$M$96,MATCH(LCIA!LE$8,'Roundwood_transp._input'!$D$1:$D$96,0),5)</f>
        <v>1.6350000000000002</v>
      </c>
      <c r="LF9" s="29">
        <f>INDEX('Roundwood_transp._input'!$D$1:$M$96,MATCH(LCIA!LF$8,'Roundwood_transp._input'!$D$1:$D$96,0),5)</f>
        <v>1.6350000000000002</v>
      </c>
      <c r="LG9" s="29">
        <f>INDEX('Roundwood_transp._input'!$D$1:$M$96,MATCH(LCIA!LG$8,'Roundwood_transp._input'!$D$1:$D$96,0),5)</f>
        <v>1.6350000000000002</v>
      </c>
      <c r="LH9" s="29">
        <f>INDEX('Roundwood_transp._input'!$D$1:$M$96,MATCH(LCIA!LH$8,'Roundwood_transp._input'!$D$1:$D$96,0),5)</f>
        <v>1.6350000000000002</v>
      </c>
      <c r="LI9" s="29">
        <f>INDEX('Roundwood_transp._input'!$D$1:$M$96,MATCH(LCIA!LI$8,'Roundwood_transp._input'!$D$1:$D$96,0),5)</f>
        <v>1.6350000000000002</v>
      </c>
      <c r="LJ9" s="29">
        <f>INDEX('Roundwood_transp._input'!$D$1:$M$96,MATCH(LCIA!LJ$8,'Roundwood_transp._input'!$D$1:$D$96,0),5)</f>
        <v>1.56</v>
      </c>
      <c r="LK9" s="29">
        <f>INDEX('Roundwood_transp._input'!$D$1:$M$96,MATCH(LCIA!LK$8,'Roundwood_transp._input'!$D$1:$D$96,0),5)</f>
        <v>1.56</v>
      </c>
      <c r="LL9" s="29">
        <f>INDEX('Roundwood_transp._input'!$D$1:$M$96,MATCH(LCIA!LL$8,'Roundwood_transp._input'!$D$1:$D$96,0),5)</f>
        <v>1.56</v>
      </c>
      <c r="LM9" s="29">
        <f>INDEX('Roundwood_transp._input'!$D$1:$M$96,MATCH(LCIA!LM$8,'Roundwood_transp._input'!$D$1:$D$96,0),5)</f>
        <v>1.56</v>
      </c>
      <c r="LN9" s="29">
        <f>INDEX('Roundwood_transp._input'!$D$1:$M$96,MATCH(LCIA!LN$8,'Roundwood_transp._input'!$D$1:$D$96,0),5)</f>
        <v>1.56</v>
      </c>
      <c r="LO9" s="29">
        <f>INDEX('Roundwood_transp._input'!$D$1:$M$96,MATCH(LCIA!LO$8,'Roundwood_transp._input'!$D$1:$D$96,0),5)</f>
        <v>1.56</v>
      </c>
      <c r="LP9" s="29">
        <f>INDEX('Roundwood_transp._input'!$D$1:$M$96,MATCH(LCIA!LP$8,'Roundwood_transp._input'!$D$1:$D$96,0),5)</f>
        <v>1.56</v>
      </c>
      <c r="LQ9" s="29">
        <f>INDEX('Roundwood_transp._input'!$D$1:$M$96,MATCH(LCIA!LQ$8,'Roundwood_transp._input'!$D$1:$D$96,0),5)</f>
        <v>1.56</v>
      </c>
      <c r="LR9" s="29">
        <f>INDEX('Roundwood_transp._input'!$D$1:$M$96,MATCH(LCIA!LR$8,'Roundwood_transp._input'!$D$1:$D$96,0),5)</f>
        <v>1.56</v>
      </c>
      <c r="LS9" s="29"/>
      <c r="LT9" s="29"/>
      <c r="LU9" s="29"/>
      <c r="LV9" s="29"/>
      <c r="LW9" s="29"/>
      <c r="LX9" s="29"/>
      <c r="LY9" s="29"/>
      <c r="LZ9" s="29"/>
      <c r="MA9" s="29"/>
      <c r="MB9" s="29"/>
      <c r="MC9" s="29"/>
      <c r="MD9" s="29"/>
      <c r="ME9" s="29"/>
      <c r="MF9" s="29"/>
      <c r="MG9" s="29"/>
      <c r="MH9" s="29"/>
      <c r="MI9" s="29"/>
      <c r="MJ9" s="29"/>
      <c r="MK9" s="29" t="e">
        <f>INDEX('Roundwood_transp._input'!$D$1:$M$96,MATCH(LCIA!MK$8,'Roundwood_transp._input'!$D$1:$D$96,0),5)</f>
        <v>#N/A</v>
      </c>
      <c r="ML9" s="29" t="e">
        <f>INDEX('Roundwood_transp._input'!$D$1:$M$96,MATCH(LCIA!ML$8,'Roundwood_transp._input'!$D$1:$D$96,0),5)</f>
        <v>#N/A</v>
      </c>
      <c r="MM9" s="29" t="e">
        <f>INDEX('Roundwood_transp._input'!$D$1:$M$96,MATCH(LCIA!MM$8,'Roundwood_transp._input'!$D$1:$D$96,0),5)</f>
        <v>#N/A</v>
      </c>
      <c r="MN9" s="29" t="e">
        <f>INDEX('Roundwood_transp._input'!$D$1:$M$96,MATCH(LCIA!MN$8,'Roundwood_transp._input'!$D$1:$D$96,0),5)</f>
        <v>#N/A</v>
      </c>
      <c r="MO9" s="29" t="e">
        <f>INDEX('Roundwood_transp._input'!$D$1:$M$96,MATCH(LCIA!MO$8,'Roundwood_transp._input'!$D$1:$D$96,0),5)</f>
        <v>#N/A</v>
      </c>
      <c r="MP9" s="29" t="e">
        <f>INDEX('Roundwood_transp._input'!$D$1:$M$96,MATCH(LCIA!MP$8,'Roundwood_transp._input'!$D$1:$D$96,0),5)</f>
        <v>#N/A</v>
      </c>
      <c r="MQ9" s="29" t="e">
        <f>INDEX('Roundwood_transp._input'!$D$1:$M$96,MATCH(LCIA!MQ$8,'Roundwood_transp._input'!$D$1:$D$96,0),5)</f>
        <v>#N/A</v>
      </c>
      <c r="MR9" s="29" t="e">
        <f>INDEX('Roundwood_transp._input'!$D$1:$M$96,MATCH(LCIA!MR$8,'Roundwood_transp._input'!$D$1:$D$96,0),5)</f>
        <v>#N/A</v>
      </c>
      <c r="MS9" s="29" t="e">
        <f>INDEX('Roundwood_transp._input'!$D$1:$M$96,MATCH(LCIA!MS$8,'Roundwood_transp._input'!$D$1:$D$96,0),5)</f>
        <v>#N/A</v>
      </c>
      <c r="MT9" s="29" t="e">
        <f>INDEX('Roundwood_transp._input'!$D$1:$M$96,MATCH(LCIA!MT$8,'Roundwood_transp._input'!$D$1:$D$96,0),5)</f>
        <v>#N/A</v>
      </c>
      <c r="MU9" s="29" t="e">
        <f>INDEX('Roundwood_transp._input'!$D$1:$M$96,MATCH(LCIA!MU$8,'Roundwood_transp._input'!$D$1:$D$96,0),5)</f>
        <v>#N/A</v>
      </c>
      <c r="MV9" s="29" t="e">
        <f>INDEX('Roundwood_transp._input'!$D$1:$M$96,MATCH(LCIA!MV$8,'Roundwood_transp._input'!$D$1:$D$96,0),5)</f>
        <v>#N/A</v>
      </c>
      <c r="MW9" s="29" t="e">
        <f>INDEX('Roundwood_transp._input'!$D$1:$M$96,MATCH(LCIA!MW$8,'Roundwood_transp._input'!$D$1:$D$96,0),5)</f>
        <v>#N/A</v>
      </c>
      <c r="MX9" s="29" t="e">
        <f>INDEX('Roundwood_transp._input'!$D$1:$M$96,MATCH(LCIA!MX$8,'Roundwood_transp._input'!$D$1:$D$96,0),5)</f>
        <v>#N/A</v>
      </c>
      <c r="MY9" s="29" t="e">
        <f>INDEX('Roundwood_transp._input'!$D$1:$M$96,MATCH(LCIA!MY$8,'Roundwood_transp._input'!$D$1:$D$96,0),5)</f>
        <v>#N/A</v>
      </c>
      <c r="MZ9" s="29" t="e">
        <f>INDEX('Roundwood_transp._input'!$D$1:$M$96,MATCH(LCIA!MZ$8,'Roundwood_transp._input'!$D$1:$D$96,0),5)</f>
        <v>#N/A</v>
      </c>
      <c r="NA9" s="29" t="e">
        <f>INDEX('Roundwood_transp._input'!$D$1:$M$96,MATCH(LCIA!NA$8,'Roundwood_transp._input'!$D$1:$D$96,0),5)</f>
        <v>#N/A</v>
      </c>
      <c r="NB9" s="29" t="e">
        <f>INDEX('Roundwood_transp._input'!$D$1:$M$96,MATCH(LCIA!NB$8,'Roundwood_transp._input'!$D$1:$D$96,0),5)</f>
        <v>#N/A</v>
      </c>
    </row>
    <row r="10" spans="1:366" s="17" customFormat="1">
      <c r="B10" s="17" t="s">
        <v>1129</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c r="IW10" s="29"/>
      <c r="IX10" s="29"/>
      <c r="IY10" s="29"/>
      <c r="IZ10" s="29"/>
      <c r="JA10" s="29"/>
      <c r="JB10" s="29"/>
      <c r="JC10" s="29"/>
      <c r="JD10" s="29"/>
      <c r="JE10" s="29"/>
      <c r="JF10" s="29"/>
      <c r="JG10" s="29"/>
      <c r="JH10" s="29"/>
      <c r="JI10" s="29"/>
      <c r="JJ10" s="29"/>
      <c r="JK10" s="29"/>
      <c r="JL10" s="29"/>
      <c r="JM10" s="29"/>
      <c r="JN10" s="29"/>
      <c r="JO10" s="29"/>
      <c r="JP10" s="29"/>
      <c r="JQ10" s="29"/>
      <c r="JR10" s="29"/>
      <c r="JS10" s="29"/>
      <c r="JT10" s="29"/>
      <c r="JU10" s="29"/>
      <c r="JV10" s="29"/>
      <c r="JW10" s="29"/>
      <c r="JX10" s="29"/>
      <c r="JY10" s="29"/>
      <c r="JZ10" s="29"/>
      <c r="KA10" s="29"/>
      <c r="KB10" s="29"/>
      <c r="KC10" s="29"/>
      <c r="KD10" s="29"/>
      <c r="KE10" s="29"/>
      <c r="KF10" s="29"/>
      <c r="KG10" s="29"/>
      <c r="KH10" s="29"/>
      <c r="KI10" s="29"/>
      <c r="KJ10" s="29"/>
      <c r="KK10" s="29"/>
      <c r="KL10" s="29"/>
      <c r="KM10" s="29"/>
      <c r="KN10" s="29"/>
      <c r="KO10" s="29"/>
      <c r="KP10" s="29"/>
      <c r="KQ10" s="29"/>
      <c r="KR10" s="29"/>
      <c r="KS10" s="29"/>
      <c r="KT10" s="29"/>
      <c r="KU10" s="29"/>
      <c r="KV10" s="29"/>
      <c r="KW10" s="29"/>
      <c r="KX10" s="29"/>
      <c r="KY10" s="29"/>
      <c r="KZ10" s="29"/>
      <c r="LA10" s="29"/>
      <c r="LB10" s="29"/>
      <c r="LC10" s="29"/>
      <c r="LD10" s="29"/>
      <c r="LE10" s="29"/>
      <c r="LF10" s="29"/>
      <c r="LG10" s="29"/>
      <c r="LH10" s="29"/>
      <c r="LI10" s="29"/>
      <c r="LJ10" s="29"/>
      <c r="LK10" s="29"/>
      <c r="LL10" s="29"/>
      <c r="LM10" s="29"/>
      <c r="LN10" s="29"/>
      <c r="LO10" s="29"/>
      <c r="LP10" s="29"/>
      <c r="LQ10" s="29"/>
      <c r="LR10" s="29"/>
      <c r="LS10" s="29"/>
      <c r="LT10" s="29"/>
      <c r="LU10" s="29"/>
      <c r="LV10" s="29"/>
      <c r="LW10" s="29"/>
      <c r="LX10" s="29"/>
      <c r="LY10" s="29"/>
      <c r="LZ10" s="29"/>
      <c r="MA10" s="29"/>
      <c r="MB10" s="29"/>
      <c r="MC10" s="29"/>
      <c r="MD10" s="29"/>
      <c r="ME10" s="29">
        <f>Transport!E28</f>
        <v>0</v>
      </c>
      <c r="MF10" s="29">
        <f>Transport!F28</f>
        <v>0</v>
      </c>
      <c r="MG10" s="29">
        <f>Transport!E29</f>
        <v>0</v>
      </c>
      <c r="MH10" s="29">
        <f>Transport!F29</f>
        <v>0</v>
      </c>
      <c r="MI10" s="29"/>
      <c r="MJ10" s="29"/>
      <c r="MK10" s="29">
        <f t="array" ref="MK10">INDEX(Dichten!$A$2:$E$19,MATCH(LCIA!MK6&amp;LCIA!MK2,INDEX(Dichten!$A$2:$E$19,,1)&amp;INDEX(Dichten!$A$2:$E$19,,2),0),5)</f>
        <v>1.1968000000000001</v>
      </c>
      <c r="ML10" s="29">
        <f t="array" ref="ML10">INDEX(Dichten!$A$2:$E$19,MATCH(LCIA!ML6&amp;LCIA!ML2,INDEX(Dichten!$A$2:$E$19,,1)&amp;INDEX(Dichten!$A$2:$E$19,,2),0),5)</f>
        <v>1.2155</v>
      </c>
      <c r="MM10" s="29">
        <f t="array" ref="MM10">INDEX(Dichten!$A$2:$E$19,MATCH(LCIA!MM6&amp;LCIA!MM2,INDEX(Dichten!$A$2:$E$19,,1)&amp;INDEX(Dichten!$A$2:$E$19,,2),0),5)</f>
        <v>1.1968000000000001</v>
      </c>
      <c r="MN10" s="29">
        <f t="array" ref="MN10">INDEX(Dichten!$A$2:$E$19,MATCH(LCIA!MN6&amp;LCIA!MN2,INDEX(Dichten!$A$2:$E$19,,1)&amp;INDEX(Dichten!$A$2:$E$19,,2),0),5)</f>
        <v>1.1968000000000001</v>
      </c>
      <c r="MO10" s="29">
        <f t="array" ref="MO10">INDEX(Dichten!$A$2:$E$19,MATCH(LCIA!MO6&amp;LCIA!MO2,INDEX(Dichten!$A$2:$E$19,,1)&amp;INDEX(Dichten!$A$2:$E$19,,2),0),5)</f>
        <v>1.1968000000000001</v>
      </c>
      <c r="MP10" s="29">
        <f t="array" ref="MP10">INDEX(Dichten!$A$2:$E$19,MATCH(LCIA!MP6&amp;LCIA!MP2,INDEX(Dichten!$A$2:$E$19,,1)&amp;INDEX(Dichten!$A$2:$E$19,,2),0),5)</f>
        <v>1.1968000000000001</v>
      </c>
      <c r="MQ10" s="29">
        <f t="array" ref="MQ10">INDEX(Dichten!$A$2:$E$19,MATCH(LCIA!MQ6&amp;LCIA!MQ2,INDEX(Dichten!$A$2:$E$19,,1)&amp;INDEX(Dichten!$A$2:$E$19,,2),0),5)</f>
        <v>1.1968000000000001</v>
      </c>
      <c r="MR10" s="29">
        <f t="array" ref="MR10">INDEX(Dichten!$A$2:$E$19,MATCH(LCIA!MR6&amp;LCIA!MR2,INDEX(Dichten!$A$2:$E$19,,1)&amp;INDEX(Dichten!$A$2:$E$19,,2),0),5)</f>
        <v>1.1968000000000001</v>
      </c>
      <c r="MS10" s="29">
        <f t="array" ref="MS10">INDEX(Dichten!$A$2:$E$19,MATCH(LCIA!MS6&amp;LCIA!MS2,INDEX(Dichten!$A$2:$E$19,,1)&amp;INDEX(Dichten!$A$2:$E$19,,2),0),5)</f>
        <v>1.1968000000000001</v>
      </c>
      <c r="MT10" s="29">
        <f t="array" ref="MT10">INDEX(Dichten!$A$2:$E$19,MATCH(LCIA!MT6&amp;LCIA!MT2,INDEX(Dichten!$A$2:$E$19,,1)&amp;INDEX(Dichten!$A$2:$E$19,,2),0),5)</f>
        <v>0.83776000000000006</v>
      </c>
      <c r="MU10" s="29">
        <f t="array" ref="MU10">INDEX(Dichten!$A$2:$E$19,MATCH(LCIA!MU6&amp;LCIA!MU2,INDEX(Dichten!$A$2:$E$19,,1)&amp;INDEX(Dichten!$A$2:$E$19,,2),0),5)</f>
        <v>0.87584000000000006</v>
      </c>
      <c r="MV10" s="29">
        <f t="array" ref="MV10">INDEX(Dichten!$A$2:$E$19,MATCH(LCIA!MV6&amp;LCIA!MV2,INDEX(Dichten!$A$2:$E$19,,1)&amp;INDEX(Dichten!$A$2:$E$19,,2),0),5)</f>
        <v>0.87584000000000006</v>
      </c>
      <c r="MW10" s="29">
        <f t="array" ref="MW10">INDEX(Dichten!$A$2:$E$19,MATCH(LCIA!MW6&amp;LCIA!MW2,INDEX(Dichten!$A$2:$E$19,,1)&amp;INDEX(Dichten!$A$2:$E$19,,2),0),5)</f>
        <v>0.87584000000000006</v>
      </c>
      <c r="MX10" s="29">
        <f t="array" ref="MX10">INDEX(Dichten!$A$2:$E$19,MATCH(LCIA!MX6&amp;LCIA!MX2,INDEX(Dichten!$A$2:$E$19,,1)&amp;INDEX(Dichten!$A$2:$E$19,,2),0),5)</f>
        <v>0.93296000000000001</v>
      </c>
      <c r="MY10" s="29">
        <f t="array" ref="MY10">INDEX(Dichten!$A$2:$E$19,MATCH(LCIA!MY6&amp;LCIA!MY2,INDEX(Dichten!$A$2:$E$19,,1)&amp;INDEX(Dichten!$A$2:$E$19,,2),0),5)</f>
        <v>0.93296000000000001</v>
      </c>
      <c r="MZ10" s="29">
        <f t="array" ref="MZ10">INDEX(Dichten!$A$2:$E$19,MATCH(LCIA!MZ6&amp;LCIA!MZ2,INDEX(Dichten!$A$2:$E$19,,1)&amp;INDEX(Dichten!$A$2:$E$19,,2),0),5)</f>
        <v>0.87584000000000006</v>
      </c>
      <c r="NA10" s="29">
        <f t="array" ref="NA10">INDEX(Dichten!$A$2:$E$19,MATCH(LCIA!NA6&amp;LCIA!NA2,INDEX(Dichten!$A$2:$E$19,,1)&amp;INDEX(Dichten!$A$2:$E$19,,2),0),5)</f>
        <v>0.87584000000000006</v>
      </c>
      <c r="NB10" s="29">
        <f t="array" ref="NB10">INDEX(Dichten!$A$2:$E$19,MATCH(LCIA!NB6&amp;LCIA!NB2,INDEX(Dichten!$A$2:$E$19,,1)&amp;INDEX(Dichten!$A$2:$E$19,,2),0),5)</f>
        <v>0.83776000000000006</v>
      </c>
    </row>
    <row r="11" spans="1:366" s="17" customFormat="1">
      <c r="B11" s="17" t="s">
        <v>1132</v>
      </c>
      <c r="C11" s="29" t="str">
        <f>INDEX('Roundwood_transp._input'!$D$1:$M$96,MATCH(LCIA!C$8,'Roundwood_transp._input'!$D$1:$D$96,0),7)</f>
        <v>sawlog and veneer log, hardwood, sustainable forest management, measured as solid wood under bark, at forest road</v>
      </c>
      <c r="D11" s="29" t="str">
        <f>INDEX('Roundwood_transp._input'!$D$1:$M$96,MATCH(LCIA!D$8,'Roundwood_transp._input'!$D$1:$D$96,0),7)</f>
        <v>sawlog and veneer log, hardwood, sustainable forest management, measured as solid wood under bark, at forest road</v>
      </c>
      <c r="E11" s="29" t="str">
        <f>INDEX('Roundwood_transp._input'!$D$1:$M$96,MATCH(LCIA!E$8,'Roundwood_transp._input'!$D$1:$D$96,0),7)</f>
        <v>sawlog and veneer log, hardwood, sustainable forest management, measured as solid wood under bark, at forest road</v>
      </c>
      <c r="F11" s="29" t="str">
        <f>INDEX('Roundwood_transp._input'!$D$1:$M$96,MATCH(LCIA!F$8,'Roundwood_transp._input'!$D$1:$D$96,0),7)</f>
        <v>sawlog and veneer log, hardwood, sustainable forest management, measured as solid wood under bark, at forest road</v>
      </c>
      <c r="G11" s="29" t="str">
        <f>INDEX('Roundwood_transp._input'!$D$1:$M$96,MATCH(LCIA!G$8,'Roundwood_transp._input'!$D$1:$D$96,0),7)</f>
        <v>sawlog and veneer log, hardwood, sustainable forest management, measured as solid wood under bark, at forest road</v>
      </c>
      <c r="H11" s="29" t="str">
        <f>INDEX('Roundwood_transp._input'!$D$1:$M$96,MATCH(LCIA!H$8,'Roundwood_transp._input'!$D$1:$D$96,0),7)</f>
        <v>sawlog and veneer log, hardwood, sustainable forest management, measured as solid wood under bark, at forest road</v>
      </c>
      <c r="I11" s="29" t="str">
        <f>INDEX('Roundwood_transp._input'!$D$1:$M$96,MATCH(LCIA!I$8,'Roundwood_transp._input'!$D$1:$D$96,0),7)</f>
        <v>sawlog and veneer log, hardwood, sustainable forest management, measured as solid wood under bark, at forest road</v>
      </c>
      <c r="J11" s="29" t="str">
        <f>INDEX('Roundwood_transp._input'!$D$1:$M$96,MATCH(LCIA!J$8,'Roundwood_transp._input'!$D$1:$D$96,0),7)</f>
        <v>sawlog and veneer log, hardwood, sustainable forest management, measured as solid wood under bark, at forest road</v>
      </c>
      <c r="K11" s="29" t="str">
        <f>INDEX('Roundwood_transp._input'!$D$1:$M$96,MATCH(LCIA!K$8,'Roundwood_transp._input'!$D$1:$D$96,0),7)</f>
        <v>sawlog and veneer log, hardwood, sustainable forest management, measured as solid wood under bark, at forest road</v>
      </c>
      <c r="L11" s="29" t="str">
        <f>INDEX('Roundwood_transp._input'!$D$1:$M$96,MATCH(LCIA!L$8,'Roundwood_transp._input'!$D$1:$D$96,0),7)</f>
        <v>sawlog and veneer log, hardwood, sustainable forest management, measured as solid wood under bark, at forest road</v>
      </c>
      <c r="M11" s="29" t="str">
        <f>INDEX('Roundwood_transp._input'!$D$1:$M$96,MATCH(LCIA!M$8,'Roundwood_transp._input'!$D$1:$D$96,0),7)</f>
        <v>sawlog and veneer log, hardwood, sustainable forest management, measured as solid wood under bark, at forest road</v>
      </c>
      <c r="N11" s="29" t="str">
        <f>INDEX('Roundwood_transp._input'!$D$1:$M$96,MATCH(LCIA!N$8,'Roundwood_transp._input'!$D$1:$D$96,0),7)</f>
        <v>sawlog and veneer log, hardwood, sustainable forest management, measured as solid wood under bark, at forest road</v>
      </c>
      <c r="O11" s="29" t="str">
        <f>INDEX('Roundwood_transp._input'!$D$1:$M$96,MATCH(LCIA!O$8,'Roundwood_transp._input'!$D$1:$D$96,0),7)</f>
        <v>sawlog and veneer log, hardwood, sustainable forest management, measured as solid wood under bark, at forest road</v>
      </c>
      <c r="P11" s="29" t="str">
        <f>INDEX('Roundwood_transp._input'!$D$1:$M$96,MATCH(LCIA!P$8,'Roundwood_transp._input'!$D$1:$D$96,0),7)</f>
        <v>sawlog and veneer log, hardwood, sustainable forest management, measured as solid wood under bark, at forest road</v>
      </c>
      <c r="Q11" s="29" t="str">
        <f>INDEX('Roundwood_transp._input'!$D$1:$M$96,MATCH(LCIA!Q$8,'Roundwood_transp._input'!$D$1:$D$96,0),7)</f>
        <v>sawlog and veneer log, hardwood, sustainable forest management, measured as solid wood under bark, at forest road</v>
      </c>
      <c r="R11" s="29" t="str">
        <f>INDEX('Roundwood_transp._input'!$D$1:$M$96,MATCH(LCIA!R$8,'Roundwood_transp._input'!$D$1:$D$96,0),7)</f>
        <v>sawlog and veneer log, hardwood, sustainable forest management, measured as solid wood under bark, at forest road</v>
      </c>
      <c r="S11" s="29" t="str">
        <f>INDEX('Roundwood_transp._input'!$D$1:$M$96,MATCH(LCIA!S$8,'Roundwood_transp._input'!$D$1:$D$96,0),7)</f>
        <v>sawlog and veneer log, hardwood, sustainable forest management, measured as solid wood under bark, at forest road</v>
      </c>
      <c r="T11" s="29" t="str">
        <f>INDEX('Roundwood_transp._input'!$D$1:$M$96,MATCH(LCIA!T$8,'Roundwood_transp._input'!$D$1:$D$96,0),7)</f>
        <v>sawlog and veneer log, hardwood, sustainable forest management, measured as solid wood under bark, at forest road</v>
      </c>
      <c r="U11" s="29" t="str">
        <f>INDEX('Roundwood_transp._input'!$D$1:$M$96,MATCH(LCIA!U$8,'Roundwood_transp._input'!$D$1:$D$96,0),7)</f>
        <v>sawlog and veneer log, hardwood, sustainable forest management, measured as solid wood under bark, at forest road</v>
      </c>
      <c r="V11" s="29" t="str">
        <f>INDEX('Roundwood_transp._input'!$D$1:$M$96,MATCH(LCIA!V$8,'Roundwood_transp._input'!$D$1:$D$96,0),7)</f>
        <v>sawlog and veneer log, hardwood, sustainable forest management, measured as solid wood under bark, at forest road</v>
      </c>
      <c r="W11" s="29" t="str">
        <f>INDEX('Roundwood_transp._input'!$D$1:$M$96,MATCH(LCIA!W$8,'Roundwood_transp._input'!$D$1:$D$96,0),7)</f>
        <v>sawlog and veneer log, hardwood, sustainable forest management, measured as solid wood under bark, at forest road</v>
      </c>
      <c r="X11" s="29" t="str">
        <f>INDEX('Roundwood_transp._input'!$D$1:$M$96,MATCH(LCIA!X$8,'Roundwood_transp._input'!$D$1:$D$96,0),7)</f>
        <v>sawlog and veneer log, hardwood, sustainable forest management, measured as solid wood under bark, at forest road</v>
      </c>
      <c r="Y11" s="29" t="str">
        <f>INDEX('Roundwood_transp._input'!$D$1:$M$96,MATCH(LCIA!Y$8,'Roundwood_transp._input'!$D$1:$D$96,0),7)</f>
        <v>sawlog and veneer log, hardwood, sustainable forest management, measured as solid wood under bark, at forest road</v>
      </c>
      <c r="Z11" s="29" t="str">
        <f>INDEX('Roundwood_transp._input'!$D$1:$M$96,MATCH(LCIA!Z$8,'Roundwood_transp._input'!$D$1:$D$96,0),7)</f>
        <v>sawlog and veneer log, hardwood, sustainable forest management, measured as solid wood under bark, at forest road</v>
      </c>
      <c r="AA11" s="29" t="str">
        <f>INDEX('Roundwood_transp._input'!$D$1:$M$96,MATCH(LCIA!AA$8,'Roundwood_transp._input'!$D$1:$D$96,0),7)</f>
        <v>sawlog and veneer log, hardwood, sustainable forest management, measured as solid wood under bark, at forest road</v>
      </c>
      <c r="AB11" s="29" t="str">
        <f>INDEX('Roundwood_transp._input'!$D$1:$M$96,MATCH(LCIA!AB$8,'Roundwood_transp._input'!$D$1:$D$96,0),7)</f>
        <v>sawlog and veneer log, hardwood, sustainable forest management, measured as solid wood under bark, at forest road</v>
      </c>
      <c r="AC11" s="29" t="str">
        <f>INDEX('Roundwood_transp._input'!$D$1:$M$96,MATCH(LCIA!AC$8,'Roundwood_transp._input'!$D$1:$D$96,0),7)</f>
        <v>sawlog and veneer log, hardwood, sustainable forest management, measured as solid wood under bark, at forest road</v>
      </c>
      <c r="AD11" s="29" t="str">
        <f>INDEX('Roundwood_transp._input'!$D$1:$M$96,MATCH(LCIA!AD$8,'Roundwood_transp._input'!$D$1:$D$96,0),7)</f>
        <v>sawlog and veneer log, hardwood, sustainable forest management, measured as solid wood under bark, at forest road</v>
      </c>
      <c r="AE11" s="29" t="str">
        <f>INDEX('Roundwood_transp._input'!$D$1:$M$96,MATCH(LCIA!AE$8,'Roundwood_transp._input'!$D$1:$D$96,0),7)</f>
        <v>sawlog and veneer log, hardwood, sustainable forest management, measured as solid wood under bark, at forest road</v>
      </c>
      <c r="AF11" s="29" t="str">
        <f>INDEX('Roundwood_transp._input'!$D$1:$M$96,MATCH(LCIA!AF$8,'Roundwood_transp._input'!$D$1:$D$96,0),7)</f>
        <v>sawlog and veneer log, hardwood, sustainable forest management, measured as solid wood under bark, at forest road</v>
      </c>
      <c r="AG11" s="29" t="str">
        <f>INDEX('Roundwood_transp._input'!$D$1:$M$96,MATCH(LCIA!AG$8,'Roundwood_transp._input'!$D$1:$D$96,0),7)</f>
        <v>sawlog and veneer log, hardwood, sustainable forest management, measured as solid wood under bark, at forest road</v>
      </c>
      <c r="AH11" s="29" t="str">
        <f>INDEX('Roundwood_transp._input'!$D$1:$M$96,MATCH(LCIA!AH$8,'Roundwood_transp._input'!$D$1:$D$96,0),7)</f>
        <v>sawlog and veneer log, hardwood, sustainable forest management, measured as solid wood under bark, at forest road</v>
      </c>
      <c r="AI11" s="29" t="str">
        <f>INDEX('Roundwood_transp._input'!$D$1:$M$96,MATCH(LCIA!AI$8,'Roundwood_transp._input'!$D$1:$D$96,0),7)</f>
        <v>sawlog and veneer log, hardwood, sustainable forest management, measured as solid wood under bark, at forest road</v>
      </c>
      <c r="AJ11" s="29" t="str">
        <f>INDEX('Roundwood_transp._input'!$D$1:$M$96,MATCH(LCIA!AJ$8,'Roundwood_transp._input'!$D$1:$D$96,0),7)</f>
        <v>sawlog and veneer log, hardwood, sustainable forest management, measured as solid wood under bark, at forest road</v>
      </c>
      <c r="AK11" s="29" t="str">
        <f>INDEX('Roundwood_transp._input'!$D$1:$M$96,MATCH(LCIA!AK$8,'Roundwood_transp._input'!$D$1:$D$96,0),7)</f>
        <v>sawlog and veneer log, hardwood, sustainable forest management, measured as solid wood under bark, at forest road</v>
      </c>
      <c r="AL11" s="29" t="str">
        <f>INDEX('Roundwood_transp._input'!$D$1:$M$96,MATCH(LCIA!AL$8,'Roundwood_transp._input'!$D$1:$D$96,0),7)</f>
        <v>sawlog and veneer log, hardwood, sustainable forest management, measured as solid wood under bark, at forest road</v>
      </c>
      <c r="AM11" s="29" t="str">
        <f>INDEX('Roundwood_transp._input'!$D$1:$M$96,MATCH(LCIA!AM$8,'Roundwood_transp._input'!$D$1:$D$96,0),7)</f>
        <v>sawlog and veneer log, hardwood, sustainable forest management, measured as solid wood under bark, at forest road</v>
      </c>
      <c r="AN11" s="29" t="str">
        <f>INDEX('Roundwood_transp._input'!$D$1:$M$96,MATCH(LCIA!AN$8,'Roundwood_transp._input'!$D$1:$D$96,0),7)</f>
        <v>sawlog and veneer log, hardwood, sustainable forest management, measured as solid wood under bark, at forest road</v>
      </c>
      <c r="AO11" s="29" t="str">
        <f>INDEX('Roundwood_transp._input'!$D$1:$M$96,MATCH(LCIA!AO$8,'Roundwood_transp._input'!$D$1:$D$96,0),7)</f>
        <v>sawlog and veneer log, hardwood, sustainable forest management, measured as solid wood under bark, at forest road</v>
      </c>
      <c r="AP11" s="29" t="str">
        <f>INDEX('Roundwood_transp._input'!$D$1:$M$96,MATCH(LCIA!AP$8,'Roundwood_transp._input'!$D$1:$D$96,0),7)</f>
        <v>sawlog and veneer log, hardwood, sustainable forest management, measured as solid wood under bark, at forest road</v>
      </c>
      <c r="AQ11" s="29" t="str">
        <f>INDEX('Roundwood_transp._input'!$D$1:$M$96,MATCH(LCIA!AQ$8,'Roundwood_transp._input'!$D$1:$D$96,0),7)</f>
        <v>sawlog and veneer log, hardwood, sustainable forest management, measured as solid wood under bark, at forest road</v>
      </c>
      <c r="AR11" s="29" t="str">
        <f>INDEX('Roundwood_transp._input'!$D$1:$M$96,MATCH(LCIA!AR$8,'Roundwood_transp._input'!$D$1:$D$96,0),7)</f>
        <v>sawlog and veneer log, hardwood, sustainable forest management, measured as solid wood under bark, at forest road</v>
      </c>
      <c r="AS11" s="29" t="str">
        <f>INDEX('Roundwood_transp._input'!$D$1:$M$96,MATCH(LCIA!AS$8,'Roundwood_transp._input'!$D$1:$D$96,0),7)</f>
        <v>sawlog and veneer log, hardwood, sustainable forest management, measured as solid wood under bark, at forest road</v>
      </c>
      <c r="AT11" s="29" t="str">
        <f>INDEX('Roundwood_transp._input'!$D$1:$M$96,MATCH(LCIA!AT$8,'Roundwood_transp._input'!$D$1:$D$96,0),7)</f>
        <v>sawlog and veneer log, hardwood, sustainable forest management, measured as solid wood under bark, at forest road</v>
      </c>
      <c r="AU11" s="29" t="str">
        <f>INDEX('Roundwood_transp._input'!$D$1:$M$96,MATCH(LCIA!AU$8,'Roundwood_transp._input'!$D$1:$D$96,0),7)</f>
        <v>sawlog and veneer log, hardwood, sustainable forest management, measured as solid wood under bark, at forest road</v>
      </c>
      <c r="AV11" s="29" t="str">
        <f>INDEX('Roundwood_transp._input'!$D$1:$M$96,MATCH(LCIA!AV$8,'Roundwood_transp._input'!$D$1:$D$96,0),7)</f>
        <v>sawlog and veneer log, hardwood, sustainable forest management, measured as solid wood under bark, at forest road</v>
      </c>
      <c r="AW11" s="29" t="str">
        <f>INDEX('Roundwood_transp._input'!$D$1:$M$96,MATCH(LCIA!AW$8,'Roundwood_transp._input'!$D$1:$D$96,0),7)</f>
        <v>sawlog and veneer log, hardwood, sustainable forest management, measured as solid wood under bark, at forest road</v>
      </c>
      <c r="AX11" s="29" t="str">
        <f>INDEX('Roundwood_transp._input'!$D$1:$M$96,MATCH(LCIA!AX$8,'Roundwood_transp._input'!$D$1:$D$96,0),7)</f>
        <v>sawlog and veneer log, hardwood, sustainable forest management, measured as solid wood under bark, at forest road</v>
      </c>
      <c r="AY11" s="29" t="str">
        <f>INDEX('Roundwood_transp._input'!$D$1:$M$96,MATCH(LCIA!AY$8,'Roundwood_transp._input'!$D$1:$D$96,0),7)</f>
        <v>sawlog and veneer log, hardwood, sustainable forest management, measured as solid wood under bark, at forest road</v>
      </c>
      <c r="AZ11" s="29" t="str">
        <f>INDEX('Roundwood_transp._input'!$D$1:$M$96,MATCH(LCIA!AZ$8,'Roundwood_transp._input'!$D$1:$D$96,0),7)</f>
        <v>sawlog and veneer log, hardwood, sustainable forest management, measured as solid wood under bark, at forest road</v>
      </c>
      <c r="BA11" s="29" t="str">
        <f>INDEX('Roundwood_transp._input'!$D$1:$M$96,MATCH(LCIA!BA$8,'Roundwood_transp._input'!$D$1:$D$96,0),7)</f>
        <v>sawlog and veneer log, hardwood, sustainable forest management, measured as solid wood under bark, at forest road</v>
      </c>
      <c r="BB11" s="29" t="str">
        <f>INDEX('Roundwood_transp._input'!$D$1:$M$96,MATCH(LCIA!BB$8,'Roundwood_transp._input'!$D$1:$D$96,0),7)</f>
        <v>sawlog and veneer log, hardwood, sustainable forest management, measured as solid wood under bark, at forest road</v>
      </c>
      <c r="BC11" s="29" t="str">
        <f>INDEX('Roundwood_transp._input'!$D$1:$M$96,MATCH(LCIA!BC$8,'Roundwood_transp._input'!$D$1:$D$96,0),7)</f>
        <v>sawlog and veneer log, hardwood, sustainable forest management, measured as solid wood under bark, at forest road</v>
      </c>
      <c r="BD11" s="29" t="str">
        <f>INDEX('Roundwood_transp._input'!$D$1:$M$96,MATCH(LCIA!BD$8,'Roundwood_transp._input'!$D$1:$D$96,0),7)</f>
        <v>sawlog and veneer log, hardwood, sustainable forest management, measured as solid wood under bark, at forest road</v>
      </c>
      <c r="BE11" s="29" t="str">
        <f>INDEX('Roundwood_transp._input'!$D$1:$M$96,MATCH(LCIA!BE$8,'Roundwood_transp._input'!$D$1:$D$96,0),7)</f>
        <v>sawlog and veneer log, softwood, sustainable forest management, measured as solid wood under bark, at forest road</v>
      </c>
      <c r="BF11" s="29" t="str">
        <f>INDEX('Roundwood_transp._input'!$D$1:$M$96,MATCH(LCIA!BF$8,'Roundwood_transp._input'!$D$1:$D$96,0),7)</f>
        <v>sawlog and veneer log, softwood, sustainable forest management, measured as solid wood under bark, at forest road</v>
      </c>
      <c r="BG11" s="29" t="str">
        <f>INDEX('Roundwood_transp._input'!$D$1:$M$96,MATCH(LCIA!BG$8,'Roundwood_transp._input'!$D$1:$D$96,0),7)</f>
        <v>sawlog and veneer log, softwood, sustainable forest management, measured as solid wood under bark, at forest road</v>
      </c>
      <c r="BH11" s="29" t="str">
        <f>INDEX('Roundwood_transp._input'!$D$1:$M$96,MATCH(LCIA!BH$8,'Roundwood_transp._input'!$D$1:$D$96,0),7)</f>
        <v>sawlog and veneer log, softwood, sustainable forest management, measured as solid wood under bark, at forest road</v>
      </c>
      <c r="BI11" s="29" t="str">
        <f>INDEX('Roundwood_transp._input'!$D$1:$M$96,MATCH(LCIA!BI$8,'Roundwood_transp._input'!$D$1:$D$96,0),7)</f>
        <v>sawlog and veneer log, softwood, sustainable forest management, measured as solid wood under bark, at forest road</v>
      </c>
      <c r="BJ11" s="29" t="str">
        <f>INDEX('Roundwood_transp._input'!$D$1:$M$96,MATCH(LCIA!BJ$8,'Roundwood_transp._input'!$D$1:$D$96,0),7)</f>
        <v>sawlog and veneer log, softwood, sustainable forest management, measured as solid wood under bark, at forest road</v>
      </c>
      <c r="BK11" s="29" t="str">
        <f>INDEX('Roundwood_transp._input'!$D$1:$M$96,MATCH(LCIA!BK$8,'Roundwood_transp._input'!$D$1:$D$96,0),7)</f>
        <v>sawlog and veneer log, softwood, sustainable forest management, measured as solid wood under bark, at forest road</v>
      </c>
      <c r="BL11" s="29" t="str">
        <f>INDEX('Roundwood_transp._input'!$D$1:$M$96,MATCH(LCIA!BL$8,'Roundwood_transp._input'!$D$1:$D$96,0),7)</f>
        <v>sawlog and veneer log, softwood, sustainable forest management, measured as solid wood under bark, at forest road</v>
      </c>
      <c r="BM11" s="29" t="str">
        <f>INDEX('Roundwood_transp._input'!$D$1:$M$96,MATCH(LCIA!BM$8,'Roundwood_transp._input'!$D$1:$D$96,0),7)</f>
        <v>sawlog and veneer log, softwood, sustainable forest management, measured as solid wood under bark, at forest road</v>
      </c>
      <c r="BN11" s="29" t="str">
        <f>INDEX('Roundwood_transp._input'!$D$1:$M$96,MATCH(LCIA!BN$8,'Roundwood_transp._input'!$D$1:$D$96,0),7)</f>
        <v>sawlog and veneer log, softwood, sustainable forest management, measured as solid wood under bark, at forest road</v>
      </c>
      <c r="BO11" s="29" t="str">
        <f>INDEX('Roundwood_transp._input'!$D$1:$M$96,MATCH(LCIA!BO$8,'Roundwood_transp._input'!$D$1:$D$96,0),7)</f>
        <v>sawlog and veneer log, softwood, sustainable forest management, measured as solid wood under bark, at forest road</v>
      </c>
      <c r="BP11" s="29" t="str">
        <f>INDEX('Roundwood_transp._input'!$D$1:$M$96,MATCH(LCIA!BP$8,'Roundwood_transp._input'!$D$1:$D$96,0),7)</f>
        <v>sawlog and veneer log, softwood, sustainable forest management, measured as solid wood under bark, at forest road</v>
      </c>
      <c r="BQ11" s="29" t="str">
        <f>INDEX('Roundwood_transp._input'!$D$1:$M$96,MATCH(LCIA!BQ$8,'Roundwood_transp._input'!$D$1:$D$96,0),7)</f>
        <v>sawlog and veneer log, softwood, sustainable forest management, measured as solid wood under bark, at forest road</v>
      </c>
      <c r="BR11" s="29" t="str">
        <f>INDEX('Roundwood_transp._input'!$D$1:$M$96,MATCH(LCIA!BR$8,'Roundwood_transp._input'!$D$1:$D$96,0),7)</f>
        <v>sawlog and veneer log, softwood, sustainable forest management, measured as solid wood under bark, at forest road</v>
      </c>
      <c r="BS11" s="29" t="str">
        <f>INDEX('Roundwood_transp._input'!$D$1:$M$96,MATCH(LCIA!BS$8,'Roundwood_transp._input'!$D$1:$D$96,0),7)</f>
        <v>sawlog and veneer log, softwood, sustainable forest management, measured as solid wood under bark, at forest road</v>
      </c>
      <c r="BT11" s="29" t="str">
        <f>INDEX('Roundwood_transp._input'!$D$1:$M$96,MATCH(LCIA!BT$8,'Roundwood_transp._input'!$D$1:$D$96,0),7)</f>
        <v>sawlog and veneer log, softwood, sustainable forest management, measured as solid wood under bark, at forest road</v>
      </c>
      <c r="BU11" s="29" t="str">
        <f>INDEX('Roundwood_transp._input'!$D$1:$M$96,MATCH(LCIA!BU$8,'Roundwood_transp._input'!$D$1:$D$96,0),7)</f>
        <v>sawlog and veneer log, softwood, sustainable forest management, measured as solid wood under bark, at forest road</v>
      </c>
      <c r="BV11" s="29" t="str">
        <f>INDEX('Roundwood_transp._input'!$D$1:$M$96,MATCH(LCIA!BV$8,'Roundwood_transp._input'!$D$1:$D$96,0),7)</f>
        <v>sawlog and veneer log, softwood, sustainable forest management, measured as solid wood under bark, at forest road</v>
      </c>
      <c r="BW11" s="29" t="str">
        <f>INDEX('Roundwood_transp._input'!$D$1:$M$96,MATCH(LCIA!BW$8,'Roundwood_transp._input'!$D$1:$D$96,0),7)</f>
        <v>sawlog and veneer log, softwood, sustainable forest management, measured as solid wood under bark, at forest road</v>
      </c>
      <c r="BX11" s="29" t="str">
        <f>INDEX('Roundwood_transp._input'!$D$1:$M$96,MATCH(LCIA!BX$8,'Roundwood_transp._input'!$D$1:$D$96,0),7)</f>
        <v>sawlog and veneer log, softwood, sustainable forest management, measured as solid wood under bark, at forest road</v>
      </c>
      <c r="BY11" s="29" t="str">
        <f>INDEX('Roundwood_transp._input'!$D$1:$M$96,MATCH(LCIA!BY$8,'Roundwood_transp._input'!$D$1:$D$96,0),7)</f>
        <v>sawlog and veneer log, softwood, sustainable forest management, measured as solid wood under bark, at forest road</v>
      </c>
      <c r="BZ11" s="29" t="str">
        <f>INDEX('Roundwood_transp._input'!$D$1:$M$96,MATCH(LCIA!BZ$8,'Roundwood_transp._input'!$D$1:$D$96,0),7)</f>
        <v>sawlog and veneer log, softwood, sustainable forest management, measured as solid wood under bark, at forest road</v>
      </c>
      <c r="CA11" s="29" t="str">
        <f>INDEX('Roundwood_transp._input'!$D$1:$M$96,MATCH(LCIA!CA$8,'Roundwood_transp._input'!$D$1:$D$96,0),7)</f>
        <v>sawlog and veneer log, softwood, sustainable forest management, measured as solid wood under bark, at forest road</v>
      </c>
      <c r="CB11" s="29" t="str">
        <f>INDEX('Roundwood_transp._input'!$D$1:$M$96,MATCH(LCIA!CB$8,'Roundwood_transp._input'!$D$1:$D$96,0),7)</f>
        <v>sawlog and veneer log, softwood, sustainable forest management, measured as solid wood under bark, at forest road</v>
      </c>
      <c r="CC11" s="29" t="str">
        <f>INDEX('Roundwood_transp._input'!$D$1:$M$96,MATCH(LCIA!CC$8,'Roundwood_transp._input'!$D$1:$D$96,0),7)</f>
        <v>sawlog and veneer log, softwood, sustainable forest management, measured as solid wood under bark, at forest road</v>
      </c>
      <c r="CD11" s="29" t="str">
        <f>INDEX('Roundwood_transp._input'!$D$1:$M$96,MATCH(LCIA!CD$8,'Roundwood_transp._input'!$D$1:$D$96,0),7)</f>
        <v>sawlog and veneer log, softwood, sustainable forest management, measured as solid wood under bark, at forest road</v>
      </c>
      <c r="CE11" s="29" t="str">
        <f>INDEX('Roundwood_transp._input'!$D$1:$M$96,MATCH(LCIA!CE$8,'Roundwood_transp._input'!$D$1:$D$96,0),7)</f>
        <v>sawlog and veneer log, softwood, sustainable forest management, measured as solid wood under bark, at forest road</v>
      </c>
      <c r="CF11" s="29" t="str">
        <f>INDEX('Roundwood_transp._input'!$D$1:$M$96,MATCH(LCIA!CF$8,'Roundwood_transp._input'!$D$1:$D$96,0),7)</f>
        <v>sawlog and veneer log, softwood, sustainable forest management, measured as solid wood under bark, at forest road</v>
      </c>
      <c r="CG11" s="29" t="str">
        <f>INDEX('Roundwood_transp._input'!$D$1:$M$96,MATCH(LCIA!CG$8,'Roundwood_transp._input'!$D$1:$D$96,0),7)</f>
        <v>sawlog and veneer log, softwood, sustainable forest management, measured as solid wood under bark, at forest road</v>
      </c>
      <c r="CH11" s="29" t="str">
        <f>INDEX('Roundwood_transp._input'!$D$1:$M$96,MATCH(LCIA!CH$8,'Roundwood_transp._input'!$D$1:$D$96,0),7)</f>
        <v>sawlog and veneer log, softwood, sustainable forest management, measured as solid wood under bark, at forest road</v>
      </c>
      <c r="CI11" s="29" t="str">
        <f>INDEX('Roundwood_transp._input'!$D$1:$M$96,MATCH(LCIA!CI$8,'Roundwood_transp._input'!$D$1:$D$96,0),7)</f>
        <v>sawlog and veneer log, softwood, sustainable forest management, measured as solid wood under bark, at forest road</v>
      </c>
      <c r="CJ11" s="29" t="str">
        <f>INDEX('Roundwood_transp._input'!$D$1:$M$96,MATCH(LCIA!CJ$8,'Roundwood_transp._input'!$D$1:$D$96,0),7)</f>
        <v>sawlog and veneer log, softwood, sustainable forest management, measured as solid wood under bark, at forest road</v>
      </c>
      <c r="CK11" s="29" t="str">
        <f>INDEX('Roundwood_transp._input'!$D$1:$M$96,MATCH(LCIA!CK$8,'Roundwood_transp._input'!$D$1:$D$96,0),7)</f>
        <v>sawlog and veneer log, softwood, sustainable forest management, measured as solid wood under bark, at forest road</v>
      </c>
      <c r="CL11" s="29" t="str">
        <f>INDEX('Roundwood_transp._input'!$D$1:$M$96,MATCH(LCIA!CL$8,'Roundwood_transp._input'!$D$1:$D$96,0),7)</f>
        <v>sawlog and veneer log, softwood, sustainable forest management, measured as solid wood under bark, at forest road</v>
      </c>
      <c r="CM11" s="29" t="str">
        <f>INDEX('Roundwood_transp._input'!$D$1:$M$96,MATCH(LCIA!CM$8,'Roundwood_transp._input'!$D$1:$D$96,0),7)</f>
        <v>sawlog and veneer log, softwood, sustainable forest management, measured as solid wood under bark, at forest road</v>
      </c>
      <c r="CN11" s="29" t="str">
        <f>INDEX('Roundwood_transp._input'!$D$1:$M$96,MATCH(LCIA!CN$8,'Roundwood_transp._input'!$D$1:$D$96,0),7)</f>
        <v>sawlog and veneer log, softwood, sustainable forest management, measured as solid wood under bark, at forest road</v>
      </c>
      <c r="CO11" s="29" t="str">
        <f>INDEX('Roundwood_transp._input'!$D$1:$M$96,MATCH(LCIA!CO$8,'Roundwood_transp._input'!$D$1:$D$96,0),7)</f>
        <v>sawlog and veneer log, softwood, sustainable forest management, measured as solid wood under bark, at forest road</v>
      </c>
      <c r="CP11" s="29" t="str">
        <f>INDEX('Roundwood_transp._input'!$D$1:$M$96,MATCH(LCIA!CP$8,'Roundwood_transp._input'!$D$1:$D$96,0),7)</f>
        <v>sawlog and veneer log, softwood, sustainable forest management, measured as solid wood under bark, at forest road</v>
      </c>
      <c r="CQ11" s="29" t="str">
        <f>INDEX('Roundwood_transp._input'!$D$1:$M$96,MATCH(LCIA!CQ$8,'Roundwood_transp._input'!$D$1:$D$96,0),7)</f>
        <v>sawlog and veneer log, softwood, sustainable forest management, measured as solid wood under bark, at forest road</v>
      </c>
      <c r="CR11" s="29" t="str">
        <f>INDEX('Roundwood_transp._input'!$D$1:$M$96,MATCH(LCIA!CR$8,'Roundwood_transp._input'!$D$1:$D$96,0),7)</f>
        <v>sawlog and veneer log, softwood, sustainable forest management, measured as solid wood under bark, at forest road</v>
      </c>
      <c r="CS11" s="29" t="str">
        <f>INDEX('Roundwood_transp._input'!$D$1:$M$96,MATCH(LCIA!CS$8,'Roundwood_transp._input'!$D$1:$D$96,0),7)</f>
        <v>sawlog and veneer log, softwood, sustainable forest management, measured as solid wood under bark, at forest road</v>
      </c>
      <c r="CT11" s="29" t="str">
        <f>INDEX('Roundwood_transp._input'!$D$1:$M$96,MATCH(LCIA!CT$8,'Roundwood_transp._input'!$D$1:$D$96,0),7)</f>
        <v>sawlog and veneer log, softwood, sustainable forest management, measured as solid wood under bark, at forest road</v>
      </c>
      <c r="CU11" s="29" t="str">
        <f>INDEX('Roundwood_transp._input'!$D$1:$M$96,MATCH(LCIA!CU$8,'Roundwood_transp._input'!$D$1:$D$96,0),7)</f>
        <v>sawlog and veneer log, softwood, sustainable forest management, measured as solid wood under bark, at forest road</v>
      </c>
      <c r="CV11" s="29" t="str">
        <f>INDEX('Roundwood_transp._input'!$D$1:$M$96,MATCH(LCIA!CV$8,'Roundwood_transp._input'!$D$1:$D$96,0),7)</f>
        <v>sawlog and veneer log, softwood, sustainable forest management, measured as solid wood under bark, at forest road</v>
      </c>
      <c r="CW11" s="29" t="str">
        <f>INDEX('Roundwood_transp._input'!$D$1:$M$96,MATCH(LCIA!CW$8,'Roundwood_transp._input'!$D$1:$D$96,0),7)</f>
        <v>sawlog and veneer log, softwood, sustainable forest management, measured as solid wood under bark, at forest road</v>
      </c>
      <c r="CX11" s="29" t="str">
        <f>INDEX('Roundwood_transp._input'!$D$1:$M$96,MATCH(LCIA!CX$8,'Roundwood_transp._input'!$D$1:$D$96,0),7)</f>
        <v>sawlog and veneer log, softwood, sustainable forest management, measured as solid wood under bark, at forest road</v>
      </c>
      <c r="CY11" s="29" t="str">
        <f>INDEX('Roundwood_transp._input'!$D$1:$M$96,MATCH(LCIA!CY$8,'Roundwood_transp._input'!$D$1:$D$96,0),7)</f>
        <v>sawlog and veneer log, softwood, sustainable forest management, measured as solid wood under bark, at forest road</v>
      </c>
      <c r="CZ11" s="29" t="str">
        <f>INDEX('Roundwood_transp._input'!$D$1:$M$96,MATCH(LCIA!CZ$8,'Roundwood_transp._input'!$D$1:$D$96,0),7)</f>
        <v>sawlog and veneer log, softwood, sustainable forest management, measured as solid wood under bark, at forest road</v>
      </c>
      <c r="DA11" s="29" t="str">
        <f>INDEX('Roundwood_transp._input'!$D$1:$M$96,MATCH(LCIA!DA$8,'Roundwood_transp._input'!$D$1:$D$96,0),7)</f>
        <v>sawlog and veneer log, softwood, sustainable forest management, measured as solid wood under bark, at forest road</v>
      </c>
      <c r="DB11" s="29" t="str">
        <f>INDEX('Roundwood_transp._input'!$D$1:$M$96,MATCH(LCIA!DB$8,'Roundwood_transp._input'!$D$1:$D$96,0),7)</f>
        <v>sawlog and veneer log, softwood, sustainable forest management, measured as solid wood under bark, at forest road</v>
      </c>
      <c r="DC11" s="29" t="str">
        <f>INDEX('Roundwood_transp._input'!$D$1:$M$96,MATCH(LCIA!DC$8,'Roundwood_transp._input'!$D$1:$D$96,0),7)</f>
        <v>sawlog and veneer log, softwood, sustainable forest management, measured as solid wood under bark, at forest road</v>
      </c>
      <c r="DD11" s="29" t="str">
        <f>INDEX('Roundwood_transp._input'!$D$1:$M$96,MATCH(LCIA!DD$8,'Roundwood_transp._input'!$D$1:$D$96,0),7)</f>
        <v>sawlog and veneer log, softwood, sustainable forest management, measured as solid wood under bark, at forest road</v>
      </c>
      <c r="DE11" s="29" t="str">
        <f>INDEX('Roundwood_transp._input'!$D$1:$M$96,MATCH(LCIA!DE$8,'Roundwood_transp._input'!$D$1:$D$96,0),7)</f>
        <v>sawlog and veneer log, softwood, sustainable forest management, measured as solid wood under bark, at forest road</v>
      </c>
      <c r="DF11" s="29" t="str">
        <f>INDEX('Roundwood_transp._input'!$D$1:$M$96,MATCH(LCIA!DF$8,'Roundwood_transp._input'!$D$1:$D$96,0),7)</f>
        <v>sawlog and veneer log, softwood, sustainable forest management, measured as solid wood under bark, at forest road</v>
      </c>
      <c r="DG11" s="29" t="e">
        <f>INDEX('Roundwood_transp._input'!$D$1:$M$96,MATCH(LCIA!DG$8,'Roundwood_transp._input'!$D$1:$D$96,0),7)</f>
        <v>#VALUE!</v>
      </c>
      <c r="DH11" s="29" t="e">
        <f>INDEX('Roundwood_transp._input'!$D$1:$M$96,MATCH(LCIA!DH$8,'Roundwood_transp._input'!$D$1:$D$96,0),7)</f>
        <v>#VALUE!</v>
      </c>
      <c r="DI11" s="29" t="str">
        <f>INDEX('Roundwood_transp._input'!$D$1:$M$96,MATCH(LCIA!DI$8,'Roundwood_transp._input'!$D$1:$D$96,0),7)</f>
        <v>sawlog and veneer log, hardwood, sustainable forest management, measured as solid wood under bark, at forest road</v>
      </c>
      <c r="DJ11" s="29" t="str">
        <f>INDEX('Roundwood_transp._input'!$D$1:$M$96,MATCH(LCIA!DJ$8,'Roundwood_transp._input'!$D$1:$D$96,0),7)</f>
        <v>sawlog and veneer log, hardwood, sustainable forest management, measured as solid wood under bark, at forest road</v>
      </c>
      <c r="DK11" s="29" t="str">
        <f>INDEX('Roundwood_transp._input'!$D$1:$M$96,MATCH(LCIA!DK$8,'Roundwood_transp._input'!$D$1:$D$96,0),7)</f>
        <v>sawlog and veneer log, hardwood, sustainable forest management, measured as solid wood under bark, at forest road</v>
      </c>
      <c r="DL11" s="29" t="str">
        <f>INDEX('Roundwood_transp._input'!$D$1:$M$96,MATCH(LCIA!DL$8,'Roundwood_transp._input'!$D$1:$D$96,0),7)</f>
        <v>sawlog and veneer log, hardwood, sustainable forest management, measured as solid wood under bark, at forest road</v>
      </c>
      <c r="DM11" s="29" t="str">
        <f>INDEX('Roundwood_transp._input'!$D$1:$M$96,MATCH(LCIA!DM$8,'Roundwood_transp._input'!$D$1:$D$96,0),7)</f>
        <v>sawlog and veneer log, hardwood, sustainable forest management, measured as solid wood under bark, at forest road</v>
      </c>
      <c r="DN11" s="29" t="str">
        <f>INDEX('Roundwood_transp._input'!$D$1:$M$96,MATCH(LCIA!DN$8,'Roundwood_transp._input'!$D$1:$D$96,0),7)</f>
        <v>sawlog and veneer log, hardwood, sustainable forest management, measured as solid wood under bark, at forest road</v>
      </c>
      <c r="DO11" s="29" t="str">
        <f>INDEX('Roundwood_transp._input'!$D$1:$M$96,MATCH(LCIA!DO$8,'Roundwood_transp._input'!$D$1:$D$96,0),7)</f>
        <v>sawlog and veneer log, hardwood, sustainable forest management, measured as solid wood under bark, at forest road</v>
      </c>
      <c r="DP11" s="29" t="str">
        <f>INDEX('Roundwood_transp._input'!$D$1:$M$96,MATCH(LCIA!DP$8,'Roundwood_transp._input'!$D$1:$D$96,0),7)</f>
        <v>sawlog and veneer log, hardwood, sustainable forest management, measured as solid wood under bark, at forest road</v>
      </c>
      <c r="DQ11" s="29" t="str">
        <f>INDEX('Roundwood_transp._input'!$D$1:$M$96,MATCH(LCIA!DQ$8,'Roundwood_transp._input'!$D$1:$D$96,0),7)</f>
        <v>sawlog and veneer log, hardwood, sustainable forest management, measured as solid wood under bark, at forest road</v>
      </c>
      <c r="DR11" s="29" t="str">
        <f>INDEX('Roundwood_transp._input'!$D$1:$M$96,MATCH(LCIA!DR$8,'Roundwood_transp._input'!$D$1:$D$96,0),7)</f>
        <v>sawlog and veneer log, softwood, sustainable forest management, measured as solid wood under bark, at forest road</v>
      </c>
      <c r="DS11" s="29" t="str">
        <f>INDEX('Roundwood_transp._input'!$D$1:$M$96,MATCH(LCIA!DS$8,'Roundwood_transp._input'!$D$1:$D$96,0),7)</f>
        <v>sawlog and veneer log, softwood, sustainable forest management, measured as solid wood under bark, at forest road</v>
      </c>
      <c r="DT11" s="29" t="str">
        <f>INDEX('Roundwood_transp._input'!$D$1:$M$96,MATCH(LCIA!DT$8,'Roundwood_transp._input'!$D$1:$D$96,0),7)</f>
        <v>sawlog and veneer log, softwood, sustainable forest management, measured as solid wood under bark, at forest road</v>
      </c>
      <c r="DU11" s="29" t="str">
        <f>INDEX('Roundwood_transp._input'!$D$1:$M$96,MATCH(LCIA!DU$8,'Roundwood_transp._input'!$D$1:$D$96,0),7)</f>
        <v>sawlog and veneer log, softwood, sustainable forest management, measured as solid wood under bark, at forest road</v>
      </c>
      <c r="DV11" s="29" t="str">
        <f>INDEX('Roundwood_transp._input'!$D$1:$M$96,MATCH(LCIA!DV$8,'Roundwood_transp._input'!$D$1:$D$96,0),7)</f>
        <v>sawlog and veneer log, softwood, sustainable forest management, measured as solid wood under bark, at forest road</v>
      </c>
      <c r="DW11" s="29" t="str">
        <f>INDEX('Roundwood_transp._input'!$D$1:$M$96,MATCH(LCIA!DW$8,'Roundwood_transp._input'!$D$1:$D$96,0),7)</f>
        <v>sawlog and veneer log, softwood, sustainable forest management, measured as solid wood under bark, at forest road</v>
      </c>
      <c r="DX11" s="29" t="str">
        <f>INDEX('Roundwood_transp._input'!$D$1:$M$96,MATCH(LCIA!DX$8,'Roundwood_transp._input'!$D$1:$D$96,0),7)</f>
        <v>sawlog and veneer log, softwood, sustainable forest management, measured as solid wood under bark, at forest road</v>
      </c>
      <c r="DY11" s="29" t="str">
        <f>INDEX('Roundwood_transp._input'!$D$1:$M$96,MATCH(LCIA!DY$8,'Roundwood_transp._input'!$D$1:$D$96,0),7)</f>
        <v>sawlog and veneer log, softwood, sustainable forest management, measured as solid wood under bark, at forest road</v>
      </c>
      <c r="DZ11" s="29" t="str">
        <f>INDEX('Roundwood_transp._input'!$D$1:$M$96,MATCH(LCIA!DZ$8,'Roundwood_transp._input'!$D$1:$D$96,0),7)</f>
        <v>sawlog and veneer log, softwood, sustainable forest management, measured as solid wood under bark, at forest road</v>
      </c>
      <c r="EA11" s="29" t="str">
        <f>INDEX('Roundwood_transp._input'!$D$1:$M$96,MATCH(LCIA!EA$8,'Roundwood_transp._input'!$D$1:$D$96,0),7)</f>
        <v>sawlog and veneer log, softwood, sustainable forest management, measured as solid wood under bark, at forest road</v>
      </c>
      <c r="EB11" s="29" t="str">
        <f>INDEX('Roundwood_transp._input'!$D$1:$M$96,MATCH(LCIA!EB$8,'Roundwood_transp._input'!$D$1:$D$96,0),7)</f>
        <v>sawlog and veneer log, softwood, sustainable forest management, measured as solid wood under bark, at forest road</v>
      </c>
      <c r="EC11" s="29" t="str">
        <f>INDEX('Roundwood_transp._input'!$D$1:$M$96,MATCH(LCIA!EC$8,'Roundwood_transp._input'!$D$1:$D$96,0),7)</f>
        <v>sawlog and veneer log, softwood, sustainable forest management, measured as solid wood under bark, at forest road</v>
      </c>
      <c r="ED11" s="29" t="str">
        <f>INDEX('Roundwood_transp._input'!$D$1:$M$96,MATCH(LCIA!ED$8,'Roundwood_transp._input'!$D$1:$D$96,0),7)</f>
        <v>sawlog and veneer log, softwood, sustainable forest management, measured as solid wood under bark, at forest road</v>
      </c>
      <c r="EE11" s="29" t="str">
        <f>INDEX('Roundwood_transp._input'!$D$1:$M$96,MATCH(LCIA!EE$8,'Roundwood_transp._input'!$D$1:$D$96,0),7)</f>
        <v>sawlog and veneer log, softwood, sustainable forest management, measured as solid wood under bark, at forest road</v>
      </c>
      <c r="EF11" s="29" t="str">
        <f>INDEX('Roundwood_transp._input'!$D$1:$M$96,MATCH(LCIA!EF$8,'Roundwood_transp._input'!$D$1:$D$96,0),7)</f>
        <v>sawlog and veneer log, softwood, sustainable forest management, measured as solid wood under bark, at forest road</v>
      </c>
      <c r="EG11" s="29" t="str">
        <f>INDEX('Roundwood_transp._input'!$D$1:$M$96,MATCH(LCIA!EG$8,'Roundwood_transp._input'!$D$1:$D$96,0),7)</f>
        <v>sawlog and veneer log, softwood, sustainable forest management, measured as solid wood under bark, at forest road</v>
      </c>
      <c r="EH11" s="29" t="str">
        <f>INDEX('Roundwood_transp._input'!$D$1:$M$96,MATCH(LCIA!EH$8,'Roundwood_transp._input'!$D$1:$D$96,0),7)</f>
        <v>sawlog and veneer log, softwood, sustainable forest management, measured as solid wood under bark, at forest road</v>
      </c>
      <c r="EI11" s="29" t="str">
        <f>INDEX('Roundwood_transp._input'!$D$1:$M$96,MATCH(LCIA!EI$8,'Roundwood_transp._input'!$D$1:$D$96,0),7)</f>
        <v>sawlog and veneer log, softwood, sustainable forest management, measured as solid wood under bark, at forest road</v>
      </c>
      <c r="EJ11" s="29" t="str">
        <f>INDEX('Roundwood_transp._input'!$D$1:$M$96,MATCH(LCIA!EJ$8,'Roundwood_transp._input'!$D$1:$D$96,0),7)</f>
        <v>sawlog and veneer log, hardwood, sustainable forest management, measured as solid wood under bark, at forest road</v>
      </c>
      <c r="EK11" s="29" t="str">
        <f>INDEX('Roundwood_transp._input'!$D$1:$M$96,MATCH(LCIA!EK$8,'Roundwood_transp._input'!$D$1:$D$96,0),7)</f>
        <v>sawlog and veneer log, hardwood, sustainable forest management, measured as solid wood under bark, at forest road</v>
      </c>
      <c r="EL11" s="29" t="str">
        <f>INDEX('Roundwood_transp._input'!$D$1:$M$96,MATCH(LCIA!EL$8,'Roundwood_transp._input'!$D$1:$D$96,0),7)</f>
        <v>sawlog and veneer log, hardwood, sustainable forest management, measured as solid wood under bark, at forest road</v>
      </c>
      <c r="EM11" s="29" t="str">
        <f>INDEX('Roundwood_transp._input'!$D$1:$M$96,MATCH(LCIA!EM$8,'Roundwood_transp._input'!$D$1:$D$96,0),7)</f>
        <v>sawlog and veneer log, hardwood, sustainable forest management, measured as solid wood under bark, at forest road</v>
      </c>
      <c r="EN11" s="29" t="str">
        <f>INDEX('Roundwood_transp._input'!$D$1:$M$96,MATCH(LCIA!EN$8,'Roundwood_transp._input'!$D$1:$D$96,0),7)</f>
        <v>sawlog and veneer log, hardwood, sustainable forest management, measured as solid wood under bark, at forest road</v>
      </c>
      <c r="EO11" s="29" t="str">
        <f>INDEX('Roundwood_transp._input'!$D$1:$M$96,MATCH(LCIA!EO$8,'Roundwood_transp._input'!$D$1:$D$96,0),7)</f>
        <v>sawlog and veneer log, hardwood, sustainable forest management, measured as solid wood under bark, at forest road</v>
      </c>
      <c r="EP11" s="29" t="str">
        <f>INDEX('Roundwood_transp._input'!$D$1:$M$96,MATCH(LCIA!EP$8,'Roundwood_transp._input'!$D$1:$D$96,0),7)</f>
        <v>sawlog and veneer log, hardwood, sustainable forest management, measured as solid wood under bark, at forest road</v>
      </c>
      <c r="EQ11" s="29" t="str">
        <f>INDEX('Roundwood_transp._input'!$D$1:$M$96,MATCH(LCIA!EQ$8,'Roundwood_transp._input'!$D$1:$D$96,0),7)</f>
        <v>sawlog and veneer log, hardwood, sustainable forest management, measured as solid wood under bark, at forest road</v>
      </c>
      <c r="ER11" s="29" t="str">
        <f>INDEX('Roundwood_transp._input'!$D$1:$M$96,MATCH(LCIA!ER$8,'Roundwood_transp._input'!$D$1:$D$96,0),7)</f>
        <v>sawlog and veneer log, hardwood, sustainable forest management, measured as solid wood under bark, at forest road</v>
      </c>
      <c r="ES11" s="29" t="str">
        <f>INDEX('Roundwood_transp._input'!$D$1:$M$96,MATCH(LCIA!ES$8,'Roundwood_transp._input'!$D$1:$D$96,0),7)</f>
        <v>sawlog and veneer log, hardwood, sustainable forest management, measured as solid wood under bark, at forest road</v>
      </c>
      <c r="ET11" s="29" t="str">
        <f>INDEX('Roundwood_transp._input'!$D$1:$M$96,MATCH(LCIA!ET$8,'Roundwood_transp._input'!$D$1:$D$96,0),7)</f>
        <v>sawlog and veneer log, hardwood, sustainable forest management, measured as solid wood under bark, at forest road</v>
      </c>
      <c r="EU11" s="29" t="str">
        <f>INDEX('Roundwood_transp._input'!$D$1:$M$96,MATCH(LCIA!EU$8,'Roundwood_transp._input'!$D$1:$D$96,0),7)</f>
        <v>sawlog and veneer log, hardwood, sustainable forest management, measured as solid wood under bark, at forest road</v>
      </c>
      <c r="EV11" s="29" t="str">
        <f>INDEX('Roundwood_transp._input'!$D$1:$M$96,MATCH(LCIA!EV$8,'Roundwood_transp._input'!$D$1:$D$96,0),7)</f>
        <v>sawlog and veneer log, hardwood, sustainable forest management, measured as solid wood under bark, at forest road</v>
      </c>
      <c r="EW11" s="29" t="str">
        <f>INDEX('Roundwood_transp._input'!$D$1:$M$96,MATCH(LCIA!EW$8,'Roundwood_transp._input'!$D$1:$D$96,0),7)</f>
        <v>sawlog and veneer log, hardwood, sustainable forest management, measured as solid wood under bark, at forest road</v>
      </c>
      <c r="EX11" s="29" t="str">
        <f>INDEX('Roundwood_transp._input'!$D$1:$M$96,MATCH(LCIA!EX$8,'Roundwood_transp._input'!$D$1:$D$96,0),7)</f>
        <v>sawlog and veneer log, hardwood, sustainable forest management, measured as solid wood under bark, at forest road</v>
      </c>
      <c r="EY11" s="29" t="str">
        <f>INDEX('Roundwood_transp._input'!$D$1:$M$96,MATCH(LCIA!EY$8,'Roundwood_transp._input'!$D$1:$D$96,0),7)</f>
        <v>sawlog and veneer log, hardwood, sustainable forest management, measured as solid wood under bark, at forest road</v>
      </c>
      <c r="EZ11" s="29" t="str">
        <f>INDEX('Roundwood_transp._input'!$D$1:$M$96,MATCH(LCIA!EZ$8,'Roundwood_transp._input'!$D$1:$D$96,0),7)</f>
        <v>sawlog and veneer log, hardwood, sustainable forest management, measured as solid wood under bark, at forest road</v>
      </c>
      <c r="FA11" s="29" t="str">
        <f>INDEX('Roundwood_transp._input'!$D$1:$M$96,MATCH(LCIA!FA$8,'Roundwood_transp._input'!$D$1:$D$96,0),7)</f>
        <v>sawlog and veneer log, hardwood, sustainable forest management, measured as solid wood under bark, at forest road</v>
      </c>
      <c r="FB11" s="29" t="str">
        <f>INDEX('Roundwood_transp._input'!$D$1:$M$96,MATCH(LCIA!FB$8,'Roundwood_transp._input'!$D$1:$D$96,0),7)</f>
        <v>sawlog and veneer log, hardwood, sustainable forest management, measured as solid wood under bark, at forest road</v>
      </c>
      <c r="FC11" s="29" t="str">
        <f>INDEX('Roundwood_transp._input'!$D$1:$M$96,MATCH(LCIA!FC$8,'Roundwood_transp._input'!$D$1:$D$96,0),7)</f>
        <v>sawlog and veneer log, hardwood, sustainable forest management, measured as solid wood under bark, at forest road</v>
      </c>
      <c r="FD11" s="29" t="str">
        <f>INDEX('Roundwood_transp._input'!$D$1:$M$96,MATCH(LCIA!FD$8,'Roundwood_transp._input'!$D$1:$D$96,0),7)</f>
        <v>sawlog and veneer log, hardwood, sustainable forest management, measured as solid wood under bark, at forest road</v>
      </c>
      <c r="FE11" s="29" t="str">
        <f>INDEX('Roundwood_transp._input'!$D$1:$M$96,MATCH(LCIA!FE$8,'Roundwood_transp._input'!$D$1:$D$96,0),7)</f>
        <v>sawlog and veneer log, hardwood, sustainable forest management, measured as solid wood under bark, at forest road</v>
      </c>
      <c r="FF11" s="29" t="str">
        <f>INDEX('Roundwood_transp._input'!$D$1:$M$96,MATCH(LCIA!FF$8,'Roundwood_transp._input'!$D$1:$D$96,0),7)</f>
        <v>sawlog and veneer log, hardwood, sustainable forest management, measured as solid wood under bark, at forest road</v>
      </c>
      <c r="FG11" s="29" t="str">
        <f>INDEX('Roundwood_transp._input'!$D$1:$M$96,MATCH(LCIA!FG$8,'Roundwood_transp._input'!$D$1:$D$96,0),7)</f>
        <v>sawlog and veneer log, hardwood, sustainable forest management, measured as solid wood under bark, at forest road</v>
      </c>
      <c r="FH11" s="29" t="str">
        <f>INDEX('Roundwood_transp._input'!$D$1:$M$96,MATCH(LCIA!FH$8,'Roundwood_transp._input'!$D$1:$D$96,0),7)</f>
        <v>sawlog and veneer log, hardwood, sustainable forest management, measured as solid wood under bark, at forest road</v>
      </c>
      <c r="FI11" s="29" t="str">
        <f>INDEX('Roundwood_transp._input'!$D$1:$M$96,MATCH(LCIA!FI$8,'Roundwood_transp._input'!$D$1:$D$96,0),7)</f>
        <v>sawlog and veneer log, hardwood, sustainable forest management, measured as solid wood under bark, at forest road</v>
      </c>
      <c r="FJ11" s="29" t="str">
        <f>INDEX('Roundwood_transp._input'!$D$1:$M$96,MATCH(LCIA!FJ$8,'Roundwood_transp._input'!$D$1:$D$96,0),7)</f>
        <v>sawlog and veneer log, hardwood, sustainable forest management, measured as solid wood under bark, at forest road</v>
      </c>
      <c r="FK11" s="29" t="str">
        <f>INDEX('Roundwood_transp._input'!$D$1:$M$96,MATCH(LCIA!FK$8,'Roundwood_transp._input'!$D$1:$D$96,0),7)</f>
        <v>sawlog and veneer log, softwood, sustainable forest management, measured as solid wood under bark, at forest road</v>
      </c>
      <c r="FL11" s="29" t="str">
        <f>INDEX('Roundwood_transp._input'!$D$1:$M$96,MATCH(LCIA!FL$8,'Roundwood_transp._input'!$D$1:$D$96,0),7)</f>
        <v>sawlog and veneer log, softwood, sustainable forest management, measured as solid wood under bark, at forest road</v>
      </c>
      <c r="FM11" s="29" t="str">
        <f>INDEX('Roundwood_transp._input'!$D$1:$M$96,MATCH(LCIA!FM$8,'Roundwood_transp._input'!$D$1:$D$96,0),7)</f>
        <v>sawlog and veneer log, softwood, sustainable forest management, measured as solid wood under bark, at forest road</v>
      </c>
      <c r="FN11" s="29" t="str">
        <f>INDEX('Roundwood_transp._input'!$D$1:$M$96,MATCH(LCIA!FN$8,'Roundwood_transp._input'!$D$1:$D$96,0),7)</f>
        <v>sawlog and veneer log, softwood, sustainable forest management, measured as solid wood under bark, at forest road</v>
      </c>
      <c r="FO11" s="29" t="str">
        <f>INDEX('Roundwood_transp._input'!$D$1:$M$96,MATCH(LCIA!FO$8,'Roundwood_transp._input'!$D$1:$D$96,0),7)</f>
        <v>sawlog and veneer log, softwood, sustainable forest management, measured as solid wood under bark, at forest road</v>
      </c>
      <c r="FP11" s="29" t="str">
        <f>INDEX('Roundwood_transp._input'!$D$1:$M$96,MATCH(LCIA!FP$8,'Roundwood_transp._input'!$D$1:$D$96,0),7)</f>
        <v>sawlog and veneer log, softwood, sustainable forest management, measured as solid wood under bark, at forest road</v>
      </c>
      <c r="FQ11" s="29" t="str">
        <f>INDEX('Roundwood_transp._input'!$D$1:$M$96,MATCH(LCIA!FQ$8,'Roundwood_transp._input'!$D$1:$D$96,0),7)</f>
        <v>sawlog and veneer log, softwood, sustainable forest management, measured as solid wood under bark, at forest road</v>
      </c>
      <c r="FR11" s="29" t="str">
        <f>INDEX('Roundwood_transp._input'!$D$1:$M$96,MATCH(LCIA!FR$8,'Roundwood_transp._input'!$D$1:$D$96,0),7)</f>
        <v>sawlog and veneer log, softwood, sustainable forest management, measured as solid wood under bark, at forest road</v>
      </c>
      <c r="FS11" s="29" t="str">
        <f>INDEX('Roundwood_transp._input'!$D$1:$M$96,MATCH(LCIA!FS$8,'Roundwood_transp._input'!$D$1:$D$96,0),7)</f>
        <v>sawlog and veneer log, softwood, sustainable forest management, measured as solid wood under bark, at forest road</v>
      </c>
      <c r="FT11" s="29" t="str">
        <f>INDEX('Roundwood_transp._input'!$D$1:$M$96,MATCH(LCIA!FT$8,'Roundwood_transp._input'!$D$1:$D$96,0),7)</f>
        <v>sawlog and veneer log, hardwood, sustainable forest management, measured as solid wood under bark, at forest road</v>
      </c>
      <c r="FU11" s="29" t="str">
        <f>INDEX('Roundwood_transp._input'!$D$1:$M$96,MATCH(LCIA!FU$8,'Roundwood_transp._input'!$D$1:$D$96,0),7)</f>
        <v>sawlog and veneer log, hardwood, sustainable forest management, measured as solid wood under bark, at forest road</v>
      </c>
      <c r="FV11" s="29" t="str">
        <f>INDEX('Roundwood_transp._input'!$D$1:$M$96,MATCH(LCIA!FV$8,'Roundwood_transp._input'!$D$1:$D$96,0),7)</f>
        <v>sawlog and veneer log, hardwood, sustainable forest management, measured as solid wood under bark, at forest road</v>
      </c>
      <c r="FW11" s="29" t="str">
        <f>INDEX('Roundwood_transp._input'!$D$1:$M$96,MATCH(LCIA!FW$8,'Roundwood_transp._input'!$D$1:$D$96,0),7)</f>
        <v>sawlog and veneer log, hardwood, sustainable forest management, measured as solid wood under bark, at forest road</v>
      </c>
      <c r="FX11" s="29" t="str">
        <f>INDEX('Roundwood_transp._input'!$D$1:$M$96,MATCH(LCIA!FX$8,'Roundwood_transp._input'!$D$1:$D$96,0),7)</f>
        <v>sawlog and veneer log, hardwood, sustainable forest management, measured as solid wood under bark, at forest road</v>
      </c>
      <c r="FY11" s="29" t="str">
        <f>INDEX('Roundwood_transp._input'!$D$1:$M$96,MATCH(LCIA!FY$8,'Roundwood_transp._input'!$D$1:$D$96,0),7)</f>
        <v>sawlog and veneer log, hardwood, sustainable forest management, measured as solid wood under bark, at forest road</v>
      </c>
      <c r="FZ11" s="29" t="str">
        <f>INDEX('Roundwood_transp._input'!$D$1:$M$96,MATCH(LCIA!FZ$8,'Roundwood_transp._input'!$D$1:$D$96,0),7)</f>
        <v>sawlog and veneer log, hardwood, sustainable forest management, measured as solid wood under bark, at forest road</v>
      </c>
      <c r="GA11" s="29" t="str">
        <f>INDEX('Roundwood_transp._input'!$D$1:$M$96,MATCH(LCIA!GA$8,'Roundwood_transp._input'!$D$1:$D$96,0),7)</f>
        <v>sawlog and veneer log, hardwood, sustainable forest management, measured as solid wood under bark, at forest road</v>
      </c>
      <c r="GB11" s="29" t="str">
        <f>INDEX('Roundwood_transp._input'!$D$1:$M$96,MATCH(LCIA!GB$8,'Roundwood_transp._input'!$D$1:$D$96,0),7)</f>
        <v>sawlog and veneer log, hardwood, sustainable forest management, measured as solid wood under bark, at forest road</v>
      </c>
      <c r="GC11" s="29" t="str">
        <f>INDEX('Roundwood_transp._input'!$D$1:$M$96,MATCH(LCIA!GC$8,'Roundwood_transp._input'!$D$1:$D$96,0),7)</f>
        <v>sawlog and veneer log, hardwood, sustainable forest management, measured as solid wood under bark, at forest road</v>
      </c>
      <c r="GD11" s="29" t="str">
        <f>INDEX('Roundwood_transp._input'!$D$1:$M$96,MATCH(LCIA!GD$8,'Roundwood_transp._input'!$D$1:$D$96,0),7)</f>
        <v>sawlog and veneer log, hardwood, sustainable forest management, measured as solid wood under bark, at forest road</v>
      </c>
      <c r="GE11" s="29" t="str">
        <f>INDEX('Roundwood_transp._input'!$D$1:$M$96,MATCH(LCIA!GE$8,'Roundwood_transp._input'!$D$1:$D$96,0),7)</f>
        <v>sawlog and veneer log, hardwood, sustainable forest management, measured as solid wood under bark, at forest road</v>
      </c>
      <c r="GF11" s="29" t="str">
        <f>INDEX('Roundwood_transp._input'!$D$1:$M$96,MATCH(LCIA!GF$8,'Roundwood_transp._input'!$D$1:$D$96,0),7)</f>
        <v>sawlog and veneer log, hardwood, sustainable forest management, measured as solid wood under bark, at forest road</v>
      </c>
      <c r="GG11" s="29" t="str">
        <f>INDEX('Roundwood_transp._input'!$D$1:$M$96,MATCH(LCIA!GG$8,'Roundwood_transp._input'!$D$1:$D$96,0),7)</f>
        <v>sawlog and veneer log, hardwood, sustainable forest management, measured as solid wood under bark, at forest road</v>
      </c>
      <c r="GH11" s="29" t="str">
        <f>INDEX('Roundwood_transp._input'!$D$1:$M$96,MATCH(LCIA!GH$8,'Roundwood_transp._input'!$D$1:$D$96,0),7)</f>
        <v>sawlog and veneer log, hardwood, sustainable forest management, measured as solid wood under bark, at forest road</v>
      </c>
      <c r="GI11" s="29" t="str">
        <f>INDEX('Roundwood_transp._input'!$D$1:$M$96,MATCH(LCIA!GI$8,'Roundwood_transp._input'!$D$1:$D$96,0),7)</f>
        <v>sawlog and veneer log, hardwood, sustainable forest management, measured as solid wood under bark, at forest road</v>
      </c>
      <c r="GJ11" s="29" t="str">
        <f>INDEX('Roundwood_transp._input'!$D$1:$M$96,MATCH(LCIA!GJ$8,'Roundwood_transp._input'!$D$1:$D$96,0),7)</f>
        <v>sawlog and veneer log, hardwood, sustainable forest management, measured as solid wood under bark, at forest road</v>
      </c>
      <c r="GK11" s="29" t="str">
        <f>INDEX('Roundwood_transp._input'!$D$1:$M$96,MATCH(LCIA!GK$8,'Roundwood_transp._input'!$D$1:$D$96,0),7)</f>
        <v>sawlog and veneer log, hardwood, sustainable forest management, measured as solid wood under bark, at forest road</v>
      </c>
      <c r="GL11" s="29" t="str">
        <f>INDEX('Roundwood_transp._input'!$D$1:$M$96,MATCH(LCIA!GL$8,'Roundwood_transp._input'!$D$1:$D$96,0),7)</f>
        <v>sawlog and veneer log, softwood, sustainable forest management, measured as solid wood under bark, at forest road</v>
      </c>
      <c r="GM11" s="29" t="str">
        <f>INDEX('Roundwood_transp._input'!$D$1:$M$96,MATCH(LCIA!GM$8,'Roundwood_transp._input'!$D$1:$D$96,0),7)</f>
        <v>sawlog and veneer log, softwood, sustainable forest management, measured as solid wood under bark, at forest road</v>
      </c>
      <c r="GN11" s="29" t="str">
        <f>INDEX('Roundwood_transp._input'!$D$1:$M$96,MATCH(LCIA!GN$8,'Roundwood_transp._input'!$D$1:$D$96,0),7)</f>
        <v>sawlog and veneer log, softwood, sustainable forest management, measured as solid wood under bark, at forest road</v>
      </c>
      <c r="GO11" s="29" t="str">
        <f>INDEX('Roundwood_transp._input'!$D$1:$M$96,MATCH(LCIA!GO$8,'Roundwood_transp._input'!$D$1:$D$96,0),7)</f>
        <v>sawlog and veneer log, softwood, sustainable forest management, measured as solid wood under bark, at forest road</v>
      </c>
      <c r="GP11" s="29" t="str">
        <f>INDEX('Roundwood_transp._input'!$D$1:$M$96,MATCH(LCIA!GP$8,'Roundwood_transp._input'!$D$1:$D$96,0),7)</f>
        <v>sawlog and veneer log, softwood, sustainable forest management, measured as solid wood under bark, at forest road</v>
      </c>
      <c r="GQ11" s="29" t="str">
        <f>INDEX('Roundwood_transp._input'!$D$1:$M$96,MATCH(LCIA!GQ$8,'Roundwood_transp._input'!$D$1:$D$96,0),7)</f>
        <v>sawlog and veneer log, softwood, sustainable forest management, measured as solid wood under bark, at forest road</v>
      </c>
      <c r="GR11" s="29" t="str">
        <f>INDEX('Roundwood_transp._input'!$D$1:$M$96,MATCH(LCIA!GR$8,'Roundwood_transp._input'!$D$1:$D$96,0),7)</f>
        <v>sawlog and veneer log, softwood, sustainable forest management, measured as solid wood under bark, at forest road</v>
      </c>
      <c r="GS11" s="29" t="str">
        <f>INDEX('Roundwood_transp._input'!$D$1:$M$96,MATCH(LCIA!GS$8,'Roundwood_transp._input'!$D$1:$D$96,0),7)</f>
        <v>sawlog and veneer log, softwood, sustainable forest management, measured as solid wood under bark, at forest road</v>
      </c>
      <c r="GT11" s="29" t="str">
        <f>INDEX('Roundwood_transp._input'!$D$1:$M$96,MATCH(LCIA!GT$8,'Roundwood_transp._input'!$D$1:$D$96,0),7)</f>
        <v>sawlog and veneer log, softwood, sustainable forest management, measured as solid wood under bark, at forest road</v>
      </c>
      <c r="GU11" s="29" t="str">
        <f>INDEX('Roundwood_transp._input'!$D$1:$M$96,MATCH(LCIA!GU$8,'Roundwood_transp._input'!$D$1:$D$96,0),7)</f>
        <v>sawlog and veneer log, softwood, sustainable forest management, measured as solid wood under bark, at forest road</v>
      </c>
      <c r="GV11" s="29" t="str">
        <f>INDEX('Roundwood_transp._input'!$D$1:$M$96,MATCH(LCIA!GV$8,'Roundwood_transp._input'!$D$1:$D$96,0),7)</f>
        <v>sawlog and veneer log, softwood, sustainable forest management, measured as solid wood under bark, at forest road</v>
      </c>
      <c r="GW11" s="29" t="str">
        <f>INDEX('Roundwood_transp._input'!$D$1:$M$96,MATCH(LCIA!GW$8,'Roundwood_transp._input'!$D$1:$D$96,0),7)</f>
        <v>sawlog and veneer log, softwood, sustainable forest management, measured as solid wood under bark, at forest road</v>
      </c>
      <c r="GX11" s="29" t="str">
        <f>INDEX('Roundwood_transp._input'!$D$1:$M$96,MATCH(LCIA!GX$8,'Roundwood_transp._input'!$D$1:$D$96,0),7)</f>
        <v>sawlog and veneer log, softwood, sustainable forest management, measured as solid wood under bark, at forest road</v>
      </c>
      <c r="GY11" s="29" t="str">
        <f>INDEX('Roundwood_transp._input'!$D$1:$M$96,MATCH(LCIA!GY$8,'Roundwood_transp._input'!$D$1:$D$96,0),7)</f>
        <v>sawlog and veneer log, softwood, sustainable forest management, measured as solid wood under bark, at forest road</v>
      </c>
      <c r="GZ11" s="29" t="str">
        <f>INDEX('Roundwood_transp._input'!$D$1:$M$96,MATCH(LCIA!GZ$8,'Roundwood_transp._input'!$D$1:$D$96,0),7)</f>
        <v>sawlog and veneer log, softwood, sustainable forest management, measured as solid wood under bark, at forest road</v>
      </c>
      <c r="HA11" s="29" t="str">
        <f>INDEX('Roundwood_transp._input'!$D$1:$M$96,MATCH(LCIA!HA$8,'Roundwood_transp._input'!$D$1:$D$96,0),7)</f>
        <v>sawlog and veneer log, softwood, sustainable forest management, measured as solid wood under bark, at forest road</v>
      </c>
      <c r="HB11" s="29" t="str">
        <f>INDEX('Roundwood_transp._input'!$D$1:$M$96,MATCH(LCIA!HB$8,'Roundwood_transp._input'!$D$1:$D$96,0),7)</f>
        <v>sawlog and veneer log, softwood, sustainable forest management, measured as solid wood under bark, at forest road</v>
      </c>
      <c r="HC11" s="29" t="str">
        <f>INDEX('Roundwood_transp._input'!$D$1:$M$96,MATCH(LCIA!HC$8,'Roundwood_transp._input'!$D$1:$D$96,0),7)</f>
        <v>sawlog and veneer log, softwood, sustainable forest management, measured as solid wood under bark, at forest road</v>
      </c>
      <c r="HD11" s="29" t="str">
        <f>INDEX('Roundwood_transp._input'!$D$1:$M$96,MATCH(LCIA!HD$8,'Roundwood_transp._input'!$D$1:$D$96,0),7)</f>
        <v>sawlog and veneer log, softwood, sustainable forest management, measured as solid wood under bark, at forest road</v>
      </c>
      <c r="HE11" s="29" t="str">
        <f>INDEX('Roundwood_transp._input'!$D$1:$M$96,MATCH(LCIA!HE$8,'Roundwood_transp._input'!$D$1:$D$96,0),7)</f>
        <v>sawlog and veneer log, softwood, sustainable forest management, measured as solid wood under bark, at forest road</v>
      </c>
      <c r="HF11" s="29" t="str">
        <f>INDEX('Roundwood_transp._input'!$D$1:$M$96,MATCH(LCIA!HF$8,'Roundwood_transp._input'!$D$1:$D$96,0),7)</f>
        <v>sawlog and veneer log, softwood, sustainable forest management, measured as solid wood under bark, at forest road</v>
      </c>
      <c r="HG11" s="29" t="str">
        <f>INDEX('Roundwood_transp._input'!$D$1:$M$96,MATCH(LCIA!HG$8,'Roundwood_transp._input'!$D$1:$D$96,0),7)</f>
        <v>sawlog and veneer log, softwood, sustainable forest management, measured as solid wood under bark, at forest road</v>
      </c>
      <c r="HH11" s="29" t="str">
        <f>INDEX('Roundwood_transp._input'!$D$1:$M$96,MATCH(LCIA!HH$8,'Roundwood_transp._input'!$D$1:$D$96,0),7)</f>
        <v>sawlog and veneer log, softwood, sustainable forest management, measured as solid wood under bark, at forest road</v>
      </c>
      <c r="HI11" s="29" t="str">
        <f>INDEX('Roundwood_transp._input'!$D$1:$M$96,MATCH(LCIA!HI$8,'Roundwood_transp._input'!$D$1:$D$96,0),7)</f>
        <v>sawlog and veneer log, softwood, sustainable forest management, measured as solid wood under bark, at forest road</v>
      </c>
      <c r="HJ11" s="29" t="str">
        <f>INDEX('Roundwood_transp._input'!$D$1:$M$96,MATCH(LCIA!HJ$8,'Roundwood_transp._input'!$D$1:$D$96,0),7)</f>
        <v>sawlog and veneer log, softwood, sustainable forest management, measured as solid wood under bark, at forest road</v>
      </c>
      <c r="HK11" s="29" t="str">
        <f>INDEX('Roundwood_transp._input'!$D$1:$M$96,MATCH(LCIA!HK$8,'Roundwood_transp._input'!$D$1:$D$96,0),7)</f>
        <v>sawlog and veneer log, softwood, sustainable forest management, measured as solid wood under bark, at forest road</v>
      </c>
      <c r="HL11" s="29" t="str">
        <f>INDEX('Roundwood_transp._input'!$D$1:$M$96,MATCH(LCIA!HL$8,'Roundwood_transp._input'!$D$1:$D$96,0),7)</f>
        <v>sawlog and veneer log, softwood, sustainable forest management, measured as solid wood under bark, at forest road</v>
      </c>
      <c r="HM11" s="29" t="e">
        <f>INDEX('Roundwood_transp._input'!$D$1:$M$96,MATCH(LCIA!HM$8,'Roundwood_transp._input'!$D$1:$D$96,0),7)</f>
        <v>#VALUE!</v>
      </c>
      <c r="HN11" s="29" t="e">
        <f>INDEX('Roundwood_transp._input'!$D$1:$M$96,MATCH(LCIA!HN$8,'Roundwood_transp._input'!$D$1:$D$96,0),7)</f>
        <v>#VALUE!</v>
      </c>
      <c r="HO11" s="29" t="str">
        <f>INDEX('Roundwood_transp._input'!$D$1:$M$96,MATCH(LCIA!HO$8,'Roundwood_transp._input'!$D$1:$D$96,0),7)</f>
        <v>sawlog and veneer log, hardwood, sustainable forest management, measured as solid wood under bark, at forest road</v>
      </c>
      <c r="HP11" s="29" t="str">
        <f>INDEX('Roundwood_transp._input'!$D$1:$M$96,MATCH(LCIA!HP$8,'Roundwood_transp._input'!$D$1:$D$96,0),7)</f>
        <v>sawlog and veneer log, hardwood, sustainable forest management, measured as solid wood under bark, at forest road</v>
      </c>
      <c r="HQ11" s="29" t="str">
        <f>INDEX('Roundwood_transp._input'!$D$1:$M$96,MATCH(LCIA!HQ$8,'Roundwood_transp._input'!$D$1:$D$96,0),7)</f>
        <v>sawlog and veneer log, hardwood, sustainable forest management, measured as solid wood under bark, at forest road</v>
      </c>
      <c r="HR11" s="29" t="str">
        <f>INDEX('Roundwood_transp._input'!$D$1:$M$96,MATCH(LCIA!HR$8,'Roundwood_transp._input'!$D$1:$D$96,0),7)</f>
        <v>sawlog and veneer log, hardwood, sustainable forest management, measured as solid wood under bark, at forest road</v>
      </c>
      <c r="HS11" s="29" t="str">
        <f>INDEX('Roundwood_transp._input'!$D$1:$M$96,MATCH(LCIA!HS$8,'Roundwood_transp._input'!$D$1:$D$96,0),7)</f>
        <v>sawlog and veneer log, hardwood, sustainable forest management, measured as solid wood under bark, at forest road</v>
      </c>
      <c r="HT11" s="29" t="str">
        <f>INDEX('Roundwood_transp._input'!$D$1:$M$96,MATCH(LCIA!HT$8,'Roundwood_transp._input'!$D$1:$D$96,0),7)</f>
        <v>sawlog and veneer log, hardwood, sustainable forest management, measured as solid wood under bark, at forest road</v>
      </c>
      <c r="HU11" s="29" t="str">
        <f>INDEX('Roundwood_transp._input'!$D$1:$M$96,MATCH(LCIA!HU$8,'Roundwood_transp._input'!$D$1:$D$96,0),7)</f>
        <v>sawlog and veneer log, hardwood, sustainable forest management, measured as solid wood under bark, at forest road</v>
      </c>
      <c r="HV11" s="29" t="str">
        <f>INDEX('Roundwood_transp._input'!$D$1:$M$96,MATCH(LCIA!HV$8,'Roundwood_transp._input'!$D$1:$D$96,0),7)</f>
        <v>sawlog and veneer log, hardwood, sustainable forest management, measured as solid wood under bark, at forest road</v>
      </c>
      <c r="HW11" s="29" t="str">
        <f>INDEX('Roundwood_transp._input'!$D$1:$M$96,MATCH(LCIA!HW$8,'Roundwood_transp._input'!$D$1:$D$96,0),7)</f>
        <v>sawlog and veneer log, hardwood, sustainable forest management, measured as solid wood under bark, at forest road</v>
      </c>
      <c r="HX11" s="29" t="str">
        <f>INDEX('Roundwood_transp._input'!$D$1:$M$96,MATCH(LCIA!HX$8,'Roundwood_transp._input'!$D$1:$D$96,0),7)</f>
        <v>sawlog and veneer log, hardwood, sustainable forest management, measured as solid wood under bark, at forest road</v>
      </c>
      <c r="HY11" s="29" t="str">
        <f>INDEX('Roundwood_transp._input'!$D$1:$M$96,MATCH(LCIA!HY$8,'Roundwood_transp._input'!$D$1:$D$96,0),7)</f>
        <v>sawlog and veneer log, hardwood, sustainable forest management, measured as solid wood under bark, at forest road</v>
      </c>
      <c r="HZ11" s="29" t="str">
        <f>INDEX('Roundwood_transp._input'!$D$1:$M$96,MATCH(LCIA!HZ$8,'Roundwood_transp._input'!$D$1:$D$96,0),7)</f>
        <v>sawlog and veneer log, hardwood, sustainable forest management, measured as solid wood under bark, at forest road</v>
      </c>
      <c r="IA11" s="29" t="str">
        <f>INDEX('Roundwood_transp._input'!$D$1:$M$96,MATCH(LCIA!IA$8,'Roundwood_transp._input'!$D$1:$D$96,0),7)</f>
        <v>sawlog and veneer log, hardwood, sustainable forest management, measured as solid wood under bark, at forest road</v>
      </c>
      <c r="IB11" s="29" t="str">
        <f>INDEX('Roundwood_transp._input'!$D$1:$M$96,MATCH(LCIA!IB$8,'Roundwood_transp._input'!$D$1:$D$96,0),7)</f>
        <v>sawlog and veneer log, hardwood, sustainable forest management, measured as solid wood under bark, at forest road</v>
      </c>
      <c r="IC11" s="29" t="str">
        <f>INDEX('Roundwood_transp._input'!$D$1:$M$96,MATCH(LCIA!IC$8,'Roundwood_transp._input'!$D$1:$D$96,0),7)</f>
        <v>sawlog and veneer log, hardwood, sustainable forest management, measured as solid wood under bark, at forest road</v>
      </c>
      <c r="ID11" s="29" t="str">
        <f>INDEX('Roundwood_transp._input'!$D$1:$M$96,MATCH(LCIA!ID$8,'Roundwood_transp._input'!$D$1:$D$96,0),7)</f>
        <v>sawlog and veneer log, hardwood, sustainable forest management, measured as solid wood under bark, at forest road</v>
      </c>
      <c r="IE11" s="29" t="str">
        <f>INDEX('Roundwood_transp._input'!$D$1:$M$96,MATCH(LCIA!IE$8,'Roundwood_transp._input'!$D$1:$D$96,0),7)</f>
        <v>sawlog and veneer log, hardwood, sustainable forest management, measured as solid wood under bark, at forest road</v>
      </c>
      <c r="IF11" s="29" t="str">
        <f>INDEX('Roundwood_transp._input'!$D$1:$M$96,MATCH(LCIA!IF$8,'Roundwood_transp._input'!$D$1:$D$96,0),7)</f>
        <v>sawlog and veneer log, hardwood, sustainable forest management, measured as solid wood under bark, at forest road</v>
      </c>
      <c r="IG11" s="29" t="str">
        <f>INDEX('Roundwood_transp._input'!$D$1:$M$96,MATCH(LCIA!IG$8,'Roundwood_transp._input'!$D$1:$D$96,0),7)</f>
        <v>sawlog and veneer log, hardwood, sustainable forest management, measured as solid wood under bark, at forest road</v>
      </c>
      <c r="IH11" s="29" t="str">
        <f>INDEX('Roundwood_transp._input'!$D$1:$M$96,MATCH(LCIA!IH$8,'Roundwood_transp._input'!$D$1:$D$96,0),7)</f>
        <v>sawlog and veneer log, hardwood, sustainable forest management, measured as solid wood under bark, at forest road</v>
      </c>
      <c r="II11" s="29" t="str">
        <f>INDEX('Roundwood_transp._input'!$D$1:$M$96,MATCH(LCIA!II$8,'Roundwood_transp._input'!$D$1:$D$96,0),7)</f>
        <v>sawlog and veneer log, hardwood, sustainable forest management, measured as solid wood under bark, at forest road</v>
      </c>
      <c r="IJ11" s="29" t="str">
        <f>INDEX('Roundwood_transp._input'!$D$1:$M$96,MATCH(LCIA!IJ$8,'Roundwood_transp._input'!$D$1:$D$96,0),7)</f>
        <v>sawlog and veneer log, hardwood, sustainable forest management, measured as solid wood under bark, at forest road</v>
      </c>
      <c r="IK11" s="29" t="str">
        <f>INDEX('Roundwood_transp._input'!$D$1:$M$96,MATCH(LCIA!IK$8,'Roundwood_transp._input'!$D$1:$D$96,0),7)</f>
        <v>sawlog and veneer log, hardwood, sustainable forest management, measured as solid wood under bark, at forest road</v>
      </c>
      <c r="IL11" s="29" t="str">
        <f>INDEX('Roundwood_transp._input'!$D$1:$M$96,MATCH(LCIA!IL$8,'Roundwood_transp._input'!$D$1:$D$96,0),7)</f>
        <v>sawlog and veneer log, hardwood, sustainable forest management, measured as solid wood under bark, at forest road</v>
      </c>
      <c r="IM11" s="29" t="str">
        <f>INDEX('Roundwood_transp._input'!$D$1:$M$96,MATCH(LCIA!IM$8,'Roundwood_transp._input'!$D$1:$D$96,0),7)</f>
        <v>sawlog and veneer log, hardwood, sustainable forest management, measured as solid wood under bark, at forest road</v>
      </c>
      <c r="IN11" s="29" t="str">
        <f>INDEX('Roundwood_transp._input'!$D$1:$M$96,MATCH(LCIA!IN$8,'Roundwood_transp._input'!$D$1:$D$96,0),7)</f>
        <v>sawlog and veneer log, hardwood, sustainable forest management, measured as solid wood under bark, at forest road</v>
      </c>
      <c r="IO11" s="29" t="str">
        <f>INDEX('Roundwood_transp._input'!$D$1:$M$96,MATCH(LCIA!IO$8,'Roundwood_transp._input'!$D$1:$D$96,0),7)</f>
        <v>sawlog and veneer log, hardwood, sustainable forest management, measured as solid wood under bark, at forest road</v>
      </c>
      <c r="IP11" s="29" t="str">
        <f>INDEX('Roundwood_transp._input'!$D$1:$M$96,MATCH(LCIA!IP$8,'Roundwood_transp._input'!$D$1:$D$96,0),7)</f>
        <v>sawlog and veneer log, hardwood, sustainable forest management, measured as solid wood under bark, at forest road</v>
      </c>
      <c r="IQ11" s="29" t="str">
        <f>INDEX('Roundwood_transp._input'!$D$1:$M$96,MATCH(LCIA!IQ$8,'Roundwood_transp._input'!$D$1:$D$96,0),7)</f>
        <v>sawlog and veneer log, hardwood, sustainable forest management, measured as solid wood under bark, at forest road</v>
      </c>
      <c r="IR11" s="29" t="str">
        <f>INDEX('Roundwood_transp._input'!$D$1:$M$96,MATCH(LCIA!IR$8,'Roundwood_transp._input'!$D$1:$D$96,0),7)</f>
        <v>sawlog and veneer log, hardwood, sustainable forest management, measured as solid wood under bark, at forest road</v>
      </c>
      <c r="IS11" s="29" t="str">
        <f>INDEX('Roundwood_transp._input'!$D$1:$M$96,MATCH(LCIA!IS$8,'Roundwood_transp._input'!$D$1:$D$96,0),7)</f>
        <v>sawlog and veneer log, hardwood, sustainable forest management, measured as solid wood under bark, at forest road</v>
      </c>
      <c r="IT11" s="29" t="str">
        <f>INDEX('Roundwood_transp._input'!$D$1:$M$96,MATCH(LCIA!IT$8,'Roundwood_transp._input'!$D$1:$D$96,0),7)</f>
        <v>sawlog and veneer log, hardwood, sustainable forest management, measured as solid wood under bark, at forest road</v>
      </c>
      <c r="IU11" s="29" t="str">
        <f>INDEX('Roundwood_transp._input'!$D$1:$M$96,MATCH(LCIA!IU$8,'Roundwood_transp._input'!$D$1:$D$96,0),7)</f>
        <v>sawlog and veneer log, hardwood, sustainable forest management, measured as solid wood under bark, at forest road</v>
      </c>
      <c r="IV11" s="29" t="str">
        <f>INDEX('Roundwood_transp._input'!$D$1:$M$96,MATCH(LCIA!IV$8,'Roundwood_transp._input'!$D$1:$D$96,0),7)</f>
        <v>sawlog and veneer log, hardwood, sustainable forest management, measured as solid wood under bark, at forest road</v>
      </c>
      <c r="IW11" s="29" t="str">
        <f>INDEX('Roundwood_transp._input'!$D$1:$M$96,MATCH(LCIA!IW$8,'Roundwood_transp._input'!$D$1:$D$96,0),7)</f>
        <v>sawlog and veneer log, hardwood, sustainable forest management, measured as solid wood under bark, at forest road</v>
      </c>
      <c r="IX11" s="29" t="str">
        <f>INDEX('Roundwood_transp._input'!$D$1:$M$96,MATCH(LCIA!IX$8,'Roundwood_transp._input'!$D$1:$D$96,0),7)</f>
        <v>sawlog and veneer log, hardwood, sustainable forest management, measured as solid wood under bark, at forest road</v>
      </c>
      <c r="IY11" s="29" t="str">
        <f>INDEX('Roundwood_transp._input'!$D$1:$M$96,MATCH(LCIA!IY$8,'Roundwood_transp._input'!$D$1:$D$96,0),7)</f>
        <v>sawlog and veneer log, hardwood, sustainable forest management, measured as solid wood under bark, at forest road</v>
      </c>
      <c r="IZ11" s="29" t="str">
        <f>INDEX('Roundwood_transp._input'!$D$1:$M$96,MATCH(LCIA!IZ$8,'Roundwood_transp._input'!$D$1:$D$96,0),7)</f>
        <v>sawlog and veneer log, hardwood, sustainable forest management, measured as solid wood under bark, at forest road</v>
      </c>
      <c r="JA11" s="29" t="str">
        <f>INDEX('Roundwood_transp._input'!$D$1:$M$96,MATCH(LCIA!JA$8,'Roundwood_transp._input'!$D$1:$D$96,0),7)</f>
        <v>sawlog and veneer log, hardwood, sustainable forest management, measured as solid wood under bark, at forest road</v>
      </c>
      <c r="JB11" s="29" t="str">
        <f>INDEX('Roundwood_transp._input'!$D$1:$M$96,MATCH(LCIA!JB$8,'Roundwood_transp._input'!$D$1:$D$96,0),7)</f>
        <v>sawlog and veneer log, hardwood, sustainable forest management, measured as solid wood under bark, at forest road</v>
      </c>
      <c r="JC11" s="29" t="str">
        <f>INDEX('Roundwood_transp._input'!$D$1:$M$96,MATCH(LCIA!JC$8,'Roundwood_transp._input'!$D$1:$D$96,0),7)</f>
        <v>sawlog and veneer log, hardwood, sustainable forest management, measured as solid wood under bark, at forest road</v>
      </c>
      <c r="JD11" s="29" t="str">
        <f>INDEX('Roundwood_transp._input'!$D$1:$M$96,MATCH(LCIA!JD$8,'Roundwood_transp._input'!$D$1:$D$96,0),7)</f>
        <v>sawlog and veneer log, hardwood, sustainable forest management, measured as solid wood under bark, at forest road</v>
      </c>
      <c r="JE11" s="29" t="str">
        <f>INDEX('Roundwood_transp._input'!$D$1:$M$96,MATCH(LCIA!JE$8,'Roundwood_transp._input'!$D$1:$D$96,0),7)</f>
        <v>sawlog and veneer log, hardwood, sustainable forest management, measured as solid wood under bark, at forest road</v>
      </c>
      <c r="JF11" s="29" t="str">
        <f>INDEX('Roundwood_transp._input'!$D$1:$M$96,MATCH(LCIA!JF$8,'Roundwood_transp._input'!$D$1:$D$96,0),7)</f>
        <v>sawlog and veneer log, hardwood, sustainable forest management, measured as solid wood under bark, at forest road</v>
      </c>
      <c r="JG11" s="29" t="str">
        <f>INDEX('Roundwood_transp._input'!$D$1:$M$96,MATCH(LCIA!JG$8,'Roundwood_transp._input'!$D$1:$D$96,0),7)</f>
        <v>sawlog and veneer log, hardwood, sustainable forest management, measured as solid wood under bark, at forest road</v>
      </c>
      <c r="JH11" s="29" t="str">
        <f>INDEX('Roundwood_transp._input'!$D$1:$M$96,MATCH(LCIA!JH$8,'Roundwood_transp._input'!$D$1:$D$96,0),7)</f>
        <v>sawlog and veneer log, hardwood, sustainable forest management, measured as solid wood under bark, at forest road</v>
      </c>
      <c r="JI11" s="29" t="str">
        <f>INDEX('Roundwood_transp._input'!$D$1:$M$96,MATCH(LCIA!JI$8,'Roundwood_transp._input'!$D$1:$D$96,0),7)</f>
        <v>sawlog and veneer log, hardwood, sustainable forest management, measured as solid wood under bark, at forest road</v>
      </c>
      <c r="JJ11" s="29" t="str">
        <f>INDEX('Roundwood_transp._input'!$D$1:$M$96,MATCH(LCIA!JJ$8,'Roundwood_transp._input'!$D$1:$D$96,0),7)</f>
        <v>sawlog and veneer log, hardwood, sustainable forest management, measured as solid wood under bark, at forest road</v>
      </c>
      <c r="JK11" s="29" t="str">
        <f>INDEX('Roundwood_transp._input'!$D$1:$M$96,MATCH(LCIA!JK$8,'Roundwood_transp._input'!$D$1:$D$96,0),7)</f>
        <v>sawlog and veneer log, hardwood, sustainable forest management, measured as solid wood under bark, at forest road</v>
      </c>
      <c r="JL11" s="29" t="str">
        <f>INDEX('Roundwood_transp._input'!$D$1:$M$96,MATCH(LCIA!JL$8,'Roundwood_transp._input'!$D$1:$D$96,0),7)</f>
        <v>sawlog and veneer log, hardwood, sustainable forest management, measured as solid wood under bark, at forest road</v>
      </c>
      <c r="JM11" s="29" t="str">
        <f>INDEX('Roundwood_transp._input'!$D$1:$M$96,MATCH(LCIA!JM$8,'Roundwood_transp._input'!$D$1:$D$96,0),7)</f>
        <v>sawlog and veneer log, hardwood, sustainable forest management, measured as solid wood under bark, at forest road</v>
      </c>
      <c r="JN11" s="29" t="str">
        <f>INDEX('Roundwood_transp._input'!$D$1:$M$96,MATCH(LCIA!JN$8,'Roundwood_transp._input'!$D$1:$D$96,0),7)</f>
        <v>sawlog and veneer log, hardwood, sustainable forest management, measured as solid wood under bark, at forest road</v>
      </c>
      <c r="JO11" s="29" t="str">
        <f>INDEX('Roundwood_transp._input'!$D$1:$M$96,MATCH(LCIA!JO$8,'Roundwood_transp._input'!$D$1:$D$96,0),7)</f>
        <v>sawlog and veneer log, hardwood, sustainable forest management, measured as solid wood under bark, at forest road</v>
      </c>
      <c r="JP11" s="29" t="str">
        <f>INDEX('Roundwood_transp._input'!$D$1:$M$96,MATCH(LCIA!JP$8,'Roundwood_transp._input'!$D$1:$D$96,0),7)</f>
        <v>sawlog and veneer log, hardwood, sustainable forest management, measured as solid wood under bark, at forest road</v>
      </c>
      <c r="JQ11" s="29" t="str">
        <f>INDEX('Roundwood_transp._input'!$D$1:$M$96,MATCH(LCIA!JQ$8,'Roundwood_transp._input'!$D$1:$D$96,0),7)</f>
        <v>sawlog and veneer log, softwood, sustainable forest management, measured as solid wood under bark, at forest road</v>
      </c>
      <c r="JR11" s="29" t="str">
        <f>INDEX('Roundwood_transp._input'!$D$1:$M$96,MATCH(LCIA!JR$8,'Roundwood_transp._input'!$D$1:$D$96,0),7)</f>
        <v>sawlog and veneer log, softwood, sustainable forest management, measured as solid wood under bark, at forest road</v>
      </c>
      <c r="JS11" s="29" t="str">
        <f>INDEX('Roundwood_transp._input'!$D$1:$M$96,MATCH(LCIA!JS$8,'Roundwood_transp._input'!$D$1:$D$96,0),7)</f>
        <v>sawlog and veneer log, softwood, sustainable forest management, measured as solid wood under bark, at forest road</v>
      </c>
      <c r="JT11" s="29" t="str">
        <f>INDEX('Roundwood_transp._input'!$D$1:$M$96,MATCH(LCIA!JT$8,'Roundwood_transp._input'!$D$1:$D$96,0),7)</f>
        <v>sawlog and veneer log, softwood, sustainable forest management, measured as solid wood under bark, at forest road</v>
      </c>
      <c r="JU11" s="29" t="str">
        <f>INDEX('Roundwood_transp._input'!$D$1:$M$96,MATCH(LCIA!JU$8,'Roundwood_transp._input'!$D$1:$D$96,0),7)</f>
        <v>sawlog and veneer log, softwood, sustainable forest management, measured as solid wood under bark, at forest road</v>
      </c>
      <c r="JV11" s="29" t="str">
        <f>INDEX('Roundwood_transp._input'!$D$1:$M$96,MATCH(LCIA!JV$8,'Roundwood_transp._input'!$D$1:$D$96,0),7)</f>
        <v>sawlog and veneer log, softwood, sustainable forest management, measured as solid wood under bark, at forest road</v>
      </c>
      <c r="JW11" s="29" t="str">
        <f>INDEX('Roundwood_transp._input'!$D$1:$M$96,MATCH(LCIA!JW$8,'Roundwood_transp._input'!$D$1:$D$96,0),7)</f>
        <v>sawlog and veneer log, softwood, sustainable forest management, measured as solid wood under bark, at forest road</v>
      </c>
      <c r="JX11" s="29" t="str">
        <f>INDEX('Roundwood_transp._input'!$D$1:$M$96,MATCH(LCIA!JX$8,'Roundwood_transp._input'!$D$1:$D$96,0),7)</f>
        <v>sawlog and veneer log, softwood, sustainable forest management, measured as solid wood under bark, at forest road</v>
      </c>
      <c r="JY11" s="29" t="str">
        <f>INDEX('Roundwood_transp._input'!$D$1:$M$96,MATCH(LCIA!JY$8,'Roundwood_transp._input'!$D$1:$D$96,0),7)</f>
        <v>sawlog and veneer log, softwood, sustainable forest management, measured as solid wood under bark, at forest road</v>
      </c>
      <c r="JZ11" s="29" t="str">
        <f>INDEX('Roundwood_transp._input'!$D$1:$M$96,MATCH(LCIA!JZ$8,'Roundwood_transp._input'!$D$1:$D$96,0),7)</f>
        <v>sawlog and veneer log, softwood, sustainable forest management, measured as solid wood under bark, at forest road</v>
      </c>
      <c r="KA11" s="29" t="str">
        <f>INDEX('Roundwood_transp._input'!$D$1:$M$96,MATCH(LCIA!KA$8,'Roundwood_transp._input'!$D$1:$D$96,0),7)</f>
        <v>sawlog and veneer log, softwood, sustainable forest management, measured as solid wood under bark, at forest road</v>
      </c>
      <c r="KB11" s="29" t="str">
        <f>INDEX('Roundwood_transp._input'!$D$1:$M$96,MATCH(LCIA!KB$8,'Roundwood_transp._input'!$D$1:$D$96,0),7)</f>
        <v>sawlog and veneer log, softwood, sustainable forest management, measured as solid wood under bark, at forest road</v>
      </c>
      <c r="KC11" s="29" t="str">
        <f>INDEX('Roundwood_transp._input'!$D$1:$M$96,MATCH(LCIA!KC$8,'Roundwood_transp._input'!$D$1:$D$96,0),7)</f>
        <v>sawlog and veneer log, softwood, sustainable forest management, measured as solid wood under bark, at forest road</v>
      </c>
      <c r="KD11" s="29" t="str">
        <f>INDEX('Roundwood_transp._input'!$D$1:$M$96,MATCH(LCIA!KD$8,'Roundwood_transp._input'!$D$1:$D$96,0),7)</f>
        <v>sawlog and veneer log, softwood, sustainable forest management, measured as solid wood under bark, at forest road</v>
      </c>
      <c r="KE11" s="29" t="str">
        <f>INDEX('Roundwood_transp._input'!$D$1:$M$96,MATCH(LCIA!KE$8,'Roundwood_transp._input'!$D$1:$D$96,0),7)</f>
        <v>sawlog and veneer log, softwood, sustainable forest management, measured as solid wood under bark, at forest road</v>
      </c>
      <c r="KF11" s="29" t="str">
        <f>INDEX('Roundwood_transp._input'!$D$1:$M$96,MATCH(LCIA!KF$8,'Roundwood_transp._input'!$D$1:$D$96,0),7)</f>
        <v>sawlog and veneer log, softwood, sustainable forest management, measured as solid wood under bark, at forest road</v>
      </c>
      <c r="KG11" s="29" t="str">
        <f>INDEX('Roundwood_transp._input'!$D$1:$M$96,MATCH(LCIA!KG$8,'Roundwood_transp._input'!$D$1:$D$96,0),7)</f>
        <v>sawlog and veneer log, softwood, sustainable forest management, measured as solid wood under bark, at forest road</v>
      </c>
      <c r="KH11" s="29" t="str">
        <f>INDEX('Roundwood_transp._input'!$D$1:$M$96,MATCH(LCIA!KH$8,'Roundwood_transp._input'!$D$1:$D$96,0),7)</f>
        <v>sawlog and veneer log, softwood, sustainable forest management, measured as solid wood under bark, at forest road</v>
      </c>
      <c r="KI11" s="29" t="str">
        <f>INDEX('Roundwood_transp._input'!$D$1:$M$96,MATCH(LCIA!KI$8,'Roundwood_transp._input'!$D$1:$D$96,0),7)</f>
        <v>sawlog and veneer log, softwood, sustainable forest management, measured as solid wood under bark, at forest road</v>
      </c>
      <c r="KJ11" s="29" t="str">
        <f>INDEX('Roundwood_transp._input'!$D$1:$M$96,MATCH(LCIA!KJ$8,'Roundwood_transp._input'!$D$1:$D$96,0),7)</f>
        <v>sawlog and veneer log, softwood, sustainable forest management, measured as solid wood under bark, at forest road</v>
      </c>
      <c r="KK11" s="29" t="str">
        <f>INDEX('Roundwood_transp._input'!$D$1:$M$96,MATCH(LCIA!KK$8,'Roundwood_transp._input'!$D$1:$D$96,0),7)</f>
        <v>sawlog and veneer log, softwood, sustainable forest management, measured as solid wood under bark, at forest road</v>
      </c>
      <c r="KL11" s="29" t="str">
        <f>INDEX('Roundwood_transp._input'!$D$1:$M$96,MATCH(LCIA!KL$8,'Roundwood_transp._input'!$D$1:$D$96,0),7)</f>
        <v>sawlog and veneer log, softwood, sustainable forest management, measured as solid wood under bark, at forest road</v>
      </c>
      <c r="KM11" s="29" t="str">
        <f>INDEX('Roundwood_transp._input'!$D$1:$M$96,MATCH(LCIA!KM$8,'Roundwood_transp._input'!$D$1:$D$96,0),7)</f>
        <v>sawlog and veneer log, softwood, sustainable forest management, measured as solid wood under bark, at forest road</v>
      </c>
      <c r="KN11" s="29" t="str">
        <f>INDEX('Roundwood_transp._input'!$D$1:$M$96,MATCH(LCIA!KN$8,'Roundwood_transp._input'!$D$1:$D$96,0),7)</f>
        <v>sawlog and veneer log, softwood, sustainable forest management, measured as solid wood under bark, at forest road</v>
      </c>
      <c r="KO11" s="29" t="str">
        <f>INDEX('Roundwood_transp._input'!$D$1:$M$96,MATCH(LCIA!KO$8,'Roundwood_transp._input'!$D$1:$D$96,0),7)</f>
        <v>sawlog and veneer log, softwood, sustainable forest management, measured as solid wood under bark, at forest road</v>
      </c>
      <c r="KP11" s="29" t="str">
        <f>INDEX('Roundwood_transp._input'!$D$1:$M$96,MATCH(LCIA!KP$8,'Roundwood_transp._input'!$D$1:$D$96,0),7)</f>
        <v>sawlog and veneer log, softwood, sustainable forest management, measured as solid wood under bark, at forest road</v>
      </c>
      <c r="KQ11" s="29" t="str">
        <f>INDEX('Roundwood_transp._input'!$D$1:$M$96,MATCH(LCIA!KQ$8,'Roundwood_transp._input'!$D$1:$D$96,0),7)</f>
        <v>sawlog and veneer log, softwood, sustainable forest management, measured as solid wood under bark, at forest road</v>
      </c>
      <c r="KR11" s="29" t="str">
        <f>INDEX('Roundwood_transp._input'!$D$1:$M$96,MATCH(LCIA!KR$8,'Roundwood_transp._input'!$D$1:$D$96,0),7)</f>
        <v>sawlog and veneer log, softwood, sustainable forest management, measured as solid wood under bark, at forest road</v>
      </c>
      <c r="KS11" s="29" t="str">
        <f>INDEX('Roundwood_transp._input'!$D$1:$M$96,MATCH(LCIA!KS$8,'Roundwood_transp._input'!$D$1:$D$96,0),7)</f>
        <v>sawlog and veneer log, softwood, sustainable forest management, measured as solid wood under bark, at forest road</v>
      </c>
      <c r="KT11" s="29" t="str">
        <f>INDEX('Roundwood_transp._input'!$D$1:$M$96,MATCH(LCIA!KT$8,'Roundwood_transp._input'!$D$1:$D$96,0),7)</f>
        <v>sawlog and veneer log, softwood, sustainable forest management, measured as solid wood under bark, at forest road</v>
      </c>
      <c r="KU11" s="29" t="str">
        <f>INDEX('Roundwood_transp._input'!$D$1:$M$96,MATCH(LCIA!KU$8,'Roundwood_transp._input'!$D$1:$D$96,0),7)</f>
        <v>sawlog and veneer log, softwood, sustainable forest management, measured as solid wood under bark, at forest road</v>
      </c>
      <c r="KV11" s="29" t="str">
        <f>INDEX('Roundwood_transp._input'!$D$1:$M$96,MATCH(LCIA!KV$8,'Roundwood_transp._input'!$D$1:$D$96,0),7)</f>
        <v>sawlog and veneer log, softwood, sustainable forest management, measured as solid wood under bark, at forest road</v>
      </c>
      <c r="KW11" s="29" t="str">
        <f>INDEX('Roundwood_transp._input'!$D$1:$M$96,MATCH(LCIA!KW$8,'Roundwood_transp._input'!$D$1:$D$96,0),7)</f>
        <v>sawlog and veneer log, softwood, sustainable forest management, measured as solid wood under bark, at forest road</v>
      </c>
      <c r="KX11" s="29" t="str">
        <f>INDEX('Roundwood_transp._input'!$D$1:$M$96,MATCH(LCIA!KX$8,'Roundwood_transp._input'!$D$1:$D$96,0),7)</f>
        <v>sawlog and veneer log, softwood, sustainable forest management, measured as solid wood under bark, at forest road</v>
      </c>
      <c r="KY11" s="29" t="str">
        <f>INDEX('Roundwood_transp._input'!$D$1:$M$96,MATCH(LCIA!KY$8,'Roundwood_transp._input'!$D$1:$D$96,0),7)</f>
        <v>sawlog and veneer log, softwood, sustainable forest management, measured as solid wood under bark, at forest road</v>
      </c>
      <c r="KZ11" s="29" t="str">
        <f>INDEX('Roundwood_transp._input'!$D$1:$M$96,MATCH(LCIA!KZ$8,'Roundwood_transp._input'!$D$1:$D$96,0),7)</f>
        <v>sawlog and veneer log, softwood, sustainable forest management, measured as solid wood under bark, at forest road</v>
      </c>
      <c r="LA11" s="29" t="str">
        <f>INDEX('Roundwood_transp._input'!$D$1:$M$96,MATCH(LCIA!LA$8,'Roundwood_transp._input'!$D$1:$D$96,0),7)</f>
        <v>sawlog and veneer log, softwood, sustainable forest management, measured as solid wood under bark, at forest road</v>
      </c>
      <c r="LB11" s="29" t="str">
        <f>INDEX('Roundwood_transp._input'!$D$1:$M$96,MATCH(LCIA!LB$8,'Roundwood_transp._input'!$D$1:$D$96,0),7)</f>
        <v>sawlog and veneer log, softwood, sustainable forest management, measured as solid wood under bark, at forest road</v>
      </c>
      <c r="LC11" s="29" t="str">
        <f>INDEX('Roundwood_transp._input'!$D$1:$M$96,MATCH(LCIA!LC$8,'Roundwood_transp._input'!$D$1:$D$96,0),7)</f>
        <v>sawlog and veneer log, softwood, sustainable forest management, measured as solid wood under bark, at forest road</v>
      </c>
      <c r="LD11" s="29" t="str">
        <f>INDEX('Roundwood_transp._input'!$D$1:$M$96,MATCH(LCIA!LD$8,'Roundwood_transp._input'!$D$1:$D$96,0),7)</f>
        <v>sawlog and veneer log, softwood, sustainable forest management, measured as solid wood under bark, at forest road</v>
      </c>
      <c r="LE11" s="29" t="str">
        <f>INDEX('Roundwood_transp._input'!$D$1:$M$96,MATCH(LCIA!LE$8,'Roundwood_transp._input'!$D$1:$D$96,0),7)</f>
        <v>sawlog and veneer log, softwood, sustainable forest management, measured as solid wood under bark, at forest road</v>
      </c>
      <c r="LF11" s="29" t="str">
        <f>INDEX('Roundwood_transp._input'!$D$1:$M$96,MATCH(LCIA!LF$8,'Roundwood_transp._input'!$D$1:$D$96,0),7)</f>
        <v>sawlog and veneer log, softwood, sustainable forest management, measured as solid wood under bark, at forest road</v>
      </c>
      <c r="LG11" s="29" t="str">
        <f>INDEX('Roundwood_transp._input'!$D$1:$M$96,MATCH(LCIA!LG$8,'Roundwood_transp._input'!$D$1:$D$96,0),7)</f>
        <v>sawlog and veneer log, softwood, sustainable forest management, measured as solid wood under bark, at forest road</v>
      </c>
      <c r="LH11" s="29" t="str">
        <f>INDEX('Roundwood_transp._input'!$D$1:$M$96,MATCH(LCIA!LH$8,'Roundwood_transp._input'!$D$1:$D$96,0),7)</f>
        <v>sawlog and veneer log, softwood, sustainable forest management, measured as solid wood under bark, at forest road</v>
      </c>
      <c r="LI11" s="29" t="str">
        <f>INDEX('Roundwood_transp._input'!$D$1:$M$96,MATCH(LCIA!LI$8,'Roundwood_transp._input'!$D$1:$D$96,0),7)</f>
        <v>sawlog and veneer log, softwood, sustainable forest management, measured as solid wood under bark, at forest road</v>
      </c>
      <c r="LJ11" s="29" t="str">
        <f>INDEX('Roundwood_transp._input'!$D$1:$M$96,MATCH(LCIA!LJ$8,'Roundwood_transp._input'!$D$1:$D$96,0),7)</f>
        <v>sawlog and veneer log, softwood, sustainable forest management, measured as solid wood under bark, at forest road</v>
      </c>
      <c r="LK11" s="29" t="str">
        <f>INDEX('Roundwood_transp._input'!$D$1:$M$96,MATCH(LCIA!LK$8,'Roundwood_transp._input'!$D$1:$D$96,0),7)</f>
        <v>sawlog and veneer log, softwood, sustainable forest management, measured as solid wood under bark, at forest road</v>
      </c>
      <c r="LL11" s="29" t="str">
        <f>INDEX('Roundwood_transp._input'!$D$1:$M$96,MATCH(LCIA!LL$8,'Roundwood_transp._input'!$D$1:$D$96,0),7)</f>
        <v>sawlog and veneer log, softwood, sustainable forest management, measured as solid wood under bark, at forest road</v>
      </c>
      <c r="LM11" s="29" t="str">
        <f>INDEX('Roundwood_transp._input'!$D$1:$M$96,MATCH(LCIA!LM$8,'Roundwood_transp._input'!$D$1:$D$96,0),7)</f>
        <v>sawlog and veneer log, softwood, sustainable forest management, measured as solid wood under bark, at forest road</v>
      </c>
      <c r="LN11" s="29" t="str">
        <f>INDEX('Roundwood_transp._input'!$D$1:$M$96,MATCH(LCIA!LN$8,'Roundwood_transp._input'!$D$1:$D$96,0),7)</f>
        <v>sawlog and veneer log, softwood, sustainable forest management, measured as solid wood under bark, at forest road</v>
      </c>
      <c r="LO11" s="29" t="str">
        <f>INDEX('Roundwood_transp._input'!$D$1:$M$96,MATCH(LCIA!LO$8,'Roundwood_transp._input'!$D$1:$D$96,0),7)</f>
        <v>sawlog and veneer log, softwood, sustainable forest management, measured as solid wood under bark, at forest road</v>
      </c>
      <c r="LP11" s="29" t="str">
        <f>INDEX('Roundwood_transp._input'!$D$1:$M$96,MATCH(LCIA!LP$8,'Roundwood_transp._input'!$D$1:$D$96,0),7)</f>
        <v>sawlog and veneer log, softwood, sustainable forest management, measured as solid wood under bark, at forest road</v>
      </c>
      <c r="LQ11" s="29" t="str">
        <f>INDEX('Roundwood_transp._input'!$D$1:$M$96,MATCH(LCIA!LQ$8,'Roundwood_transp._input'!$D$1:$D$96,0),7)</f>
        <v>sawlog and veneer log, softwood, sustainable forest management, measured as solid wood under bark, at forest road</v>
      </c>
      <c r="LR11" s="29" t="str">
        <f>INDEX('Roundwood_transp._input'!$D$1:$M$96,MATCH(LCIA!LR$8,'Roundwood_transp._input'!$D$1:$D$96,0),7)</f>
        <v>sawlog and veneer log, softwood, sustainable forest management, measured as solid wood under bark, at forest road</v>
      </c>
      <c r="LS11" s="29"/>
      <c r="LT11" s="29"/>
      <c r="LU11" s="29"/>
      <c r="LV11" s="29"/>
      <c r="LW11" s="29"/>
      <c r="LX11" s="29"/>
      <c r="LY11" s="29"/>
      <c r="LZ11" s="29"/>
      <c r="MA11" s="29"/>
      <c r="MB11" s="29"/>
      <c r="MC11" s="29"/>
      <c r="MD11" s="29"/>
      <c r="ME11" s="29" t="e">
        <f>Transport!C67</f>
        <v>#N/A</v>
      </c>
      <c r="MF11" s="29" t="e">
        <f>Transport!D67</f>
        <v>#N/A</v>
      </c>
      <c r="MG11" s="29">
        <v>0</v>
      </c>
      <c r="MH11" s="29">
        <v>0</v>
      </c>
      <c r="MI11" s="29"/>
      <c r="MJ11" s="29"/>
      <c r="MK11" s="29" t="e">
        <f t="array" ref="MK11">IF(AND(OR(Holzrechner!$B$14=3,Holzrechner!$B$14=4),OR(Holzrechner!$F$14=2,Holzrechner!$F$14=Holzrechner!$F$6)),INDEX(Dichten!$A$2:$F$19,MATCH(LCIA!MK6&amp;LCIA!MK2,INDEX(Dichten!$A$2:$F$19,,1)&amp;INDEX(Dichten!$A$2:$F$19,,2),0),6),IF(OR(Holzrechner!$F$14=2,Holzrechner!$F$14=Holzrechner!$F$6),INDEX(Dichten!$A$2:$F$19,MATCH(LCIA!MK6&amp;LCIA!MK2,INDEX(Dichten!$A$2:$F$19,,1)&amp;INDEX(Dichten!$A$2:$F$19,,2),0),6),INDEX(Dichten!$A$20:$F$37,MATCH(LCIA!MK6&amp;LCIA!MK2,INDEX(Dichten!$A$20:$F$37,,1)&amp;INDEX(Dichten!$A$20:$F$37,,2),0),6)))</f>
        <v>#N/A</v>
      </c>
      <c r="ML11" s="29" t="e">
        <f t="array" ref="ML11">IF(AND(OR(Holzrechner!$B$14=3,Holzrechner!$B$14=4),OR(Holzrechner!$F$14=2,Holzrechner!$F$14=Holzrechner!$F$6)),INDEX(Dichten!$A$2:$F$19,MATCH(LCIA!ML6&amp;LCIA!ML2,INDEX(Dichten!$A$2:$F$19,,1)&amp;INDEX(Dichten!$A$2:$F$19,,2),0),6),IF(OR(Holzrechner!$F$14=2,Holzrechner!$F$14=Holzrechner!$F$6),INDEX(Dichten!$A$2:$F$19,MATCH(LCIA!ML6&amp;LCIA!ML2,INDEX(Dichten!$A$2:$F$19,,1)&amp;INDEX(Dichten!$A$2:$F$19,,2),0),6),INDEX(Dichten!$A$20:$F$37,MATCH(LCIA!ML6&amp;LCIA!ML2,INDEX(Dichten!$A$20:$F$37,,1)&amp;INDEX(Dichten!$A$20:$F$37,,2),0),6)))</f>
        <v>#N/A</v>
      </c>
      <c r="MM11" s="29" t="e">
        <f t="array" ref="MM11">IF(OR(Holzrechner!$B$14=3,Holzrechner!$B$14=4),INDEX(Dichten!$A$2:$F$19,MATCH(LCIA!MM6&amp;LCIA!MM2,INDEX(Dichten!$A$2:$F$19,,1)&amp;INDEX(Dichten!$A$2:$F$19,,2),0),6),IF(OR(Holzrechner!$F$14=2,Holzrechner!$F$14=Holzrechner!$F$6),INDEX(Dichten!$A$2:$F$19,MATCH(LCIA!MM6&amp;LCIA!MM2,INDEX(Dichten!$A$2:$F$19,,1)&amp;INDEX(Dichten!$A$2:$F$19,,2),0),6),INDEX(Dichten!$A$20:$F$37,MATCH(LCIA!MM6&amp;LCIA!MM2,INDEX(Dichten!$A$20:$F$37,,1)&amp;INDEX(Dichten!$A$20:$F$37,,2),0),6)))</f>
        <v>#N/A</v>
      </c>
      <c r="MN11" s="29" t="e">
        <f t="array" ref="MN11">IF(OR(Holzrechner!$B$14=3,Holzrechner!$B$14=4),INDEX(Dichten!$A$2:$F$19,MATCH(LCIA!MN6&amp;LCIA!MN2,INDEX(Dichten!$A$2:$F$19,,1)&amp;INDEX(Dichten!$A$2:$F$19,,2),0),6),IF(OR(Holzrechner!$F$14=2,Holzrechner!$F$14=Holzrechner!$F$6),INDEX(Dichten!$A$2:$F$19,MATCH(LCIA!MN6&amp;LCIA!MN2,INDEX(Dichten!$A$2:$F$19,,1)&amp;INDEX(Dichten!$A$2:$F$19,,2),0),6),INDEX(Dichten!$A$20:$F$37,MATCH(LCIA!MN6&amp;LCIA!MN2,INDEX(Dichten!$A$20:$F$37,,1)&amp;INDEX(Dichten!$A$20:$F$37,,2),0),6)))</f>
        <v>#N/A</v>
      </c>
      <c r="MO11" s="29" t="e">
        <f t="array" ref="MO11">IF(OR(Holzrechner!$B$14=3,Holzrechner!$B$14=4),INDEX(Dichten!$A$2:$F$19,MATCH(LCIA!MO6&amp;LCIA!MO2,INDEX(Dichten!$A$2:$F$19,,1)&amp;INDEX(Dichten!$A$2:$F$19,,2),0),6),IF(OR(Holzrechner!$F$14=2,Holzrechner!$F$14=Holzrechner!$F$6),INDEX(Dichten!$A$2:$F$19,MATCH(LCIA!MO6&amp;LCIA!MO2,INDEX(Dichten!$A$2:$F$19,,1)&amp;INDEX(Dichten!$A$2:$F$19,,2),0),6),INDEX(Dichten!$A$20:$F$37,MATCH(LCIA!MO6&amp;LCIA!MO2,INDEX(Dichten!$A$20:$F$37,,1)&amp;INDEX(Dichten!$A$20:$F$37,,2),0),6)))</f>
        <v>#N/A</v>
      </c>
      <c r="MP11" s="29" t="e">
        <f t="array" ref="MP11">IF(OR(Holzrechner!$B$14=3,Holzrechner!$B$14=4),INDEX(Dichten!$A$2:$F$19,MATCH(LCIA!MP6&amp;LCIA!MP2,INDEX(Dichten!$A$2:$F$19,,1)&amp;INDEX(Dichten!$A$2:$F$19,,2),0),6),IF(OR(Holzrechner!$F$14=2,Holzrechner!$F$14=Holzrechner!$F$6),INDEX(Dichten!$A$2:$F$19,MATCH(LCIA!MP6&amp;LCIA!MP2,INDEX(Dichten!$A$2:$F$19,,1)&amp;INDEX(Dichten!$A$2:$F$19,,2),0),6),INDEX(Dichten!$A$20:$F$37,MATCH(LCIA!MP6&amp;LCIA!MP2,INDEX(Dichten!$A$20:$F$37,,1)&amp;INDEX(Dichten!$A$20:$F$37,,2),0),6)))</f>
        <v>#N/A</v>
      </c>
      <c r="MQ11" s="29" t="e">
        <f t="array" ref="MQ11">IF(OR(Holzrechner!$B$14=3,Holzrechner!$B$14=4),INDEX(Dichten!$A$2:$F$19,MATCH(LCIA!MQ6&amp;LCIA!MQ2,INDEX(Dichten!$A$2:$F$19,,1)&amp;INDEX(Dichten!$A$2:$F$19,,2),0),6),IF(OR(Holzrechner!$F$14=2,Holzrechner!$F$14=Holzrechner!$F$6),INDEX(Dichten!$A$2:$F$19,MATCH(LCIA!MQ6&amp;LCIA!MQ2,INDEX(Dichten!$A$2:$F$19,,1)&amp;INDEX(Dichten!$A$2:$F$19,,2),0),6),INDEX(Dichten!$A$20:$F$37,MATCH(LCIA!MQ6&amp;LCIA!MQ2,INDEX(Dichten!$A$20:$F$37,,1)&amp;INDEX(Dichten!$A$20:$F$37,,2),0),6)))</f>
        <v>#N/A</v>
      </c>
      <c r="MR11" s="29" t="e">
        <f t="array" ref="MR11">IF(OR(Holzrechner!$B$14=3,Holzrechner!$B$14=4),INDEX(Dichten!$A$2:$F$19,MATCH(LCIA!MR6&amp;LCIA!MR2,INDEX(Dichten!$A$2:$F$19,,1)&amp;INDEX(Dichten!$A$2:$F$19,,2),0),6),IF(OR(Holzrechner!$F$14=2,Holzrechner!$F$14=Holzrechner!$F$6),INDEX(Dichten!$A$2:$F$19,MATCH(LCIA!MR6&amp;LCIA!MR2,INDEX(Dichten!$A$2:$F$19,,1)&amp;INDEX(Dichten!$A$2:$F$19,,2),0),6),INDEX(Dichten!$A$20:$F$37,MATCH(LCIA!MR6&amp;LCIA!MR2,INDEX(Dichten!$A$20:$F$37,,1)&amp;INDEX(Dichten!$A$20:$F$37,,2),0),6)))</f>
        <v>#N/A</v>
      </c>
      <c r="MS11" s="29" t="e">
        <f t="array" ref="MS11">IF(OR(Holzrechner!$B$14=3,Holzrechner!$B$14=4),INDEX(Dichten!$A$2:$F$19,MATCH(LCIA!MS6&amp;LCIA!MS2,INDEX(Dichten!$A$2:$F$19,,1)&amp;INDEX(Dichten!$A$2:$F$19,,2),0),6),IF(OR(Holzrechner!$F$14=2,Holzrechner!$F$14=Holzrechner!$F$6),INDEX(Dichten!$A$2:$F$19,MATCH(LCIA!MS6&amp;LCIA!MS2,INDEX(Dichten!$A$2:$F$19,,1)&amp;INDEX(Dichten!$A$2:$F$19,,2),0),6),INDEX(Dichten!$A$20:$F$37,MATCH(LCIA!MS6&amp;LCIA!MS2,INDEX(Dichten!$A$20:$F$37,,1)&amp;INDEX(Dichten!$A$20:$F$37,,2),0),6)))</f>
        <v>#N/A</v>
      </c>
      <c r="MT11" s="29" t="e">
        <f t="array" ref="MT11">IF(OR(Holzrechner!$B$14=3,Holzrechner!$B$14=4),INDEX(Dichten!$A$2:$F$19,MATCH(LCIA!MT6&amp;LCIA!MT2,INDEX(Dichten!$A$2:$F$19,,1)&amp;INDEX(Dichten!$A$2:$F$19,,2),0),6),IF(OR(Holzrechner!$F$14=2,Holzrechner!$F$14=Holzrechner!$F$6),INDEX(Dichten!$A$2:$F$19,MATCH(LCIA!MT6&amp;LCIA!MT2,INDEX(Dichten!$A$2:$F$19,,1)&amp;INDEX(Dichten!$A$2:$F$19,,2),0),6),INDEX(Dichten!$A$20:$F$37,MATCH(LCIA!MT6&amp;LCIA!MT2,INDEX(Dichten!$A$20:$F$37,,1)&amp;INDEX(Dichten!$A$20:$F$37,,2),0),6)))</f>
        <v>#N/A</v>
      </c>
      <c r="MU11" s="29" t="e">
        <f t="array" ref="MU11">IF(OR(Holzrechner!$B$14=3,Holzrechner!$B$14=4),INDEX(Dichten!$A$2:$F$19,MATCH(LCIA!MU6&amp;LCIA!MU2,INDEX(Dichten!$A$2:$F$19,,1)&amp;INDEX(Dichten!$A$2:$F$19,,2),0),6),IF(OR(Holzrechner!$F$14=2,Holzrechner!$F$14=Holzrechner!$F$6),INDEX(Dichten!$A$2:$F$19,MATCH(LCIA!MU6&amp;LCIA!MU2,INDEX(Dichten!$A$2:$F$19,,1)&amp;INDEX(Dichten!$A$2:$F$19,,2),0),6),INDEX(Dichten!$A$20:$F$37,MATCH(LCIA!MU6&amp;LCIA!MU2,INDEX(Dichten!$A$20:$F$37,,1)&amp;INDEX(Dichten!$A$20:$F$37,,2),0),6)))</f>
        <v>#N/A</v>
      </c>
      <c r="MV11" s="29" t="e">
        <f t="array" ref="MV11">IF(OR(Holzrechner!$B$14=3,Holzrechner!$B$14=4),INDEX(Dichten!$A$2:$F$19,MATCH(LCIA!MV6&amp;LCIA!MV2,INDEX(Dichten!$A$2:$F$19,,1)&amp;INDEX(Dichten!$A$2:$F$19,,2),0),6),IF(OR(Holzrechner!$F$14=2,Holzrechner!$F$14=Holzrechner!$F$6),INDEX(Dichten!$A$2:$F$19,MATCH(LCIA!MV6&amp;LCIA!MV2,INDEX(Dichten!$A$2:$F$19,,1)&amp;INDEX(Dichten!$A$2:$F$19,,2),0),6),INDEX(Dichten!$A$20:$F$37,MATCH(LCIA!MV6&amp;LCIA!MV2,INDEX(Dichten!$A$20:$F$37,,1)&amp;INDEX(Dichten!$A$20:$F$37,,2),0),6)))</f>
        <v>#N/A</v>
      </c>
      <c r="MW11" s="29" t="e">
        <f t="array" ref="MW11">IF(OR(Holzrechner!$B$14=3,Holzrechner!$B$14=4),INDEX(Dichten!$A$2:$F$19,MATCH(LCIA!MW6&amp;LCIA!MW2,INDEX(Dichten!$A$2:$F$19,,1)&amp;INDEX(Dichten!$A$2:$F$19,,2),0),6),IF(OR(Holzrechner!$F$14=2,Holzrechner!$F$14=Holzrechner!$F$6),INDEX(Dichten!$A$2:$F$19,MATCH(LCIA!MW6&amp;LCIA!MW2,INDEX(Dichten!$A$2:$F$19,,1)&amp;INDEX(Dichten!$A$2:$F$19,,2),0),6),INDEX(Dichten!$A$20:$F$37,MATCH(LCIA!MW6&amp;LCIA!MW2,INDEX(Dichten!$A$20:$F$37,,1)&amp;INDEX(Dichten!$A$20:$F$37,,2),0),6)))</f>
        <v>#N/A</v>
      </c>
      <c r="MX11" s="29" t="e">
        <f t="array" ref="MX11">IF(OR(Holzrechner!$B$14=3,Holzrechner!$B$14=4),INDEX(Dichten!$A$2:$F$19,MATCH(LCIA!MX6&amp;LCIA!MX2,INDEX(Dichten!$A$2:$F$19,,1)&amp;INDEX(Dichten!$A$2:$F$19,,2),0),6),IF(OR(Holzrechner!$F$14=2,Holzrechner!$F$14=Holzrechner!$F$6),INDEX(Dichten!$A$2:$F$19,MATCH(LCIA!MX6&amp;LCIA!MX2,INDEX(Dichten!$A$2:$F$19,,1)&amp;INDEX(Dichten!$A$2:$F$19,,2),0),6),INDEX(Dichten!$A$20:$F$37,MATCH(LCIA!MX6&amp;LCIA!MX2,INDEX(Dichten!$A$20:$F$37,,1)&amp;INDEX(Dichten!$A$20:$F$37,,2),0),6)))</f>
        <v>#N/A</v>
      </c>
      <c r="MY11" s="29" t="e">
        <f t="array" ref="MY11">IF(OR(Holzrechner!$B$14=3,Holzrechner!$B$14=4),INDEX(Dichten!$A$2:$F$19,MATCH(LCIA!MY6&amp;LCIA!MY2,INDEX(Dichten!$A$2:$F$19,,1)&amp;INDEX(Dichten!$A$2:$F$19,,2),0),6),IF(OR(Holzrechner!$F$14=2,Holzrechner!$F$14=Holzrechner!$F$6),INDEX(Dichten!$A$2:$F$19,MATCH(LCIA!MY6&amp;LCIA!MY2,INDEX(Dichten!$A$2:$F$19,,1)&amp;INDEX(Dichten!$A$2:$F$19,,2),0),6),INDEX(Dichten!$A$20:$F$37,MATCH(LCIA!MY6&amp;LCIA!MY2,INDEX(Dichten!$A$20:$F$37,,1)&amp;INDEX(Dichten!$A$20:$F$37,,2),0),6)))</f>
        <v>#N/A</v>
      </c>
      <c r="MZ11" s="29" t="e">
        <f t="array" ref="MZ11">IF(OR(Holzrechner!$B$14=3,Holzrechner!$B$14=4),INDEX(Dichten!$A$2:$F$19,MATCH(LCIA!MZ6&amp;LCIA!MZ2,INDEX(Dichten!$A$2:$F$19,,1)&amp;INDEX(Dichten!$A$2:$F$19,,2),0),6),IF(OR(Holzrechner!$F$14=2,Holzrechner!$F$14=Holzrechner!$F$6),INDEX(Dichten!$A$2:$F$19,MATCH(LCIA!MZ6&amp;LCIA!MZ2,INDEX(Dichten!$A$2:$F$19,,1)&amp;INDEX(Dichten!$A$2:$F$19,,2),0),6),INDEX(Dichten!$A$20:$F$37,MATCH(LCIA!MZ6&amp;LCIA!MZ2,INDEX(Dichten!$A$20:$F$37,,1)&amp;INDEX(Dichten!$A$20:$F$37,,2),0),6)))</f>
        <v>#N/A</v>
      </c>
      <c r="NA11" s="29" t="e">
        <f t="array" ref="NA11">IF(OR(Holzrechner!$B$14=3,Holzrechner!$B$14=4),INDEX(Dichten!$A$2:$F$19,MATCH(LCIA!NA6&amp;LCIA!NA2,INDEX(Dichten!$A$2:$F$19,,1)&amp;INDEX(Dichten!$A$2:$F$19,,2),0),6),IF(OR(Holzrechner!$F$14=2,Holzrechner!$F$14=Holzrechner!$F$6),INDEX(Dichten!$A$2:$F$19,MATCH(LCIA!NA6&amp;LCIA!NA2,INDEX(Dichten!$A$2:$F$19,,1)&amp;INDEX(Dichten!$A$2:$F$19,,2),0),6),INDEX(Dichten!$A$20:$F$37,MATCH(LCIA!NA6&amp;LCIA!NA2,INDEX(Dichten!$A$20:$F$37,,1)&amp;INDEX(Dichten!$A$20:$F$37,,2),0),6)))</f>
        <v>#N/A</v>
      </c>
      <c r="NB11" s="29" t="e">
        <f t="array" ref="NB11">IF(OR(Holzrechner!$B$14=3,Holzrechner!$B$14=4),INDEX(Dichten!$A$2:$F$19,MATCH(LCIA!NB6&amp;LCIA!NB2,INDEX(Dichten!$A$2:$F$19,,1)&amp;INDEX(Dichten!$A$2:$F$19,,2),0),6),IF(OR(Holzrechner!$F$14=2,Holzrechner!$F$14=Holzrechner!$F$6),INDEX(Dichten!$A$2:$F$19,MATCH(LCIA!NB6&amp;LCIA!NB2,INDEX(Dichten!$A$2:$F$19,,1)&amp;INDEX(Dichten!$A$2:$F$19,,2),0),6),INDEX(Dichten!$A$20:$F$37,MATCH(LCIA!NB6&amp;LCIA!NB2,INDEX(Dichten!$A$20:$F$37,,1)&amp;INDEX(Dichten!$A$20:$F$37,,2),0),6)))</f>
        <v>#N/A</v>
      </c>
    </row>
    <row r="12" spans="1:366" s="17" customFormat="1">
      <c r="B12" s="17" t="s">
        <v>1305</v>
      </c>
      <c r="C12" s="29">
        <f>IF(ISNUMBER(INDEX('Roundwood_transp._input'!$D$1:$M$96,MATCH(LCIA!C$8,'Roundwood_transp._input'!$D$1:$D$96,0),8)),INDEX('Roundwood_transp._input'!$D$1:$M$96,MATCH(LCIA!C$8,'Roundwood_transp._input'!$D$1:$D$96,0),8),INDEX('Roundwood_transp._input'!$D$1:$M$96,MATCH(LCIA!C$8,'Roundwood_transp._input'!$D$1:$D$96,0),10))</f>
        <v>76.661925599999989</v>
      </c>
      <c r="D12" s="29">
        <f t="array" ref="D12">IF(ISNUMBER(INDEX('Roundwood_transp._input'!$D$1:$M$96,MATCH(LCIA!D$8,'Roundwood_transp._input'!$D$1:$D$96,0),8)),INDEX('Roundwood_transp._input'!$D$1:$M$96,MATCH(LCIA!D$8,'Roundwood_transp._input'!$D$1:$D$96,0),8),INDEX('Roundwood_transp._input'!$D$1:$M$96,MATCH(LCIA!D$8,'Roundwood_transp._input'!$D$1:$D$96,0),10))</f>
        <v>76.661925599999989</v>
      </c>
      <c r="E12" s="29">
        <f>IF(ISNUMBER(INDEX('Roundwood_transp._input'!$D$1:$M$96,MATCH(LCIA!E$8,'Roundwood_transp._input'!$D$1:$D$96,0),8)),INDEX('Roundwood_transp._input'!$D$1:$M$96,MATCH(LCIA!E$8,'Roundwood_transp._input'!$D$1:$D$96,0),8),INDEX('Roundwood_transp._input'!$D$1:$M$96,MATCH(LCIA!E$8,'Roundwood_transp._input'!$D$1:$D$96,0),10))</f>
        <v>76.661925599999989</v>
      </c>
      <c r="F12" s="29">
        <f>IF(ISNUMBER(INDEX('Roundwood_transp._input'!$D$1:$M$96,MATCH(LCIA!F$8,'Roundwood_transp._input'!$D$1:$D$96,0),8)),INDEX('Roundwood_transp._input'!$D$1:$M$96,MATCH(LCIA!F$8,'Roundwood_transp._input'!$D$1:$D$96,0),8),INDEX('Roundwood_transp._input'!$D$1:$M$96,MATCH(LCIA!F$8,'Roundwood_transp._input'!$D$1:$D$96,0),10))</f>
        <v>76.661925599999989</v>
      </c>
      <c r="G12" s="29">
        <f>IF(ISNUMBER(INDEX('Roundwood_transp._input'!$D$1:$M$96,MATCH(LCIA!G$8,'Roundwood_transp._input'!$D$1:$D$96,0),8)),INDEX('Roundwood_transp._input'!$D$1:$M$96,MATCH(LCIA!G$8,'Roundwood_transp._input'!$D$1:$D$96,0),8),INDEX('Roundwood_transp._input'!$D$1:$M$96,MATCH(LCIA!G$8,'Roundwood_transp._input'!$D$1:$D$96,0),10))</f>
        <v>76.661925599999989</v>
      </c>
      <c r="H12" s="29">
        <f>IF(ISNUMBER(INDEX('Roundwood_transp._input'!$D$1:$M$96,MATCH(LCIA!H$8,'Roundwood_transp._input'!$D$1:$D$96,0),8)),INDEX('Roundwood_transp._input'!$D$1:$M$96,MATCH(LCIA!H$8,'Roundwood_transp._input'!$D$1:$D$96,0),8),INDEX('Roundwood_transp._input'!$D$1:$M$96,MATCH(LCIA!H$8,'Roundwood_transp._input'!$D$1:$D$96,0),10))</f>
        <v>76.661925599999989</v>
      </c>
      <c r="I12" s="29">
        <f>IF(ISNUMBER(INDEX('Roundwood_transp._input'!$D$1:$M$96,MATCH(LCIA!I$8,'Roundwood_transp._input'!$D$1:$D$96,0),8)),INDEX('Roundwood_transp._input'!$D$1:$M$96,MATCH(LCIA!I$8,'Roundwood_transp._input'!$D$1:$D$96,0),8),INDEX('Roundwood_transp._input'!$D$1:$M$96,MATCH(LCIA!I$8,'Roundwood_transp._input'!$D$1:$D$96,0),10))</f>
        <v>76.661925599999989</v>
      </c>
      <c r="J12" s="29">
        <f>IF(ISNUMBER(INDEX('Roundwood_transp._input'!$D$1:$M$96,MATCH(LCIA!J$8,'Roundwood_transp._input'!$D$1:$D$96,0),8)),INDEX('Roundwood_transp._input'!$D$1:$M$96,MATCH(LCIA!J$8,'Roundwood_transp._input'!$D$1:$D$96,0),8),INDEX('Roundwood_transp._input'!$D$1:$M$96,MATCH(LCIA!J$8,'Roundwood_transp._input'!$D$1:$D$96,0),10))</f>
        <v>76.661925599999989</v>
      </c>
      <c r="K12" s="29">
        <f>IF(ISNUMBER(INDEX('Roundwood_transp._input'!$D$1:$M$96,MATCH(LCIA!K$8,'Roundwood_transp._input'!$D$1:$D$96,0),8)),INDEX('Roundwood_transp._input'!$D$1:$M$96,MATCH(LCIA!K$8,'Roundwood_transp._input'!$D$1:$D$96,0),8),INDEX('Roundwood_transp._input'!$D$1:$M$96,MATCH(LCIA!K$8,'Roundwood_transp._input'!$D$1:$D$96,0),10))</f>
        <v>76.661925599999989</v>
      </c>
      <c r="L12" s="29">
        <f>IF(ISNUMBER(INDEX('Roundwood_transp._input'!$D$1:$M$96,MATCH(LCIA!L$8,'Roundwood_transp._input'!$D$1:$D$96,0),8)),INDEX('Roundwood_transp._input'!$D$1:$M$96,MATCH(LCIA!L$8,'Roundwood_transp._input'!$D$1:$D$96,0),8),INDEX('Roundwood_transp._input'!$D$1:$M$96,MATCH(LCIA!L$8,'Roundwood_transp._input'!$D$1:$D$96,0),10))</f>
        <v>80.273268000000002</v>
      </c>
      <c r="M12" s="29">
        <f>IF(ISNUMBER(INDEX('Roundwood_transp._input'!$D$1:$M$96,MATCH(LCIA!M$8,'Roundwood_transp._input'!$D$1:$D$96,0),8)),INDEX('Roundwood_transp._input'!$D$1:$M$96,MATCH(LCIA!M$8,'Roundwood_transp._input'!$D$1:$D$96,0),8),INDEX('Roundwood_transp._input'!$D$1:$M$96,MATCH(LCIA!M$8,'Roundwood_transp._input'!$D$1:$D$96,0),10))</f>
        <v>80.273268000000002</v>
      </c>
      <c r="N12" s="29">
        <f>IF(ISNUMBER(INDEX('Roundwood_transp._input'!$D$1:$M$96,MATCH(LCIA!N$8,'Roundwood_transp._input'!$D$1:$D$96,0),8)),INDEX('Roundwood_transp._input'!$D$1:$M$96,MATCH(LCIA!N$8,'Roundwood_transp._input'!$D$1:$D$96,0),8),INDEX('Roundwood_transp._input'!$D$1:$M$96,MATCH(LCIA!N$8,'Roundwood_transp._input'!$D$1:$D$96,0),10))</f>
        <v>80.273268000000002</v>
      </c>
      <c r="O12" s="29">
        <f>IF(ISNUMBER(INDEX('Roundwood_transp._input'!$D$1:$M$96,MATCH(LCIA!O$8,'Roundwood_transp._input'!$D$1:$D$96,0),8)),INDEX('Roundwood_transp._input'!$D$1:$M$96,MATCH(LCIA!O$8,'Roundwood_transp._input'!$D$1:$D$96,0),8),INDEX('Roundwood_transp._input'!$D$1:$M$96,MATCH(LCIA!O$8,'Roundwood_transp._input'!$D$1:$D$96,0),10))</f>
        <v>80.273268000000002</v>
      </c>
      <c r="P12" s="29">
        <f>IF(ISNUMBER(INDEX('Roundwood_transp._input'!$D$1:$M$96,MATCH(LCIA!P$8,'Roundwood_transp._input'!$D$1:$D$96,0),8)),INDEX('Roundwood_transp._input'!$D$1:$M$96,MATCH(LCIA!P$8,'Roundwood_transp._input'!$D$1:$D$96,0),8),INDEX('Roundwood_transp._input'!$D$1:$M$96,MATCH(LCIA!P$8,'Roundwood_transp._input'!$D$1:$D$96,0),10))</f>
        <v>80.273268000000002</v>
      </c>
      <c r="Q12" s="29">
        <f>IF(ISNUMBER(INDEX('Roundwood_transp._input'!$D$1:$M$96,MATCH(LCIA!Q$8,'Roundwood_transp._input'!$D$1:$D$96,0),8)),INDEX('Roundwood_transp._input'!$D$1:$M$96,MATCH(LCIA!Q$8,'Roundwood_transp._input'!$D$1:$D$96,0),8),INDEX('Roundwood_transp._input'!$D$1:$M$96,MATCH(LCIA!Q$8,'Roundwood_transp._input'!$D$1:$D$96,0),10))</f>
        <v>80.273268000000002</v>
      </c>
      <c r="R12" s="29">
        <f>IF(ISNUMBER(INDEX('Roundwood_transp._input'!$D$1:$M$96,MATCH(LCIA!R$8,'Roundwood_transp._input'!$D$1:$D$96,0),8)),INDEX('Roundwood_transp._input'!$D$1:$M$96,MATCH(LCIA!R$8,'Roundwood_transp._input'!$D$1:$D$96,0),8),INDEX('Roundwood_transp._input'!$D$1:$M$96,MATCH(LCIA!R$8,'Roundwood_transp._input'!$D$1:$D$96,0),10))</f>
        <v>80.273268000000002</v>
      </c>
      <c r="S12" s="29">
        <f>IF(ISNUMBER(INDEX('Roundwood_transp._input'!$D$1:$M$96,MATCH(LCIA!S$8,'Roundwood_transp._input'!$D$1:$D$96,0),8)),INDEX('Roundwood_transp._input'!$D$1:$M$96,MATCH(LCIA!S$8,'Roundwood_transp._input'!$D$1:$D$96,0),8),INDEX('Roundwood_transp._input'!$D$1:$M$96,MATCH(LCIA!S$8,'Roundwood_transp._input'!$D$1:$D$96,0),10))</f>
        <v>80.273268000000002</v>
      </c>
      <c r="T12" s="29">
        <f>IF(ISNUMBER(INDEX('Roundwood_transp._input'!$D$1:$M$96,MATCH(LCIA!T$8,'Roundwood_transp._input'!$D$1:$D$96,0),8)),INDEX('Roundwood_transp._input'!$D$1:$M$96,MATCH(LCIA!T$8,'Roundwood_transp._input'!$D$1:$D$96,0),8),INDEX('Roundwood_transp._input'!$D$1:$M$96,MATCH(LCIA!T$8,'Roundwood_transp._input'!$D$1:$D$96,0),10))</f>
        <v>80.273268000000002</v>
      </c>
      <c r="U12" s="29">
        <f>IF(ISNUMBER(INDEX('Roundwood_transp._input'!$D$1:$M$96,MATCH(LCIA!U$8,'Roundwood_transp._input'!$D$1:$D$96,0),8)),INDEX('Roundwood_transp._input'!$D$1:$M$96,MATCH(LCIA!U$8,'Roundwood_transp._input'!$D$1:$D$96,0),8),INDEX('Roundwood_transp._input'!$D$1:$M$96,MATCH(LCIA!U$8,'Roundwood_transp._input'!$D$1:$D$96,0),10))</f>
        <v>76.661925599999989</v>
      </c>
      <c r="V12" s="29">
        <f>IF(ISNUMBER(INDEX('Roundwood_transp._input'!$D$1:$M$96,MATCH(LCIA!V$8,'Roundwood_transp._input'!$D$1:$D$96,0),8)),INDEX('Roundwood_transp._input'!$D$1:$M$96,MATCH(LCIA!V$8,'Roundwood_transp._input'!$D$1:$D$96,0),8),INDEX('Roundwood_transp._input'!$D$1:$M$96,MATCH(LCIA!V$8,'Roundwood_transp._input'!$D$1:$D$96,0),10))</f>
        <v>76.661925599999989</v>
      </c>
      <c r="W12" s="29">
        <f>IF(ISNUMBER(INDEX('Roundwood_transp._input'!$D$1:$M$96,MATCH(LCIA!W$8,'Roundwood_transp._input'!$D$1:$D$96,0),8)),INDEX('Roundwood_transp._input'!$D$1:$M$96,MATCH(LCIA!W$8,'Roundwood_transp._input'!$D$1:$D$96,0),8),INDEX('Roundwood_transp._input'!$D$1:$M$96,MATCH(LCIA!W$8,'Roundwood_transp._input'!$D$1:$D$96,0),10))</f>
        <v>76.661925599999989</v>
      </c>
      <c r="X12" s="29">
        <f>IF(ISNUMBER(INDEX('Roundwood_transp._input'!$D$1:$M$96,MATCH(LCIA!X$8,'Roundwood_transp._input'!$D$1:$D$96,0),8)),INDEX('Roundwood_transp._input'!$D$1:$M$96,MATCH(LCIA!X$8,'Roundwood_transp._input'!$D$1:$D$96,0),8),INDEX('Roundwood_transp._input'!$D$1:$M$96,MATCH(LCIA!X$8,'Roundwood_transp._input'!$D$1:$D$96,0),10))</f>
        <v>76.661925599999989</v>
      </c>
      <c r="Y12" s="29">
        <f>IF(ISNUMBER(INDEX('Roundwood_transp._input'!$D$1:$M$96,MATCH(LCIA!Y$8,'Roundwood_transp._input'!$D$1:$D$96,0),8)),INDEX('Roundwood_transp._input'!$D$1:$M$96,MATCH(LCIA!Y$8,'Roundwood_transp._input'!$D$1:$D$96,0),8),INDEX('Roundwood_transp._input'!$D$1:$M$96,MATCH(LCIA!Y$8,'Roundwood_transp._input'!$D$1:$D$96,0),10))</f>
        <v>76.661925599999989</v>
      </c>
      <c r="Z12" s="29">
        <f>IF(ISNUMBER(INDEX('Roundwood_transp._input'!$D$1:$M$96,MATCH(LCIA!Z$8,'Roundwood_transp._input'!$D$1:$D$96,0),8)),INDEX('Roundwood_transp._input'!$D$1:$M$96,MATCH(LCIA!Z$8,'Roundwood_transp._input'!$D$1:$D$96,0),8),INDEX('Roundwood_transp._input'!$D$1:$M$96,MATCH(LCIA!Z$8,'Roundwood_transp._input'!$D$1:$D$96,0),10))</f>
        <v>76.661925599999989</v>
      </c>
      <c r="AA12" s="29">
        <f>IF(ISNUMBER(INDEX('Roundwood_transp._input'!$D$1:$M$96,MATCH(LCIA!AA$8,'Roundwood_transp._input'!$D$1:$D$96,0),8)),INDEX('Roundwood_transp._input'!$D$1:$M$96,MATCH(LCIA!AA$8,'Roundwood_transp._input'!$D$1:$D$96,0),8),INDEX('Roundwood_transp._input'!$D$1:$M$96,MATCH(LCIA!AA$8,'Roundwood_transp._input'!$D$1:$D$96,0),10))</f>
        <v>76.661925599999989</v>
      </c>
      <c r="AB12" s="29">
        <f>IF(ISNUMBER(INDEX('Roundwood_transp._input'!$D$1:$M$96,MATCH(LCIA!AB$8,'Roundwood_transp._input'!$D$1:$D$96,0),8)),INDEX('Roundwood_transp._input'!$D$1:$M$96,MATCH(LCIA!AB$8,'Roundwood_transp._input'!$D$1:$D$96,0),8),INDEX('Roundwood_transp._input'!$D$1:$M$96,MATCH(LCIA!AB$8,'Roundwood_transp._input'!$D$1:$D$96,0),10))</f>
        <v>76.661925599999989</v>
      </c>
      <c r="AC12" s="29">
        <f>IF(ISNUMBER(INDEX('Roundwood_transp._input'!$D$1:$M$96,MATCH(LCIA!AC$8,'Roundwood_transp._input'!$D$1:$D$96,0),8)),INDEX('Roundwood_transp._input'!$D$1:$M$96,MATCH(LCIA!AC$8,'Roundwood_transp._input'!$D$1:$D$96,0),8),INDEX('Roundwood_transp._input'!$D$1:$M$96,MATCH(LCIA!AC$8,'Roundwood_transp._input'!$D$1:$D$96,0),10))</f>
        <v>76.661925599999989</v>
      </c>
      <c r="AD12" s="29">
        <f>IF(ISNUMBER(INDEX('Roundwood_transp._input'!$D$1:$M$96,MATCH(LCIA!AD$8,'Roundwood_transp._input'!$D$1:$D$96,0),8)),INDEX('Roundwood_transp._input'!$D$1:$M$96,MATCH(LCIA!AD$8,'Roundwood_transp._input'!$D$1:$D$96,0),8),INDEX('Roundwood_transp._input'!$D$1:$M$96,MATCH(LCIA!AD$8,'Roundwood_transp._input'!$D$1:$D$96,0),10))</f>
        <v>70.917599999999993</v>
      </c>
      <c r="AE12" s="29">
        <f>IF(ISNUMBER(INDEX('Roundwood_transp._input'!$D$1:$M$96,MATCH(LCIA!AE$8,'Roundwood_transp._input'!$D$1:$D$96,0),8)),INDEX('Roundwood_transp._input'!$D$1:$M$96,MATCH(LCIA!AE$8,'Roundwood_transp._input'!$D$1:$D$96,0),8),INDEX('Roundwood_transp._input'!$D$1:$M$96,MATCH(LCIA!AE$8,'Roundwood_transp._input'!$D$1:$D$96,0),10))</f>
        <v>70.917599999999993</v>
      </c>
      <c r="AF12" s="29">
        <f>IF(ISNUMBER(INDEX('Roundwood_transp._input'!$D$1:$M$96,MATCH(LCIA!AF$8,'Roundwood_transp._input'!$D$1:$D$96,0),8)),INDEX('Roundwood_transp._input'!$D$1:$M$96,MATCH(LCIA!AF$8,'Roundwood_transp._input'!$D$1:$D$96,0),8),INDEX('Roundwood_transp._input'!$D$1:$M$96,MATCH(LCIA!AF$8,'Roundwood_transp._input'!$D$1:$D$96,0),10))</f>
        <v>70.917599999999993</v>
      </c>
      <c r="AG12" s="29">
        <f>IF(ISNUMBER(INDEX('Roundwood_transp._input'!$D$1:$M$96,MATCH(LCIA!AG$8,'Roundwood_transp._input'!$D$1:$D$96,0),8)),INDEX('Roundwood_transp._input'!$D$1:$M$96,MATCH(LCIA!AG$8,'Roundwood_transp._input'!$D$1:$D$96,0),8),INDEX('Roundwood_transp._input'!$D$1:$M$96,MATCH(LCIA!AG$8,'Roundwood_transp._input'!$D$1:$D$96,0),10))</f>
        <v>70.917599999999993</v>
      </c>
      <c r="AH12" s="29">
        <f>IF(ISNUMBER(INDEX('Roundwood_transp._input'!$D$1:$M$96,MATCH(LCIA!AH$8,'Roundwood_transp._input'!$D$1:$D$96,0),8)),INDEX('Roundwood_transp._input'!$D$1:$M$96,MATCH(LCIA!AH$8,'Roundwood_transp._input'!$D$1:$D$96,0),8),INDEX('Roundwood_transp._input'!$D$1:$M$96,MATCH(LCIA!AH$8,'Roundwood_transp._input'!$D$1:$D$96,0),10))</f>
        <v>70.917599999999993</v>
      </c>
      <c r="AI12" s="29">
        <f>IF(ISNUMBER(INDEX('Roundwood_transp._input'!$D$1:$M$96,MATCH(LCIA!AI$8,'Roundwood_transp._input'!$D$1:$D$96,0),8)),INDEX('Roundwood_transp._input'!$D$1:$M$96,MATCH(LCIA!AI$8,'Roundwood_transp._input'!$D$1:$D$96,0),8),INDEX('Roundwood_transp._input'!$D$1:$M$96,MATCH(LCIA!AI$8,'Roundwood_transp._input'!$D$1:$D$96,0),10))</f>
        <v>70.917599999999993</v>
      </c>
      <c r="AJ12" s="29">
        <f>IF(ISNUMBER(INDEX('Roundwood_transp._input'!$D$1:$M$96,MATCH(LCIA!AJ$8,'Roundwood_transp._input'!$D$1:$D$96,0),8)),INDEX('Roundwood_transp._input'!$D$1:$M$96,MATCH(LCIA!AJ$8,'Roundwood_transp._input'!$D$1:$D$96,0),8),INDEX('Roundwood_transp._input'!$D$1:$M$96,MATCH(LCIA!AJ$8,'Roundwood_transp._input'!$D$1:$D$96,0),10))</f>
        <v>70.917599999999993</v>
      </c>
      <c r="AK12" s="29">
        <f>IF(ISNUMBER(INDEX('Roundwood_transp._input'!$D$1:$M$96,MATCH(LCIA!AK$8,'Roundwood_transp._input'!$D$1:$D$96,0),8)),INDEX('Roundwood_transp._input'!$D$1:$M$96,MATCH(LCIA!AK$8,'Roundwood_transp._input'!$D$1:$D$96,0),8),INDEX('Roundwood_transp._input'!$D$1:$M$96,MATCH(LCIA!AK$8,'Roundwood_transp._input'!$D$1:$D$96,0),10))</f>
        <v>70.917599999999993</v>
      </c>
      <c r="AL12" s="29">
        <f>IF(ISNUMBER(INDEX('Roundwood_transp._input'!$D$1:$M$96,MATCH(LCIA!AL$8,'Roundwood_transp._input'!$D$1:$D$96,0),8)),INDEX('Roundwood_transp._input'!$D$1:$M$96,MATCH(LCIA!AL$8,'Roundwood_transp._input'!$D$1:$D$96,0),8),INDEX('Roundwood_transp._input'!$D$1:$M$96,MATCH(LCIA!AL$8,'Roundwood_transp._input'!$D$1:$D$96,0),10))</f>
        <v>70.917599999999993</v>
      </c>
      <c r="AM12" s="29">
        <f>IF(ISNUMBER(INDEX('Roundwood_transp._input'!$D$1:$M$96,MATCH(LCIA!AM$8,'Roundwood_transp._input'!$D$1:$D$96,0),8)),INDEX('Roundwood_transp._input'!$D$1:$M$96,MATCH(LCIA!AM$8,'Roundwood_transp._input'!$D$1:$D$96,0),8),INDEX('Roundwood_transp._input'!$D$1:$M$96,MATCH(LCIA!AM$8,'Roundwood_transp._input'!$D$1:$D$96,0),10))</f>
        <v>74.327100000000002</v>
      </c>
      <c r="AN12" s="29">
        <f>IF(ISNUMBER(INDEX('Roundwood_transp._input'!$D$1:$M$96,MATCH(LCIA!AN$8,'Roundwood_transp._input'!$D$1:$D$96,0),8)),INDEX('Roundwood_transp._input'!$D$1:$M$96,MATCH(LCIA!AN$8,'Roundwood_transp._input'!$D$1:$D$96,0),8),INDEX('Roundwood_transp._input'!$D$1:$M$96,MATCH(LCIA!AN$8,'Roundwood_transp._input'!$D$1:$D$96,0),10))</f>
        <v>74.327100000000002</v>
      </c>
      <c r="AO12" s="29">
        <f>IF(ISNUMBER(INDEX('Roundwood_transp._input'!$D$1:$M$96,MATCH(LCIA!AO$8,'Roundwood_transp._input'!$D$1:$D$96,0),8)),INDEX('Roundwood_transp._input'!$D$1:$M$96,MATCH(LCIA!AO$8,'Roundwood_transp._input'!$D$1:$D$96,0),8),INDEX('Roundwood_transp._input'!$D$1:$M$96,MATCH(LCIA!AO$8,'Roundwood_transp._input'!$D$1:$D$96,0),10))</f>
        <v>74.327100000000002</v>
      </c>
      <c r="AP12" s="29">
        <f>IF(ISNUMBER(INDEX('Roundwood_transp._input'!$D$1:$M$96,MATCH(LCIA!AP$8,'Roundwood_transp._input'!$D$1:$D$96,0),8)),INDEX('Roundwood_transp._input'!$D$1:$M$96,MATCH(LCIA!AP$8,'Roundwood_transp._input'!$D$1:$D$96,0),8),INDEX('Roundwood_transp._input'!$D$1:$M$96,MATCH(LCIA!AP$8,'Roundwood_transp._input'!$D$1:$D$96,0),10))</f>
        <v>74.327100000000002</v>
      </c>
      <c r="AQ12" s="29">
        <f>IF(ISNUMBER(INDEX('Roundwood_transp._input'!$D$1:$M$96,MATCH(LCIA!AQ$8,'Roundwood_transp._input'!$D$1:$D$96,0),8)),INDEX('Roundwood_transp._input'!$D$1:$M$96,MATCH(LCIA!AQ$8,'Roundwood_transp._input'!$D$1:$D$96,0),8),INDEX('Roundwood_transp._input'!$D$1:$M$96,MATCH(LCIA!AQ$8,'Roundwood_transp._input'!$D$1:$D$96,0),10))</f>
        <v>74.327100000000002</v>
      </c>
      <c r="AR12" s="29">
        <f>IF(ISNUMBER(INDEX('Roundwood_transp._input'!$D$1:$M$96,MATCH(LCIA!AR$8,'Roundwood_transp._input'!$D$1:$D$96,0),8)),INDEX('Roundwood_transp._input'!$D$1:$M$96,MATCH(LCIA!AR$8,'Roundwood_transp._input'!$D$1:$D$96,0),8),INDEX('Roundwood_transp._input'!$D$1:$M$96,MATCH(LCIA!AR$8,'Roundwood_transp._input'!$D$1:$D$96,0),10))</f>
        <v>74.327100000000002</v>
      </c>
      <c r="AS12" s="29">
        <f>IF(ISNUMBER(INDEX('Roundwood_transp._input'!$D$1:$M$96,MATCH(LCIA!AS$8,'Roundwood_transp._input'!$D$1:$D$96,0),8)),INDEX('Roundwood_transp._input'!$D$1:$M$96,MATCH(LCIA!AS$8,'Roundwood_transp._input'!$D$1:$D$96,0),8),INDEX('Roundwood_transp._input'!$D$1:$M$96,MATCH(LCIA!AS$8,'Roundwood_transp._input'!$D$1:$D$96,0),10))</f>
        <v>74.327100000000002</v>
      </c>
      <c r="AT12" s="29">
        <f>IF(ISNUMBER(INDEX('Roundwood_transp._input'!$D$1:$M$96,MATCH(LCIA!AT$8,'Roundwood_transp._input'!$D$1:$D$96,0),8)),INDEX('Roundwood_transp._input'!$D$1:$M$96,MATCH(LCIA!AT$8,'Roundwood_transp._input'!$D$1:$D$96,0),8),INDEX('Roundwood_transp._input'!$D$1:$M$96,MATCH(LCIA!AT$8,'Roundwood_transp._input'!$D$1:$D$96,0),10))</f>
        <v>74.327100000000002</v>
      </c>
      <c r="AU12" s="29">
        <f>IF(ISNUMBER(INDEX('Roundwood_transp._input'!$D$1:$M$96,MATCH(LCIA!AU$8,'Roundwood_transp._input'!$D$1:$D$96,0),8)),INDEX('Roundwood_transp._input'!$D$1:$M$96,MATCH(LCIA!AU$8,'Roundwood_transp._input'!$D$1:$D$96,0),8),INDEX('Roundwood_transp._input'!$D$1:$M$96,MATCH(LCIA!AU$8,'Roundwood_transp._input'!$D$1:$D$96,0),10))</f>
        <v>74.327100000000002</v>
      </c>
      <c r="AV12" s="29">
        <f>IF(ISNUMBER(INDEX('Roundwood_transp._input'!$D$1:$M$96,MATCH(LCIA!AV$8,'Roundwood_transp._input'!$D$1:$D$96,0),8)),INDEX('Roundwood_transp._input'!$D$1:$M$96,MATCH(LCIA!AV$8,'Roundwood_transp._input'!$D$1:$D$96,0),8),INDEX('Roundwood_transp._input'!$D$1:$M$96,MATCH(LCIA!AV$8,'Roundwood_transp._input'!$D$1:$D$96,0),10))</f>
        <v>70.917599999999993</v>
      </c>
      <c r="AW12" s="29">
        <f>IF(ISNUMBER(INDEX('Roundwood_transp._input'!$D$1:$M$96,MATCH(LCIA!AW$8,'Roundwood_transp._input'!$D$1:$D$96,0),8)),INDEX('Roundwood_transp._input'!$D$1:$M$96,MATCH(LCIA!AW$8,'Roundwood_transp._input'!$D$1:$D$96,0),8),INDEX('Roundwood_transp._input'!$D$1:$M$96,MATCH(LCIA!AW$8,'Roundwood_transp._input'!$D$1:$D$96,0),10))</f>
        <v>70.917599999999993</v>
      </c>
      <c r="AX12" s="29">
        <f>IF(ISNUMBER(INDEX('Roundwood_transp._input'!$D$1:$M$96,MATCH(LCIA!AX$8,'Roundwood_transp._input'!$D$1:$D$96,0),8)),INDEX('Roundwood_transp._input'!$D$1:$M$96,MATCH(LCIA!AX$8,'Roundwood_transp._input'!$D$1:$D$96,0),8),INDEX('Roundwood_transp._input'!$D$1:$M$96,MATCH(LCIA!AX$8,'Roundwood_transp._input'!$D$1:$D$96,0),10))</f>
        <v>70.917599999999993</v>
      </c>
      <c r="AY12" s="29">
        <f>IF(ISNUMBER(INDEX('Roundwood_transp._input'!$D$1:$M$96,MATCH(LCIA!AY$8,'Roundwood_transp._input'!$D$1:$D$96,0),8)),INDEX('Roundwood_transp._input'!$D$1:$M$96,MATCH(LCIA!AY$8,'Roundwood_transp._input'!$D$1:$D$96,0),8),INDEX('Roundwood_transp._input'!$D$1:$M$96,MATCH(LCIA!AY$8,'Roundwood_transp._input'!$D$1:$D$96,0),10))</f>
        <v>70.917599999999993</v>
      </c>
      <c r="AZ12" s="29">
        <f>IF(ISNUMBER(INDEX('Roundwood_transp._input'!$D$1:$M$96,MATCH(LCIA!AZ$8,'Roundwood_transp._input'!$D$1:$D$96,0),8)),INDEX('Roundwood_transp._input'!$D$1:$M$96,MATCH(LCIA!AZ$8,'Roundwood_transp._input'!$D$1:$D$96,0),8),INDEX('Roundwood_transp._input'!$D$1:$M$96,MATCH(LCIA!AZ$8,'Roundwood_transp._input'!$D$1:$D$96,0),10))</f>
        <v>70.917599999999993</v>
      </c>
      <c r="BA12" s="29">
        <f>IF(ISNUMBER(INDEX('Roundwood_transp._input'!$D$1:$M$96,MATCH(LCIA!BA$8,'Roundwood_transp._input'!$D$1:$D$96,0),8)),INDEX('Roundwood_transp._input'!$D$1:$M$96,MATCH(LCIA!BA$8,'Roundwood_transp._input'!$D$1:$D$96,0),8),INDEX('Roundwood_transp._input'!$D$1:$M$96,MATCH(LCIA!BA$8,'Roundwood_transp._input'!$D$1:$D$96,0),10))</f>
        <v>70.917599999999993</v>
      </c>
      <c r="BB12" s="29">
        <f>IF(ISNUMBER(INDEX('Roundwood_transp._input'!$D$1:$M$96,MATCH(LCIA!BB$8,'Roundwood_transp._input'!$D$1:$D$96,0),8)),INDEX('Roundwood_transp._input'!$D$1:$M$96,MATCH(LCIA!BB$8,'Roundwood_transp._input'!$D$1:$D$96,0),8),INDEX('Roundwood_transp._input'!$D$1:$M$96,MATCH(LCIA!BB$8,'Roundwood_transp._input'!$D$1:$D$96,0),10))</f>
        <v>70.917599999999993</v>
      </c>
      <c r="BC12" s="29">
        <f>IF(ISNUMBER(INDEX('Roundwood_transp._input'!$D$1:$M$96,MATCH(LCIA!BC$8,'Roundwood_transp._input'!$D$1:$D$96,0),8)),INDEX('Roundwood_transp._input'!$D$1:$M$96,MATCH(LCIA!BC$8,'Roundwood_transp._input'!$D$1:$D$96,0),8),INDEX('Roundwood_transp._input'!$D$1:$M$96,MATCH(LCIA!BC$8,'Roundwood_transp._input'!$D$1:$D$96,0),10))</f>
        <v>70.917599999999993</v>
      </c>
      <c r="BD12" s="29">
        <f>IF(ISNUMBER(INDEX('Roundwood_transp._input'!$D$1:$M$96,MATCH(LCIA!BD$8,'Roundwood_transp._input'!$D$1:$D$96,0),8)),INDEX('Roundwood_transp._input'!$D$1:$M$96,MATCH(LCIA!BD$8,'Roundwood_transp._input'!$D$1:$D$96,0),8),INDEX('Roundwood_transp._input'!$D$1:$M$96,MATCH(LCIA!BD$8,'Roundwood_transp._input'!$D$1:$D$96,0),10))</f>
        <v>70.917599999999993</v>
      </c>
      <c r="BE12" s="29">
        <f>IF(ISNUMBER(INDEX('Roundwood_transp._input'!$D$1:$M$96,MATCH(LCIA!BE$8,'Roundwood_transp._input'!$D$1:$D$96,0),8)),INDEX('Roundwood_transp._input'!$D$1:$M$96,MATCH(LCIA!BE$8,'Roundwood_transp._input'!$D$1:$D$96,0),8),INDEX('Roundwood_transp._input'!$D$1:$M$96,MATCH(LCIA!BE$8,'Roundwood_transp._input'!$D$1:$D$96,0),10))</f>
        <v>64.180583999999996</v>
      </c>
      <c r="BF12" s="29">
        <f>IF(ISNUMBER(INDEX('Roundwood_transp._input'!$D$1:$M$96,MATCH(LCIA!BF$8,'Roundwood_transp._input'!$D$1:$D$96,0),8)),INDEX('Roundwood_transp._input'!$D$1:$M$96,MATCH(LCIA!BF$8,'Roundwood_transp._input'!$D$1:$D$96,0),8),INDEX('Roundwood_transp._input'!$D$1:$M$96,MATCH(LCIA!BF$8,'Roundwood_transp._input'!$D$1:$D$96,0),10))</f>
        <v>64.180583999999996</v>
      </c>
      <c r="BG12" s="29">
        <f>IF(ISNUMBER(INDEX('Roundwood_transp._input'!$D$1:$M$96,MATCH(LCIA!BG$8,'Roundwood_transp._input'!$D$1:$D$96,0),8)),INDEX('Roundwood_transp._input'!$D$1:$M$96,MATCH(LCIA!BG$8,'Roundwood_transp._input'!$D$1:$D$96,0),8),INDEX('Roundwood_transp._input'!$D$1:$M$96,MATCH(LCIA!BG$8,'Roundwood_transp._input'!$D$1:$D$96,0),10))</f>
        <v>64.180583999999996</v>
      </c>
      <c r="BH12" s="29">
        <f>IF(ISNUMBER(INDEX('Roundwood_transp._input'!$D$1:$M$96,MATCH(LCIA!BH$8,'Roundwood_transp._input'!$D$1:$D$96,0),8)),INDEX('Roundwood_transp._input'!$D$1:$M$96,MATCH(LCIA!BH$8,'Roundwood_transp._input'!$D$1:$D$96,0),8),INDEX('Roundwood_transp._input'!$D$1:$M$96,MATCH(LCIA!BH$8,'Roundwood_transp._input'!$D$1:$D$96,0),10))</f>
        <v>64.180583999999996</v>
      </c>
      <c r="BI12" s="29">
        <f>IF(ISNUMBER(INDEX('Roundwood_transp._input'!$D$1:$M$96,MATCH(LCIA!BI$8,'Roundwood_transp._input'!$D$1:$D$96,0),8)),INDEX('Roundwood_transp._input'!$D$1:$M$96,MATCH(LCIA!BI$8,'Roundwood_transp._input'!$D$1:$D$96,0),8),INDEX('Roundwood_transp._input'!$D$1:$M$96,MATCH(LCIA!BI$8,'Roundwood_transp._input'!$D$1:$D$96,0),10))</f>
        <v>64.180583999999996</v>
      </c>
      <c r="BJ12" s="29">
        <f>IF(ISNUMBER(INDEX('Roundwood_transp._input'!$D$1:$M$96,MATCH(LCIA!BJ$8,'Roundwood_transp._input'!$D$1:$D$96,0),8)),INDEX('Roundwood_transp._input'!$D$1:$M$96,MATCH(LCIA!BJ$8,'Roundwood_transp._input'!$D$1:$D$96,0),8),INDEX('Roundwood_transp._input'!$D$1:$M$96,MATCH(LCIA!BJ$8,'Roundwood_transp._input'!$D$1:$D$96,0),10))</f>
        <v>64.180583999999996</v>
      </c>
      <c r="BK12" s="29">
        <f>IF(ISNUMBER(INDEX('Roundwood_transp._input'!$D$1:$M$96,MATCH(LCIA!BK$8,'Roundwood_transp._input'!$D$1:$D$96,0),8)),INDEX('Roundwood_transp._input'!$D$1:$M$96,MATCH(LCIA!BK$8,'Roundwood_transp._input'!$D$1:$D$96,0),8),INDEX('Roundwood_transp._input'!$D$1:$M$96,MATCH(LCIA!BK$8,'Roundwood_transp._input'!$D$1:$D$96,0),10))</f>
        <v>64.180583999999996</v>
      </c>
      <c r="BL12" s="29">
        <f>IF(ISNUMBER(INDEX('Roundwood_transp._input'!$D$1:$M$96,MATCH(LCIA!BL$8,'Roundwood_transp._input'!$D$1:$D$96,0),8)),INDEX('Roundwood_transp._input'!$D$1:$M$96,MATCH(LCIA!BL$8,'Roundwood_transp._input'!$D$1:$D$96,0),8),INDEX('Roundwood_transp._input'!$D$1:$M$96,MATCH(LCIA!BL$8,'Roundwood_transp._input'!$D$1:$D$96,0),10))</f>
        <v>64.180583999999996</v>
      </c>
      <c r="BM12" s="29">
        <f>IF(ISNUMBER(INDEX('Roundwood_transp._input'!$D$1:$M$96,MATCH(LCIA!BM$8,'Roundwood_transp._input'!$D$1:$D$96,0),8)),INDEX('Roundwood_transp._input'!$D$1:$M$96,MATCH(LCIA!BM$8,'Roundwood_transp._input'!$D$1:$D$96,0),8),INDEX('Roundwood_transp._input'!$D$1:$M$96,MATCH(LCIA!BM$8,'Roundwood_transp._input'!$D$1:$D$96,0),10))</f>
        <v>64.180583999999996</v>
      </c>
      <c r="BN12" s="29">
        <f>IF(ISNUMBER(INDEX('Roundwood_transp._input'!$D$1:$M$96,MATCH(LCIA!BN$8,'Roundwood_transp._input'!$D$1:$D$96,0),8)),INDEX('Roundwood_transp._input'!$D$1:$M$96,MATCH(LCIA!BN$8,'Roundwood_transp._input'!$D$1:$D$96,0),8),INDEX('Roundwood_transp._input'!$D$1:$M$96,MATCH(LCIA!BN$8,'Roundwood_transp._input'!$D$1:$D$96,0),10))</f>
        <v>67.45356000000001</v>
      </c>
      <c r="BO12" s="29">
        <f>IF(ISNUMBER(INDEX('Roundwood_transp._input'!$D$1:$M$96,MATCH(LCIA!BO$8,'Roundwood_transp._input'!$D$1:$D$96,0),8)),INDEX('Roundwood_transp._input'!$D$1:$M$96,MATCH(LCIA!BO$8,'Roundwood_transp._input'!$D$1:$D$96,0),8),INDEX('Roundwood_transp._input'!$D$1:$M$96,MATCH(LCIA!BO$8,'Roundwood_transp._input'!$D$1:$D$96,0),10))</f>
        <v>67.45356000000001</v>
      </c>
      <c r="BP12" s="29">
        <f>IF(ISNUMBER(INDEX('Roundwood_transp._input'!$D$1:$M$96,MATCH(LCIA!BP$8,'Roundwood_transp._input'!$D$1:$D$96,0),8)),INDEX('Roundwood_transp._input'!$D$1:$M$96,MATCH(LCIA!BP$8,'Roundwood_transp._input'!$D$1:$D$96,0),8),INDEX('Roundwood_transp._input'!$D$1:$M$96,MATCH(LCIA!BP$8,'Roundwood_transp._input'!$D$1:$D$96,0),10))</f>
        <v>67.45356000000001</v>
      </c>
      <c r="BQ12" s="29">
        <f>IF(ISNUMBER(INDEX('Roundwood_transp._input'!$D$1:$M$96,MATCH(LCIA!BQ$8,'Roundwood_transp._input'!$D$1:$D$96,0),8)),INDEX('Roundwood_transp._input'!$D$1:$M$96,MATCH(LCIA!BQ$8,'Roundwood_transp._input'!$D$1:$D$96,0),8),INDEX('Roundwood_transp._input'!$D$1:$M$96,MATCH(LCIA!BQ$8,'Roundwood_transp._input'!$D$1:$D$96,0),10))</f>
        <v>67.45356000000001</v>
      </c>
      <c r="BR12" s="29">
        <f>IF(ISNUMBER(INDEX('Roundwood_transp._input'!$D$1:$M$96,MATCH(LCIA!BR$8,'Roundwood_transp._input'!$D$1:$D$96,0),8)),INDEX('Roundwood_transp._input'!$D$1:$M$96,MATCH(LCIA!BR$8,'Roundwood_transp._input'!$D$1:$D$96,0),8),INDEX('Roundwood_transp._input'!$D$1:$M$96,MATCH(LCIA!BR$8,'Roundwood_transp._input'!$D$1:$D$96,0),10))</f>
        <v>67.45356000000001</v>
      </c>
      <c r="BS12" s="29">
        <f>IF(ISNUMBER(INDEX('Roundwood_transp._input'!$D$1:$M$96,MATCH(LCIA!BS$8,'Roundwood_transp._input'!$D$1:$D$96,0),8)),INDEX('Roundwood_transp._input'!$D$1:$M$96,MATCH(LCIA!BS$8,'Roundwood_transp._input'!$D$1:$D$96,0),8),INDEX('Roundwood_transp._input'!$D$1:$M$96,MATCH(LCIA!BS$8,'Roundwood_transp._input'!$D$1:$D$96,0),10))</f>
        <v>67.45356000000001</v>
      </c>
      <c r="BT12" s="29">
        <f>IF(ISNUMBER(INDEX('Roundwood_transp._input'!$D$1:$M$96,MATCH(LCIA!BT$8,'Roundwood_transp._input'!$D$1:$D$96,0),8)),INDEX('Roundwood_transp._input'!$D$1:$M$96,MATCH(LCIA!BT$8,'Roundwood_transp._input'!$D$1:$D$96,0),8),INDEX('Roundwood_transp._input'!$D$1:$M$96,MATCH(LCIA!BT$8,'Roundwood_transp._input'!$D$1:$D$96,0),10))</f>
        <v>67.45356000000001</v>
      </c>
      <c r="BU12" s="29">
        <f>IF(ISNUMBER(INDEX('Roundwood_transp._input'!$D$1:$M$96,MATCH(LCIA!BU$8,'Roundwood_transp._input'!$D$1:$D$96,0),8)),INDEX('Roundwood_transp._input'!$D$1:$M$96,MATCH(LCIA!BU$8,'Roundwood_transp._input'!$D$1:$D$96,0),8),INDEX('Roundwood_transp._input'!$D$1:$M$96,MATCH(LCIA!BU$8,'Roundwood_transp._input'!$D$1:$D$96,0),10))</f>
        <v>67.45356000000001</v>
      </c>
      <c r="BV12" s="29">
        <f>IF(ISNUMBER(INDEX('Roundwood_transp._input'!$D$1:$M$96,MATCH(LCIA!BV$8,'Roundwood_transp._input'!$D$1:$D$96,0),8)),INDEX('Roundwood_transp._input'!$D$1:$M$96,MATCH(LCIA!BV$8,'Roundwood_transp._input'!$D$1:$D$96,0),8),INDEX('Roundwood_transp._input'!$D$1:$M$96,MATCH(LCIA!BV$8,'Roundwood_transp._input'!$D$1:$D$96,0),10))</f>
        <v>67.45356000000001</v>
      </c>
      <c r="BW12" s="29">
        <f>IF(ISNUMBER(INDEX('Roundwood_transp._input'!$D$1:$M$96,MATCH(LCIA!BW$8,'Roundwood_transp._input'!$D$1:$D$96,0),8)),INDEX('Roundwood_transp._input'!$D$1:$M$96,MATCH(LCIA!BW$8,'Roundwood_transp._input'!$D$1:$D$96,0),8),INDEX('Roundwood_transp._input'!$D$1:$M$96,MATCH(LCIA!BW$8,'Roundwood_transp._input'!$D$1:$D$96,0),10))</f>
        <v>64.180583999999996</v>
      </c>
      <c r="BX12" s="29">
        <f>IF(ISNUMBER(INDEX('Roundwood_transp._input'!$D$1:$M$96,MATCH(LCIA!BX$8,'Roundwood_transp._input'!$D$1:$D$96,0),8)),INDEX('Roundwood_transp._input'!$D$1:$M$96,MATCH(LCIA!BX$8,'Roundwood_transp._input'!$D$1:$D$96,0),8),INDEX('Roundwood_transp._input'!$D$1:$M$96,MATCH(LCIA!BX$8,'Roundwood_transp._input'!$D$1:$D$96,0),10))</f>
        <v>64.180583999999996</v>
      </c>
      <c r="BY12" s="29">
        <f>IF(ISNUMBER(INDEX('Roundwood_transp._input'!$D$1:$M$96,MATCH(LCIA!BY$8,'Roundwood_transp._input'!$D$1:$D$96,0),8)),INDEX('Roundwood_transp._input'!$D$1:$M$96,MATCH(LCIA!BY$8,'Roundwood_transp._input'!$D$1:$D$96,0),8),INDEX('Roundwood_transp._input'!$D$1:$M$96,MATCH(LCIA!BY$8,'Roundwood_transp._input'!$D$1:$D$96,0),10))</f>
        <v>64.180583999999996</v>
      </c>
      <c r="BZ12" s="29">
        <f>IF(ISNUMBER(INDEX('Roundwood_transp._input'!$D$1:$M$96,MATCH(LCIA!BZ$8,'Roundwood_transp._input'!$D$1:$D$96,0),8)),INDEX('Roundwood_transp._input'!$D$1:$M$96,MATCH(LCIA!BZ$8,'Roundwood_transp._input'!$D$1:$D$96,0),8),INDEX('Roundwood_transp._input'!$D$1:$M$96,MATCH(LCIA!BZ$8,'Roundwood_transp._input'!$D$1:$D$96,0),10))</f>
        <v>64.180583999999996</v>
      </c>
      <c r="CA12" s="29">
        <f>IF(ISNUMBER(INDEX('Roundwood_transp._input'!$D$1:$M$96,MATCH(LCIA!CA$8,'Roundwood_transp._input'!$D$1:$D$96,0),8)),INDEX('Roundwood_transp._input'!$D$1:$M$96,MATCH(LCIA!CA$8,'Roundwood_transp._input'!$D$1:$D$96,0),8),INDEX('Roundwood_transp._input'!$D$1:$M$96,MATCH(LCIA!CA$8,'Roundwood_transp._input'!$D$1:$D$96,0),10))</f>
        <v>64.180583999999996</v>
      </c>
      <c r="CB12" s="29">
        <f>IF(ISNUMBER(INDEX('Roundwood_transp._input'!$D$1:$M$96,MATCH(LCIA!CB$8,'Roundwood_transp._input'!$D$1:$D$96,0),8)),INDEX('Roundwood_transp._input'!$D$1:$M$96,MATCH(LCIA!CB$8,'Roundwood_transp._input'!$D$1:$D$96,0),8),INDEX('Roundwood_transp._input'!$D$1:$M$96,MATCH(LCIA!CB$8,'Roundwood_transp._input'!$D$1:$D$96,0),10))</f>
        <v>64.180583999999996</v>
      </c>
      <c r="CC12" s="29">
        <f>IF(ISNUMBER(INDEX('Roundwood_transp._input'!$D$1:$M$96,MATCH(LCIA!CC$8,'Roundwood_transp._input'!$D$1:$D$96,0),8)),INDEX('Roundwood_transp._input'!$D$1:$M$96,MATCH(LCIA!CC$8,'Roundwood_transp._input'!$D$1:$D$96,0),8),INDEX('Roundwood_transp._input'!$D$1:$M$96,MATCH(LCIA!CC$8,'Roundwood_transp._input'!$D$1:$D$96,0),10))</f>
        <v>64.180583999999996</v>
      </c>
      <c r="CD12" s="29">
        <f>IF(ISNUMBER(INDEX('Roundwood_transp._input'!$D$1:$M$96,MATCH(LCIA!CD$8,'Roundwood_transp._input'!$D$1:$D$96,0),8)),INDEX('Roundwood_transp._input'!$D$1:$M$96,MATCH(LCIA!CD$8,'Roundwood_transp._input'!$D$1:$D$96,0),8),INDEX('Roundwood_transp._input'!$D$1:$M$96,MATCH(LCIA!CD$8,'Roundwood_transp._input'!$D$1:$D$96,0),10))</f>
        <v>64.180583999999996</v>
      </c>
      <c r="CE12" s="29">
        <f>IF(ISNUMBER(INDEX('Roundwood_transp._input'!$D$1:$M$96,MATCH(LCIA!CE$8,'Roundwood_transp._input'!$D$1:$D$96,0),8)),INDEX('Roundwood_transp._input'!$D$1:$M$96,MATCH(LCIA!CE$8,'Roundwood_transp._input'!$D$1:$D$96,0),8),INDEX('Roundwood_transp._input'!$D$1:$M$96,MATCH(LCIA!CE$8,'Roundwood_transp._input'!$D$1:$D$96,0),10))</f>
        <v>64.180583999999996</v>
      </c>
      <c r="CF12" s="29">
        <f>IF(ISNUMBER(INDEX('Roundwood_transp._input'!$D$1:$M$96,MATCH(LCIA!CF$8,'Roundwood_transp._input'!$D$1:$D$96,0),8)),INDEX('Roundwood_transp._input'!$D$1:$M$96,MATCH(LCIA!CF$8,'Roundwood_transp._input'!$D$1:$D$96,0),8),INDEX('Roundwood_transp._input'!$D$1:$M$96,MATCH(LCIA!CF$8,'Roundwood_transp._input'!$D$1:$D$96,0),10))</f>
        <v>59.591999999999999</v>
      </c>
      <c r="CG12" s="29">
        <f>IF(ISNUMBER(INDEX('Roundwood_transp._input'!$D$1:$M$96,MATCH(LCIA!CG$8,'Roundwood_transp._input'!$D$1:$D$96,0),8)),INDEX('Roundwood_transp._input'!$D$1:$M$96,MATCH(LCIA!CG$8,'Roundwood_transp._input'!$D$1:$D$96,0),8),INDEX('Roundwood_transp._input'!$D$1:$M$96,MATCH(LCIA!CG$8,'Roundwood_transp._input'!$D$1:$D$96,0),10))</f>
        <v>59.591999999999999</v>
      </c>
      <c r="CH12" s="29">
        <f>IF(ISNUMBER(INDEX('Roundwood_transp._input'!$D$1:$M$96,MATCH(LCIA!CH$8,'Roundwood_transp._input'!$D$1:$D$96,0),8)),INDEX('Roundwood_transp._input'!$D$1:$M$96,MATCH(LCIA!CH$8,'Roundwood_transp._input'!$D$1:$D$96,0),8),INDEX('Roundwood_transp._input'!$D$1:$M$96,MATCH(LCIA!CH$8,'Roundwood_transp._input'!$D$1:$D$96,0),10))</f>
        <v>59.591999999999999</v>
      </c>
      <c r="CI12" s="29">
        <f>IF(ISNUMBER(INDEX('Roundwood_transp._input'!$D$1:$M$96,MATCH(LCIA!CI$8,'Roundwood_transp._input'!$D$1:$D$96,0),8)),INDEX('Roundwood_transp._input'!$D$1:$M$96,MATCH(LCIA!CI$8,'Roundwood_transp._input'!$D$1:$D$96,0),8),INDEX('Roundwood_transp._input'!$D$1:$M$96,MATCH(LCIA!CI$8,'Roundwood_transp._input'!$D$1:$D$96,0),10))</f>
        <v>59.591999999999999</v>
      </c>
      <c r="CJ12" s="29">
        <f>IF(ISNUMBER(INDEX('Roundwood_transp._input'!$D$1:$M$96,MATCH(LCIA!CJ$8,'Roundwood_transp._input'!$D$1:$D$96,0),8)),INDEX('Roundwood_transp._input'!$D$1:$M$96,MATCH(LCIA!CJ$8,'Roundwood_transp._input'!$D$1:$D$96,0),8),INDEX('Roundwood_transp._input'!$D$1:$M$96,MATCH(LCIA!CJ$8,'Roundwood_transp._input'!$D$1:$D$96,0),10))</f>
        <v>59.591999999999999</v>
      </c>
      <c r="CK12" s="29">
        <f>IF(ISNUMBER(INDEX('Roundwood_transp._input'!$D$1:$M$96,MATCH(LCIA!CK$8,'Roundwood_transp._input'!$D$1:$D$96,0),8)),INDEX('Roundwood_transp._input'!$D$1:$M$96,MATCH(LCIA!CK$8,'Roundwood_transp._input'!$D$1:$D$96,0),8),INDEX('Roundwood_transp._input'!$D$1:$M$96,MATCH(LCIA!CK$8,'Roundwood_transp._input'!$D$1:$D$96,0),10))</f>
        <v>59.591999999999999</v>
      </c>
      <c r="CL12" s="29">
        <f>IF(ISNUMBER(INDEX('Roundwood_transp._input'!$D$1:$M$96,MATCH(LCIA!CL$8,'Roundwood_transp._input'!$D$1:$D$96,0),8)),INDEX('Roundwood_transp._input'!$D$1:$M$96,MATCH(LCIA!CL$8,'Roundwood_transp._input'!$D$1:$D$96,0),8),INDEX('Roundwood_transp._input'!$D$1:$M$96,MATCH(LCIA!CL$8,'Roundwood_transp._input'!$D$1:$D$96,0),10))</f>
        <v>59.591999999999999</v>
      </c>
      <c r="CM12" s="29">
        <f>IF(ISNUMBER(INDEX('Roundwood_transp._input'!$D$1:$M$96,MATCH(LCIA!CM$8,'Roundwood_transp._input'!$D$1:$D$96,0),8)),INDEX('Roundwood_transp._input'!$D$1:$M$96,MATCH(LCIA!CM$8,'Roundwood_transp._input'!$D$1:$D$96,0),8),INDEX('Roundwood_transp._input'!$D$1:$M$96,MATCH(LCIA!CM$8,'Roundwood_transp._input'!$D$1:$D$96,0),10))</f>
        <v>59.591999999999999</v>
      </c>
      <c r="CN12" s="29">
        <f>IF(ISNUMBER(INDEX('Roundwood_transp._input'!$D$1:$M$96,MATCH(LCIA!CN$8,'Roundwood_transp._input'!$D$1:$D$96,0),8)),INDEX('Roundwood_transp._input'!$D$1:$M$96,MATCH(LCIA!CN$8,'Roundwood_transp._input'!$D$1:$D$96,0),8),INDEX('Roundwood_transp._input'!$D$1:$M$96,MATCH(LCIA!CN$8,'Roundwood_transp._input'!$D$1:$D$96,0),10))</f>
        <v>59.591999999999999</v>
      </c>
      <c r="CO12" s="29">
        <f>IF(ISNUMBER(INDEX('Roundwood_transp._input'!$D$1:$M$96,MATCH(LCIA!CO$8,'Roundwood_transp._input'!$D$1:$D$96,0),8)),INDEX('Roundwood_transp._input'!$D$1:$M$96,MATCH(LCIA!CO$8,'Roundwood_transp._input'!$D$1:$D$96,0),8),INDEX('Roundwood_transp._input'!$D$1:$M$96,MATCH(LCIA!CO$8,'Roundwood_transp._input'!$D$1:$D$96,0),10))</f>
        <v>62.457000000000001</v>
      </c>
      <c r="CP12" s="29">
        <f>IF(ISNUMBER(INDEX('Roundwood_transp._input'!$D$1:$M$96,MATCH(LCIA!CP$8,'Roundwood_transp._input'!$D$1:$D$96,0),8)),INDEX('Roundwood_transp._input'!$D$1:$M$96,MATCH(LCIA!CP$8,'Roundwood_transp._input'!$D$1:$D$96,0),8),INDEX('Roundwood_transp._input'!$D$1:$M$96,MATCH(LCIA!CP$8,'Roundwood_transp._input'!$D$1:$D$96,0),10))</f>
        <v>62.457000000000001</v>
      </c>
      <c r="CQ12" s="29">
        <f>IF(ISNUMBER(INDEX('Roundwood_transp._input'!$D$1:$M$96,MATCH(LCIA!CQ$8,'Roundwood_transp._input'!$D$1:$D$96,0),8)),INDEX('Roundwood_transp._input'!$D$1:$M$96,MATCH(LCIA!CQ$8,'Roundwood_transp._input'!$D$1:$D$96,0),8),INDEX('Roundwood_transp._input'!$D$1:$M$96,MATCH(LCIA!CQ$8,'Roundwood_transp._input'!$D$1:$D$96,0),10))</f>
        <v>62.457000000000001</v>
      </c>
      <c r="CR12" s="29">
        <f>IF(ISNUMBER(INDEX('Roundwood_transp._input'!$D$1:$M$96,MATCH(LCIA!CR$8,'Roundwood_transp._input'!$D$1:$D$96,0),8)),INDEX('Roundwood_transp._input'!$D$1:$M$96,MATCH(LCIA!CR$8,'Roundwood_transp._input'!$D$1:$D$96,0),8),INDEX('Roundwood_transp._input'!$D$1:$M$96,MATCH(LCIA!CR$8,'Roundwood_transp._input'!$D$1:$D$96,0),10))</f>
        <v>62.457000000000001</v>
      </c>
      <c r="CS12" s="29">
        <f>IF(ISNUMBER(INDEX('Roundwood_transp._input'!$D$1:$M$96,MATCH(LCIA!CS$8,'Roundwood_transp._input'!$D$1:$D$96,0),8)),INDEX('Roundwood_transp._input'!$D$1:$M$96,MATCH(LCIA!CS$8,'Roundwood_transp._input'!$D$1:$D$96,0),8),INDEX('Roundwood_transp._input'!$D$1:$M$96,MATCH(LCIA!CS$8,'Roundwood_transp._input'!$D$1:$D$96,0),10))</f>
        <v>62.457000000000001</v>
      </c>
      <c r="CT12" s="29">
        <f>IF(ISNUMBER(INDEX('Roundwood_transp._input'!$D$1:$M$96,MATCH(LCIA!CT$8,'Roundwood_transp._input'!$D$1:$D$96,0),8)),INDEX('Roundwood_transp._input'!$D$1:$M$96,MATCH(LCIA!CT$8,'Roundwood_transp._input'!$D$1:$D$96,0),8),INDEX('Roundwood_transp._input'!$D$1:$M$96,MATCH(LCIA!CT$8,'Roundwood_transp._input'!$D$1:$D$96,0),10))</f>
        <v>62.457000000000001</v>
      </c>
      <c r="CU12" s="29">
        <f>IF(ISNUMBER(INDEX('Roundwood_transp._input'!$D$1:$M$96,MATCH(LCIA!CU$8,'Roundwood_transp._input'!$D$1:$D$96,0),8)),INDEX('Roundwood_transp._input'!$D$1:$M$96,MATCH(LCIA!CU$8,'Roundwood_transp._input'!$D$1:$D$96,0),8),INDEX('Roundwood_transp._input'!$D$1:$M$96,MATCH(LCIA!CU$8,'Roundwood_transp._input'!$D$1:$D$96,0),10))</f>
        <v>62.457000000000001</v>
      </c>
      <c r="CV12" s="29">
        <f>IF(ISNUMBER(INDEX('Roundwood_transp._input'!$D$1:$M$96,MATCH(LCIA!CV$8,'Roundwood_transp._input'!$D$1:$D$96,0),8)),INDEX('Roundwood_transp._input'!$D$1:$M$96,MATCH(LCIA!CV$8,'Roundwood_transp._input'!$D$1:$D$96,0),8),INDEX('Roundwood_transp._input'!$D$1:$M$96,MATCH(LCIA!CV$8,'Roundwood_transp._input'!$D$1:$D$96,0),10))</f>
        <v>62.457000000000001</v>
      </c>
      <c r="CW12" s="29">
        <f>IF(ISNUMBER(INDEX('Roundwood_transp._input'!$D$1:$M$96,MATCH(LCIA!CW$8,'Roundwood_transp._input'!$D$1:$D$96,0),8)),INDEX('Roundwood_transp._input'!$D$1:$M$96,MATCH(LCIA!CW$8,'Roundwood_transp._input'!$D$1:$D$96,0),8),INDEX('Roundwood_transp._input'!$D$1:$M$96,MATCH(LCIA!CW$8,'Roundwood_transp._input'!$D$1:$D$96,0),10))</f>
        <v>62.457000000000001</v>
      </c>
      <c r="CX12" s="29">
        <f>IF(ISNUMBER(INDEX('Roundwood_transp._input'!$D$1:$M$96,MATCH(LCIA!CX$8,'Roundwood_transp._input'!$D$1:$D$96,0),8)),INDEX('Roundwood_transp._input'!$D$1:$M$96,MATCH(LCIA!CX$8,'Roundwood_transp._input'!$D$1:$D$96,0),8),INDEX('Roundwood_transp._input'!$D$1:$M$96,MATCH(LCIA!CX$8,'Roundwood_transp._input'!$D$1:$D$96,0),10))</f>
        <v>59.591999999999999</v>
      </c>
      <c r="CY12" s="29">
        <f>IF(ISNUMBER(INDEX('Roundwood_transp._input'!$D$1:$M$96,MATCH(LCIA!CY$8,'Roundwood_transp._input'!$D$1:$D$96,0),8)),INDEX('Roundwood_transp._input'!$D$1:$M$96,MATCH(LCIA!CY$8,'Roundwood_transp._input'!$D$1:$D$96,0),8),INDEX('Roundwood_transp._input'!$D$1:$M$96,MATCH(LCIA!CY$8,'Roundwood_transp._input'!$D$1:$D$96,0),10))</f>
        <v>59.591999999999999</v>
      </c>
      <c r="CZ12" s="29">
        <f>IF(ISNUMBER(INDEX('Roundwood_transp._input'!$D$1:$M$96,MATCH(LCIA!CZ$8,'Roundwood_transp._input'!$D$1:$D$96,0),8)),INDEX('Roundwood_transp._input'!$D$1:$M$96,MATCH(LCIA!CZ$8,'Roundwood_transp._input'!$D$1:$D$96,0),8),INDEX('Roundwood_transp._input'!$D$1:$M$96,MATCH(LCIA!CZ$8,'Roundwood_transp._input'!$D$1:$D$96,0),10))</f>
        <v>59.591999999999999</v>
      </c>
      <c r="DA12" s="29">
        <f>IF(ISNUMBER(INDEX('Roundwood_transp._input'!$D$1:$M$96,MATCH(LCIA!DA$8,'Roundwood_transp._input'!$D$1:$D$96,0),8)),INDEX('Roundwood_transp._input'!$D$1:$M$96,MATCH(LCIA!DA$8,'Roundwood_transp._input'!$D$1:$D$96,0),8),INDEX('Roundwood_transp._input'!$D$1:$M$96,MATCH(LCIA!DA$8,'Roundwood_transp._input'!$D$1:$D$96,0),10))</f>
        <v>59.591999999999999</v>
      </c>
      <c r="DB12" s="29">
        <f>IF(ISNUMBER(INDEX('Roundwood_transp._input'!$D$1:$M$96,MATCH(LCIA!DB$8,'Roundwood_transp._input'!$D$1:$D$96,0),8)),INDEX('Roundwood_transp._input'!$D$1:$M$96,MATCH(LCIA!DB$8,'Roundwood_transp._input'!$D$1:$D$96,0),8),INDEX('Roundwood_transp._input'!$D$1:$M$96,MATCH(LCIA!DB$8,'Roundwood_transp._input'!$D$1:$D$96,0),10))</f>
        <v>59.591999999999999</v>
      </c>
      <c r="DC12" s="29">
        <f>IF(ISNUMBER(INDEX('Roundwood_transp._input'!$D$1:$M$96,MATCH(LCIA!DC$8,'Roundwood_transp._input'!$D$1:$D$96,0),8)),INDEX('Roundwood_transp._input'!$D$1:$M$96,MATCH(LCIA!DC$8,'Roundwood_transp._input'!$D$1:$D$96,0),8),INDEX('Roundwood_transp._input'!$D$1:$M$96,MATCH(LCIA!DC$8,'Roundwood_transp._input'!$D$1:$D$96,0),10))</f>
        <v>59.591999999999999</v>
      </c>
      <c r="DD12" s="29">
        <f>IF(ISNUMBER(INDEX('Roundwood_transp._input'!$D$1:$M$96,MATCH(LCIA!DD$8,'Roundwood_transp._input'!$D$1:$D$96,0),8)),INDEX('Roundwood_transp._input'!$D$1:$M$96,MATCH(LCIA!DD$8,'Roundwood_transp._input'!$D$1:$D$96,0),8),INDEX('Roundwood_transp._input'!$D$1:$M$96,MATCH(LCIA!DD$8,'Roundwood_transp._input'!$D$1:$D$96,0),10))</f>
        <v>59.591999999999999</v>
      </c>
      <c r="DE12" s="29">
        <f>IF(ISNUMBER(INDEX('Roundwood_transp._input'!$D$1:$M$96,MATCH(LCIA!DE$8,'Roundwood_transp._input'!$D$1:$D$96,0),8)),INDEX('Roundwood_transp._input'!$D$1:$M$96,MATCH(LCIA!DE$8,'Roundwood_transp._input'!$D$1:$D$96,0),8),INDEX('Roundwood_transp._input'!$D$1:$M$96,MATCH(LCIA!DE$8,'Roundwood_transp._input'!$D$1:$D$96,0),10))</f>
        <v>59.591999999999999</v>
      </c>
      <c r="DF12" s="29">
        <f>IF(ISNUMBER(INDEX('Roundwood_transp._input'!$D$1:$M$96,MATCH(LCIA!DF$8,'Roundwood_transp._input'!$D$1:$D$96,0),8)),INDEX('Roundwood_transp._input'!$D$1:$M$96,MATCH(LCIA!DF$8,'Roundwood_transp._input'!$D$1:$D$96,0),8),INDEX('Roundwood_transp._input'!$D$1:$M$96,MATCH(LCIA!DF$8,'Roundwood_transp._input'!$D$1:$D$96,0),10))</f>
        <v>59.591999999999999</v>
      </c>
      <c r="DG12" s="29" t="e">
        <f>IF(ISNUMBER(INDEX('Roundwood_transp._input'!$D$1:$M$96,MATCH(LCIA!DG$8,'Roundwood_transp._input'!$D$1:$D$96,0),8)),INDEX('Roundwood_transp._input'!$D$1:$M$96,MATCH(LCIA!DG$8,'Roundwood_transp._input'!$D$1:$D$96,0),8),INDEX('Roundwood_transp._input'!$D$1:$M$96,MATCH(LCIA!DG$8,'Roundwood_transp._input'!$D$1:$D$96,0),10))</f>
        <v>#VALUE!</v>
      </c>
      <c r="DH12" s="29" t="e">
        <f>IF(ISNUMBER(INDEX('Roundwood_transp._input'!$D$1:$M$96,MATCH(LCIA!DH$8,'Roundwood_transp._input'!$D$1:$D$96,0),8)),INDEX('Roundwood_transp._input'!$D$1:$M$96,MATCH(LCIA!DH$8,'Roundwood_transp._input'!$D$1:$D$96,0),8),INDEX('Roundwood_transp._input'!$D$1:$M$96,MATCH(LCIA!DH$8,'Roundwood_transp._input'!$D$1:$D$96,0),10))</f>
        <v>#VALUE!</v>
      </c>
      <c r="DI12" s="29">
        <f>IF(ISNUMBER(INDEX('Roundwood_transp._input'!$D$1:$M$96,MATCH(LCIA!DI$8,'Roundwood_transp._input'!$D$1:$D$96,0),8)),INDEX('Roundwood_transp._input'!$D$1:$M$96,MATCH(LCIA!DI$8,'Roundwood_transp._input'!$D$1:$D$96,0),8),INDEX('Roundwood_transp._input'!$D$1:$M$96,MATCH(LCIA!DI$8,'Roundwood_transp._input'!$D$1:$D$96,0),10))</f>
        <v>78.576700799999998</v>
      </c>
      <c r="DJ12" s="29">
        <f>IF(ISNUMBER(INDEX('Roundwood_transp._input'!$D$1:$M$96,MATCH(LCIA!DJ$8,'Roundwood_transp._input'!$D$1:$D$96,0),8)),INDEX('Roundwood_transp._input'!$D$1:$M$96,MATCH(LCIA!DJ$8,'Roundwood_transp._input'!$D$1:$D$96,0),8),INDEX('Roundwood_transp._input'!$D$1:$M$96,MATCH(LCIA!DJ$8,'Roundwood_transp._input'!$D$1:$D$96,0),10))</f>
        <v>78.576700799999998</v>
      </c>
      <c r="DK12" s="29">
        <f>IF(ISNUMBER(INDEX('Roundwood_transp._input'!$D$1:$M$96,MATCH(LCIA!DK$8,'Roundwood_transp._input'!$D$1:$D$96,0),8)),INDEX('Roundwood_transp._input'!$D$1:$M$96,MATCH(LCIA!DK$8,'Roundwood_transp._input'!$D$1:$D$96,0),8),INDEX('Roundwood_transp._input'!$D$1:$M$96,MATCH(LCIA!DK$8,'Roundwood_transp._input'!$D$1:$D$96,0),10))</f>
        <v>78.576700799999998</v>
      </c>
      <c r="DL12" s="29">
        <f>IF(ISNUMBER(INDEX('Roundwood_transp._input'!$D$1:$M$96,MATCH(LCIA!DL$8,'Roundwood_transp._input'!$D$1:$D$96,0),8)),INDEX('Roundwood_transp._input'!$D$1:$M$96,MATCH(LCIA!DL$8,'Roundwood_transp._input'!$D$1:$D$96,0),8),INDEX('Roundwood_transp._input'!$D$1:$M$96,MATCH(LCIA!DL$8,'Roundwood_transp._input'!$D$1:$D$96,0),10))</f>
        <v>78.576700799999998</v>
      </c>
      <c r="DM12" s="29">
        <f>IF(ISNUMBER(INDEX('Roundwood_transp._input'!$D$1:$M$96,MATCH(LCIA!DM$8,'Roundwood_transp._input'!$D$1:$D$96,0),8)),INDEX('Roundwood_transp._input'!$D$1:$M$96,MATCH(LCIA!DM$8,'Roundwood_transp._input'!$D$1:$D$96,0),8),INDEX('Roundwood_transp._input'!$D$1:$M$96,MATCH(LCIA!DM$8,'Roundwood_transp._input'!$D$1:$D$96,0),10))</f>
        <v>78.576700799999998</v>
      </c>
      <c r="DN12" s="29">
        <f>IF(ISNUMBER(INDEX('Roundwood_transp._input'!$D$1:$M$96,MATCH(LCIA!DN$8,'Roundwood_transp._input'!$D$1:$D$96,0),8)),INDEX('Roundwood_transp._input'!$D$1:$M$96,MATCH(LCIA!DN$8,'Roundwood_transp._input'!$D$1:$D$96,0),8),INDEX('Roundwood_transp._input'!$D$1:$M$96,MATCH(LCIA!DN$8,'Roundwood_transp._input'!$D$1:$D$96,0),10))</f>
        <v>78.576700799999998</v>
      </c>
      <c r="DO12" s="29">
        <f>IF(ISNUMBER(INDEX('Roundwood_transp._input'!$D$1:$M$96,MATCH(LCIA!DO$8,'Roundwood_transp._input'!$D$1:$D$96,0),8)),INDEX('Roundwood_transp._input'!$D$1:$M$96,MATCH(LCIA!DO$8,'Roundwood_transp._input'!$D$1:$D$96,0),8),INDEX('Roundwood_transp._input'!$D$1:$M$96,MATCH(LCIA!DO$8,'Roundwood_transp._input'!$D$1:$D$96,0),10))</f>
        <v>78.576700799999998</v>
      </c>
      <c r="DP12" s="29">
        <f>IF(ISNUMBER(INDEX('Roundwood_transp._input'!$D$1:$M$96,MATCH(LCIA!DP$8,'Roundwood_transp._input'!$D$1:$D$96,0),8)),INDEX('Roundwood_transp._input'!$D$1:$M$96,MATCH(LCIA!DP$8,'Roundwood_transp._input'!$D$1:$D$96,0),8),INDEX('Roundwood_transp._input'!$D$1:$M$96,MATCH(LCIA!DP$8,'Roundwood_transp._input'!$D$1:$D$96,0),10))</f>
        <v>78.576700799999998</v>
      </c>
      <c r="DQ12" s="29">
        <f>IF(ISNUMBER(INDEX('Roundwood_transp._input'!$D$1:$M$96,MATCH(LCIA!DQ$8,'Roundwood_transp._input'!$D$1:$D$96,0),8)),INDEX('Roundwood_transp._input'!$D$1:$M$96,MATCH(LCIA!DQ$8,'Roundwood_transp._input'!$D$1:$D$96,0),8),INDEX('Roundwood_transp._input'!$D$1:$M$96,MATCH(LCIA!DQ$8,'Roundwood_transp._input'!$D$1:$D$96,0),10))</f>
        <v>78.576700799999998</v>
      </c>
      <c r="DR12" s="29">
        <f>IF(ISNUMBER(INDEX('Roundwood_transp._input'!$D$1:$M$96,MATCH(LCIA!DR$8,'Roundwood_transp._input'!$D$1:$D$96,0),8)),INDEX('Roundwood_transp._input'!$D$1:$M$96,MATCH(LCIA!DR$8,'Roundwood_transp._input'!$D$1:$D$96,0),8),INDEX('Roundwood_transp._input'!$D$1:$M$96,MATCH(LCIA!DR$8,'Roundwood_transp._input'!$D$1:$D$96,0),10))</f>
        <v>82.503081000000009</v>
      </c>
      <c r="DS12" s="29">
        <f>IF(ISNUMBER(INDEX('Roundwood_transp._input'!$D$1:$M$96,MATCH(LCIA!DS$8,'Roundwood_transp._input'!$D$1:$D$96,0),8)),INDEX('Roundwood_transp._input'!$D$1:$M$96,MATCH(LCIA!DS$8,'Roundwood_transp._input'!$D$1:$D$96,0),8),INDEX('Roundwood_transp._input'!$D$1:$M$96,MATCH(LCIA!DS$8,'Roundwood_transp._input'!$D$1:$D$96,0),10))</f>
        <v>82.503081000000009</v>
      </c>
      <c r="DT12" s="29">
        <f>IF(ISNUMBER(INDEX('Roundwood_transp._input'!$D$1:$M$96,MATCH(LCIA!DT$8,'Roundwood_transp._input'!$D$1:$D$96,0),8)),INDEX('Roundwood_transp._input'!$D$1:$M$96,MATCH(LCIA!DT$8,'Roundwood_transp._input'!$D$1:$D$96,0),8),INDEX('Roundwood_transp._input'!$D$1:$M$96,MATCH(LCIA!DT$8,'Roundwood_transp._input'!$D$1:$D$96,0),10))</f>
        <v>82.503081000000009</v>
      </c>
      <c r="DU12" s="29">
        <f>IF(ISNUMBER(INDEX('Roundwood_transp._input'!$D$1:$M$96,MATCH(LCIA!DU$8,'Roundwood_transp._input'!$D$1:$D$96,0),8)),INDEX('Roundwood_transp._input'!$D$1:$M$96,MATCH(LCIA!DU$8,'Roundwood_transp._input'!$D$1:$D$96,0),8),INDEX('Roundwood_transp._input'!$D$1:$M$96,MATCH(LCIA!DU$8,'Roundwood_transp._input'!$D$1:$D$96,0),10))</f>
        <v>82.503081000000009</v>
      </c>
      <c r="DV12" s="29">
        <f>IF(ISNUMBER(INDEX('Roundwood_transp._input'!$D$1:$M$96,MATCH(LCIA!DV$8,'Roundwood_transp._input'!$D$1:$D$96,0),8)),INDEX('Roundwood_transp._input'!$D$1:$M$96,MATCH(LCIA!DV$8,'Roundwood_transp._input'!$D$1:$D$96,0),8),INDEX('Roundwood_transp._input'!$D$1:$M$96,MATCH(LCIA!DV$8,'Roundwood_transp._input'!$D$1:$D$96,0),10))</f>
        <v>82.503081000000009</v>
      </c>
      <c r="DW12" s="29">
        <f>IF(ISNUMBER(INDEX('Roundwood_transp._input'!$D$1:$M$96,MATCH(LCIA!DW$8,'Roundwood_transp._input'!$D$1:$D$96,0),8)),INDEX('Roundwood_transp._input'!$D$1:$M$96,MATCH(LCIA!DW$8,'Roundwood_transp._input'!$D$1:$D$96,0),8),INDEX('Roundwood_transp._input'!$D$1:$M$96,MATCH(LCIA!DW$8,'Roundwood_transp._input'!$D$1:$D$96,0),10))</f>
        <v>82.503081000000009</v>
      </c>
      <c r="DX12" s="29">
        <f>IF(ISNUMBER(INDEX('Roundwood_transp._input'!$D$1:$M$96,MATCH(LCIA!DX$8,'Roundwood_transp._input'!$D$1:$D$96,0),8)),INDEX('Roundwood_transp._input'!$D$1:$M$96,MATCH(LCIA!DX$8,'Roundwood_transp._input'!$D$1:$D$96,0),8),INDEX('Roundwood_transp._input'!$D$1:$M$96,MATCH(LCIA!DX$8,'Roundwood_transp._input'!$D$1:$D$96,0),10))</f>
        <v>82.503081000000009</v>
      </c>
      <c r="DY12" s="29">
        <f>IF(ISNUMBER(INDEX('Roundwood_transp._input'!$D$1:$M$96,MATCH(LCIA!DY$8,'Roundwood_transp._input'!$D$1:$D$96,0),8)),INDEX('Roundwood_transp._input'!$D$1:$M$96,MATCH(LCIA!DY$8,'Roundwood_transp._input'!$D$1:$D$96,0),8),INDEX('Roundwood_transp._input'!$D$1:$M$96,MATCH(LCIA!DY$8,'Roundwood_transp._input'!$D$1:$D$96,0),10))</f>
        <v>82.503081000000009</v>
      </c>
      <c r="DZ12" s="29">
        <f>IF(ISNUMBER(INDEX('Roundwood_transp._input'!$D$1:$M$96,MATCH(LCIA!DZ$8,'Roundwood_transp._input'!$D$1:$D$96,0),8)),INDEX('Roundwood_transp._input'!$D$1:$M$96,MATCH(LCIA!DZ$8,'Roundwood_transp._input'!$D$1:$D$96,0),8),INDEX('Roundwood_transp._input'!$D$1:$M$96,MATCH(LCIA!DZ$8,'Roundwood_transp._input'!$D$1:$D$96,0),10))</f>
        <v>82.503081000000009</v>
      </c>
      <c r="EA12" s="29">
        <f>IF(ISNUMBER(INDEX('Roundwood_transp._input'!$D$1:$M$96,MATCH(LCIA!EA$8,'Roundwood_transp._input'!$D$1:$D$96,0),8)),INDEX('Roundwood_transp._input'!$D$1:$M$96,MATCH(LCIA!EA$8,'Roundwood_transp._input'!$D$1:$D$96,0),8),INDEX('Roundwood_transp._input'!$D$1:$M$96,MATCH(LCIA!EA$8,'Roundwood_transp._input'!$D$1:$D$96,0),10))</f>
        <v>78.576700799999998</v>
      </c>
      <c r="EB12" s="29">
        <f>IF(ISNUMBER(INDEX('Roundwood_transp._input'!$D$1:$M$96,MATCH(LCIA!EB$8,'Roundwood_transp._input'!$D$1:$D$96,0),8)),INDEX('Roundwood_transp._input'!$D$1:$M$96,MATCH(LCIA!EB$8,'Roundwood_transp._input'!$D$1:$D$96,0),8),INDEX('Roundwood_transp._input'!$D$1:$M$96,MATCH(LCIA!EB$8,'Roundwood_transp._input'!$D$1:$D$96,0),10))</f>
        <v>78.576700799999998</v>
      </c>
      <c r="EC12" s="29">
        <f>IF(ISNUMBER(INDEX('Roundwood_transp._input'!$D$1:$M$96,MATCH(LCIA!EC$8,'Roundwood_transp._input'!$D$1:$D$96,0),8)),INDEX('Roundwood_transp._input'!$D$1:$M$96,MATCH(LCIA!EC$8,'Roundwood_transp._input'!$D$1:$D$96,0),8),INDEX('Roundwood_transp._input'!$D$1:$M$96,MATCH(LCIA!EC$8,'Roundwood_transp._input'!$D$1:$D$96,0),10))</f>
        <v>78.576700799999998</v>
      </c>
      <c r="ED12" s="29">
        <f>IF(ISNUMBER(INDEX('Roundwood_transp._input'!$D$1:$M$96,MATCH(LCIA!ED$8,'Roundwood_transp._input'!$D$1:$D$96,0),8)),INDEX('Roundwood_transp._input'!$D$1:$M$96,MATCH(LCIA!ED$8,'Roundwood_transp._input'!$D$1:$D$96,0),8),INDEX('Roundwood_transp._input'!$D$1:$M$96,MATCH(LCIA!ED$8,'Roundwood_transp._input'!$D$1:$D$96,0),10))</f>
        <v>78.576700799999998</v>
      </c>
      <c r="EE12" s="29">
        <f>IF(ISNUMBER(INDEX('Roundwood_transp._input'!$D$1:$M$96,MATCH(LCIA!EE$8,'Roundwood_transp._input'!$D$1:$D$96,0),8)),INDEX('Roundwood_transp._input'!$D$1:$M$96,MATCH(LCIA!EE$8,'Roundwood_transp._input'!$D$1:$D$96,0),8),INDEX('Roundwood_transp._input'!$D$1:$M$96,MATCH(LCIA!EE$8,'Roundwood_transp._input'!$D$1:$D$96,0),10))</f>
        <v>78.576700799999998</v>
      </c>
      <c r="EF12" s="29">
        <f>IF(ISNUMBER(INDEX('Roundwood_transp._input'!$D$1:$M$96,MATCH(LCIA!EF$8,'Roundwood_transp._input'!$D$1:$D$96,0),8)),INDEX('Roundwood_transp._input'!$D$1:$M$96,MATCH(LCIA!EF$8,'Roundwood_transp._input'!$D$1:$D$96,0),8),INDEX('Roundwood_transp._input'!$D$1:$M$96,MATCH(LCIA!EF$8,'Roundwood_transp._input'!$D$1:$D$96,0),10))</f>
        <v>78.576700799999998</v>
      </c>
      <c r="EG12" s="29">
        <f>IF(ISNUMBER(INDEX('Roundwood_transp._input'!$D$1:$M$96,MATCH(LCIA!EG$8,'Roundwood_transp._input'!$D$1:$D$96,0),8)),INDEX('Roundwood_transp._input'!$D$1:$M$96,MATCH(LCIA!EG$8,'Roundwood_transp._input'!$D$1:$D$96,0),8),INDEX('Roundwood_transp._input'!$D$1:$M$96,MATCH(LCIA!EG$8,'Roundwood_transp._input'!$D$1:$D$96,0),10))</f>
        <v>78.576700799999998</v>
      </c>
      <c r="EH12" s="29">
        <f>IF(ISNUMBER(INDEX('Roundwood_transp._input'!$D$1:$M$96,MATCH(LCIA!EH$8,'Roundwood_transp._input'!$D$1:$D$96,0),8)),INDEX('Roundwood_transp._input'!$D$1:$M$96,MATCH(LCIA!EH$8,'Roundwood_transp._input'!$D$1:$D$96,0),8),INDEX('Roundwood_transp._input'!$D$1:$M$96,MATCH(LCIA!EH$8,'Roundwood_transp._input'!$D$1:$D$96,0),10))</f>
        <v>78.576700799999998</v>
      </c>
      <c r="EI12" s="29">
        <f>IF(ISNUMBER(INDEX('Roundwood_transp._input'!$D$1:$M$96,MATCH(LCIA!EI$8,'Roundwood_transp._input'!$D$1:$D$96,0),8)),INDEX('Roundwood_transp._input'!$D$1:$M$96,MATCH(LCIA!EI$8,'Roundwood_transp._input'!$D$1:$D$96,0),8),INDEX('Roundwood_transp._input'!$D$1:$M$96,MATCH(LCIA!EI$8,'Roundwood_transp._input'!$D$1:$D$96,0),10))</f>
        <v>78.576700799999998</v>
      </c>
      <c r="EJ12" s="29">
        <f>IF(ISNUMBER(INDEX('Roundwood_transp._input'!$D$1:$M$96,MATCH(LCIA!EJ$8,'Roundwood_transp._input'!$D$1:$D$96,0),8)),INDEX('Roundwood_transp._input'!$D$1:$M$96,MATCH(LCIA!EJ$8,'Roundwood_transp._input'!$D$1:$D$96,0),8),INDEX('Roundwood_transp._input'!$D$1:$M$96,MATCH(LCIA!EJ$8,'Roundwood_transp._input'!$D$1:$D$96,0),10))</f>
        <v>70.917599999999993</v>
      </c>
      <c r="EK12" s="29">
        <f>IF(ISNUMBER(INDEX('Roundwood_transp._input'!$D$1:$M$96,MATCH(LCIA!EK$8,'Roundwood_transp._input'!$D$1:$D$96,0),8)),INDEX('Roundwood_transp._input'!$D$1:$M$96,MATCH(LCIA!EK$8,'Roundwood_transp._input'!$D$1:$D$96,0),8),INDEX('Roundwood_transp._input'!$D$1:$M$96,MATCH(LCIA!EK$8,'Roundwood_transp._input'!$D$1:$D$96,0),10))</f>
        <v>70.917599999999993</v>
      </c>
      <c r="EL12" s="29">
        <f>IF(ISNUMBER(INDEX('Roundwood_transp._input'!$D$1:$M$96,MATCH(LCIA!EL$8,'Roundwood_transp._input'!$D$1:$D$96,0),8)),INDEX('Roundwood_transp._input'!$D$1:$M$96,MATCH(LCIA!EL$8,'Roundwood_transp._input'!$D$1:$D$96,0),8),INDEX('Roundwood_transp._input'!$D$1:$M$96,MATCH(LCIA!EL$8,'Roundwood_transp._input'!$D$1:$D$96,0),10))</f>
        <v>70.917599999999993</v>
      </c>
      <c r="EM12" s="29">
        <f>IF(ISNUMBER(INDEX('Roundwood_transp._input'!$D$1:$M$96,MATCH(LCIA!EM$8,'Roundwood_transp._input'!$D$1:$D$96,0),8)),INDEX('Roundwood_transp._input'!$D$1:$M$96,MATCH(LCIA!EM$8,'Roundwood_transp._input'!$D$1:$D$96,0),8),INDEX('Roundwood_transp._input'!$D$1:$M$96,MATCH(LCIA!EM$8,'Roundwood_transp._input'!$D$1:$D$96,0),10))</f>
        <v>70.917599999999993</v>
      </c>
      <c r="EN12" s="29">
        <f>IF(ISNUMBER(INDEX('Roundwood_transp._input'!$D$1:$M$96,MATCH(LCIA!EN$8,'Roundwood_transp._input'!$D$1:$D$96,0),8)),INDEX('Roundwood_transp._input'!$D$1:$M$96,MATCH(LCIA!EN$8,'Roundwood_transp._input'!$D$1:$D$96,0),8),INDEX('Roundwood_transp._input'!$D$1:$M$96,MATCH(LCIA!EN$8,'Roundwood_transp._input'!$D$1:$D$96,0),10))</f>
        <v>70.917599999999993</v>
      </c>
      <c r="EO12" s="29">
        <f>IF(ISNUMBER(INDEX('Roundwood_transp._input'!$D$1:$M$96,MATCH(LCIA!EO$8,'Roundwood_transp._input'!$D$1:$D$96,0),8)),INDEX('Roundwood_transp._input'!$D$1:$M$96,MATCH(LCIA!EO$8,'Roundwood_transp._input'!$D$1:$D$96,0),8),INDEX('Roundwood_transp._input'!$D$1:$M$96,MATCH(LCIA!EO$8,'Roundwood_transp._input'!$D$1:$D$96,0),10))</f>
        <v>70.917599999999993</v>
      </c>
      <c r="EP12" s="29">
        <f>IF(ISNUMBER(INDEX('Roundwood_transp._input'!$D$1:$M$96,MATCH(LCIA!EP$8,'Roundwood_transp._input'!$D$1:$D$96,0),8)),INDEX('Roundwood_transp._input'!$D$1:$M$96,MATCH(LCIA!EP$8,'Roundwood_transp._input'!$D$1:$D$96,0),8),INDEX('Roundwood_transp._input'!$D$1:$M$96,MATCH(LCIA!EP$8,'Roundwood_transp._input'!$D$1:$D$96,0),10))</f>
        <v>70.917599999999993</v>
      </c>
      <c r="EQ12" s="29">
        <f>IF(ISNUMBER(INDEX('Roundwood_transp._input'!$D$1:$M$96,MATCH(LCIA!EQ$8,'Roundwood_transp._input'!$D$1:$D$96,0),8)),INDEX('Roundwood_transp._input'!$D$1:$M$96,MATCH(LCIA!EQ$8,'Roundwood_transp._input'!$D$1:$D$96,0),8),INDEX('Roundwood_transp._input'!$D$1:$M$96,MATCH(LCIA!EQ$8,'Roundwood_transp._input'!$D$1:$D$96,0),10))</f>
        <v>70.917599999999993</v>
      </c>
      <c r="ER12" s="29">
        <f>IF(ISNUMBER(INDEX('Roundwood_transp._input'!$D$1:$M$96,MATCH(LCIA!ER$8,'Roundwood_transp._input'!$D$1:$D$96,0),8)),INDEX('Roundwood_transp._input'!$D$1:$M$96,MATCH(LCIA!ER$8,'Roundwood_transp._input'!$D$1:$D$96,0),8),INDEX('Roundwood_transp._input'!$D$1:$M$96,MATCH(LCIA!ER$8,'Roundwood_transp._input'!$D$1:$D$96,0),10))</f>
        <v>70.917599999999993</v>
      </c>
      <c r="ES12" s="29">
        <f>IF(ISNUMBER(INDEX('Roundwood_transp._input'!$D$1:$M$96,MATCH(LCIA!ES$8,'Roundwood_transp._input'!$D$1:$D$96,0),8)),INDEX('Roundwood_transp._input'!$D$1:$M$96,MATCH(LCIA!ES$8,'Roundwood_transp._input'!$D$1:$D$96,0),8),INDEX('Roundwood_transp._input'!$D$1:$M$96,MATCH(LCIA!ES$8,'Roundwood_transp._input'!$D$1:$D$96,0),10))</f>
        <v>74.327100000000002</v>
      </c>
      <c r="ET12" s="29">
        <f>IF(ISNUMBER(INDEX('Roundwood_transp._input'!$D$1:$M$96,MATCH(LCIA!ET$8,'Roundwood_transp._input'!$D$1:$D$96,0),8)),INDEX('Roundwood_transp._input'!$D$1:$M$96,MATCH(LCIA!ET$8,'Roundwood_transp._input'!$D$1:$D$96,0),8),INDEX('Roundwood_transp._input'!$D$1:$M$96,MATCH(LCIA!ET$8,'Roundwood_transp._input'!$D$1:$D$96,0),10))</f>
        <v>74.327100000000002</v>
      </c>
      <c r="EU12" s="29">
        <f>IF(ISNUMBER(INDEX('Roundwood_transp._input'!$D$1:$M$96,MATCH(LCIA!EU$8,'Roundwood_transp._input'!$D$1:$D$96,0),8)),INDEX('Roundwood_transp._input'!$D$1:$M$96,MATCH(LCIA!EU$8,'Roundwood_transp._input'!$D$1:$D$96,0),8),INDEX('Roundwood_transp._input'!$D$1:$M$96,MATCH(LCIA!EU$8,'Roundwood_transp._input'!$D$1:$D$96,0),10))</f>
        <v>74.327100000000002</v>
      </c>
      <c r="EV12" s="29">
        <f>IF(ISNUMBER(INDEX('Roundwood_transp._input'!$D$1:$M$96,MATCH(LCIA!EV$8,'Roundwood_transp._input'!$D$1:$D$96,0),8)),INDEX('Roundwood_transp._input'!$D$1:$M$96,MATCH(LCIA!EV$8,'Roundwood_transp._input'!$D$1:$D$96,0),8),INDEX('Roundwood_transp._input'!$D$1:$M$96,MATCH(LCIA!EV$8,'Roundwood_transp._input'!$D$1:$D$96,0),10))</f>
        <v>74.327100000000002</v>
      </c>
      <c r="EW12" s="29">
        <f>IF(ISNUMBER(INDEX('Roundwood_transp._input'!$D$1:$M$96,MATCH(LCIA!EW$8,'Roundwood_transp._input'!$D$1:$D$96,0),8)),INDEX('Roundwood_transp._input'!$D$1:$M$96,MATCH(LCIA!EW$8,'Roundwood_transp._input'!$D$1:$D$96,0),8),INDEX('Roundwood_transp._input'!$D$1:$M$96,MATCH(LCIA!EW$8,'Roundwood_transp._input'!$D$1:$D$96,0),10))</f>
        <v>74.327100000000002</v>
      </c>
      <c r="EX12" s="29">
        <f>IF(ISNUMBER(INDEX('Roundwood_transp._input'!$D$1:$M$96,MATCH(LCIA!EX$8,'Roundwood_transp._input'!$D$1:$D$96,0),8)),INDEX('Roundwood_transp._input'!$D$1:$M$96,MATCH(LCIA!EX$8,'Roundwood_transp._input'!$D$1:$D$96,0),8),INDEX('Roundwood_transp._input'!$D$1:$M$96,MATCH(LCIA!EX$8,'Roundwood_transp._input'!$D$1:$D$96,0),10))</f>
        <v>74.327100000000002</v>
      </c>
      <c r="EY12" s="29">
        <f>IF(ISNUMBER(INDEX('Roundwood_transp._input'!$D$1:$M$96,MATCH(LCIA!EY$8,'Roundwood_transp._input'!$D$1:$D$96,0),8)),INDEX('Roundwood_transp._input'!$D$1:$M$96,MATCH(LCIA!EY$8,'Roundwood_transp._input'!$D$1:$D$96,0),8),INDEX('Roundwood_transp._input'!$D$1:$M$96,MATCH(LCIA!EY$8,'Roundwood_transp._input'!$D$1:$D$96,0),10))</f>
        <v>74.327100000000002</v>
      </c>
      <c r="EZ12" s="29">
        <f>IF(ISNUMBER(INDEX('Roundwood_transp._input'!$D$1:$M$96,MATCH(LCIA!EZ$8,'Roundwood_transp._input'!$D$1:$D$96,0),8)),INDEX('Roundwood_transp._input'!$D$1:$M$96,MATCH(LCIA!EZ$8,'Roundwood_transp._input'!$D$1:$D$96,0),8),INDEX('Roundwood_transp._input'!$D$1:$M$96,MATCH(LCIA!EZ$8,'Roundwood_transp._input'!$D$1:$D$96,0),10))</f>
        <v>74.327100000000002</v>
      </c>
      <c r="FA12" s="29">
        <f>IF(ISNUMBER(INDEX('Roundwood_transp._input'!$D$1:$M$96,MATCH(LCIA!FA$8,'Roundwood_transp._input'!$D$1:$D$96,0),8)),INDEX('Roundwood_transp._input'!$D$1:$M$96,MATCH(LCIA!FA$8,'Roundwood_transp._input'!$D$1:$D$96,0),8),INDEX('Roundwood_transp._input'!$D$1:$M$96,MATCH(LCIA!FA$8,'Roundwood_transp._input'!$D$1:$D$96,0),10))</f>
        <v>74.327100000000002</v>
      </c>
      <c r="FB12" s="29">
        <f>IF(ISNUMBER(INDEX('Roundwood_transp._input'!$D$1:$M$96,MATCH(LCIA!FB$8,'Roundwood_transp._input'!$D$1:$D$96,0),8)),INDEX('Roundwood_transp._input'!$D$1:$M$96,MATCH(LCIA!FB$8,'Roundwood_transp._input'!$D$1:$D$96,0),8),INDEX('Roundwood_transp._input'!$D$1:$M$96,MATCH(LCIA!FB$8,'Roundwood_transp._input'!$D$1:$D$96,0),10))</f>
        <v>70.917599999999993</v>
      </c>
      <c r="FC12" s="29">
        <f>IF(ISNUMBER(INDEX('Roundwood_transp._input'!$D$1:$M$96,MATCH(LCIA!FC$8,'Roundwood_transp._input'!$D$1:$D$96,0),8)),INDEX('Roundwood_transp._input'!$D$1:$M$96,MATCH(LCIA!FC$8,'Roundwood_transp._input'!$D$1:$D$96,0),8),INDEX('Roundwood_transp._input'!$D$1:$M$96,MATCH(LCIA!FC$8,'Roundwood_transp._input'!$D$1:$D$96,0),10))</f>
        <v>70.917599999999993</v>
      </c>
      <c r="FD12" s="29">
        <f>IF(ISNUMBER(INDEX('Roundwood_transp._input'!$D$1:$M$96,MATCH(LCIA!FD$8,'Roundwood_transp._input'!$D$1:$D$96,0),8)),INDEX('Roundwood_transp._input'!$D$1:$M$96,MATCH(LCIA!FD$8,'Roundwood_transp._input'!$D$1:$D$96,0),8),INDEX('Roundwood_transp._input'!$D$1:$M$96,MATCH(LCIA!FD$8,'Roundwood_transp._input'!$D$1:$D$96,0),10))</f>
        <v>70.917599999999993</v>
      </c>
      <c r="FE12" s="29">
        <f>IF(ISNUMBER(INDEX('Roundwood_transp._input'!$D$1:$M$96,MATCH(LCIA!FE$8,'Roundwood_transp._input'!$D$1:$D$96,0),8)),INDEX('Roundwood_transp._input'!$D$1:$M$96,MATCH(LCIA!FE$8,'Roundwood_transp._input'!$D$1:$D$96,0),8),INDEX('Roundwood_transp._input'!$D$1:$M$96,MATCH(LCIA!FE$8,'Roundwood_transp._input'!$D$1:$D$96,0),10))</f>
        <v>70.917599999999993</v>
      </c>
      <c r="FF12" s="29">
        <f>IF(ISNUMBER(INDEX('Roundwood_transp._input'!$D$1:$M$96,MATCH(LCIA!FF$8,'Roundwood_transp._input'!$D$1:$D$96,0),8)),INDEX('Roundwood_transp._input'!$D$1:$M$96,MATCH(LCIA!FF$8,'Roundwood_transp._input'!$D$1:$D$96,0),8),INDEX('Roundwood_transp._input'!$D$1:$M$96,MATCH(LCIA!FF$8,'Roundwood_transp._input'!$D$1:$D$96,0),10))</f>
        <v>70.917599999999993</v>
      </c>
      <c r="FG12" s="29">
        <f>IF(ISNUMBER(INDEX('Roundwood_transp._input'!$D$1:$M$96,MATCH(LCIA!FG$8,'Roundwood_transp._input'!$D$1:$D$96,0),8)),INDEX('Roundwood_transp._input'!$D$1:$M$96,MATCH(LCIA!FG$8,'Roundwood_transp._input'!$D$1:$D$96,0),8),INDEX('Roundwood_transp._input'!$D$1:$M$96,MATCH(LCIA!FG$8,'Roundwood_transp._input'!$D$1:$D$96,0),10))</f>
        <v>70.917599999999993</v>
      </c>
      <c r="FH12" s="29">
        <f>IF(ISNUMBER(INDEX('Roundwood_transp._input'!$D$1:$M$96,MATCH(LCIA!FH$8,'Roundwood_transp._input'!$D$1:$D$96,0),8)),INDEX('Roundwood_transp._input'!$D$1:$M$96,MATCH(LCIA!FH$8,'Roundwood_transp._input'!$D$1:$D$96,0),8),INDEX('Roundwood_transp._input'!$D$1:$M$96,MATCH(LCIA!FH$8,'Roundwood_transp._input'!$D$1:$D$96,0),10))</f>
        <v>70.917599999999993</v>
      </c>
      <c r="FI12" s="29">
        <f>IF(ISNUMBER(INDEX('Roundwood_transp._input'!$D$1:$M$96,MATCH(LCIA!FI$8,'Roundwood_transp._input'!$D$1:$D$96,0),8)),INDEX('Roundwood_transp._input'!$D$1:$M$96,MATCH(LCIA!FI$8,'Roundwood_transp._input'!$D$1:$D$96,0),8),INDEX('Roundwood_transp._input'!$D$1:$M$96,MATCH(LCIA!FI$8,'Roundwood_transp._input'!$D$1:$D$96,0),10))</f>
        <v>70.917599999999993</v>
      </c>
      <c r="FJ12" s="29">
        <f>IF(ISNUMBER(INDEX('Roundwood_transp._input'!$D$1:$M$96,MATCH(LCIA!FJ$8,'Roundwood_transp._input'!$D$1:$D$96,0),8)),INDEX('Roundwood_transp._input'!$D$1:$M$96,MATCH(LCIA!FJ$8,'Roundwood_transp._input'!$D$1:$D$96,0),8),INDEX('Roundwood_transp._input'!$D$1:$M$96,MATCH(LCIA!FJ$8,'Roundwood_transp._input'!$D$1:$D$96,0),10))</f>
        <v>70.917599999999993</v>
      </c>
      <c r="FK12" s="29">
        <f>IF(ISNUMBER(INDEX('Roundwood_transp._input'!$D$1:$M$96,MATCH(LCIA!FK$8,'Roundwood_transp._input'!$D$1:$D$96,0),8)),INDEX('Roundwood_transp._input'!$D$1:$M$96,MATCH(LCIA!FK$8,'Roundwood_transp._input'!$D$1:$D$96,0),8),INDEX('Roundwood_transp._input'!$D$1:$M$96,MATCH(LCIA!FK$8,'Roundwood_transp._input'!$D$1:$D$96,0),10))</f>
        <v>65.729975999999994</v>
      </c>
      <c r="FL12" s="29">
        <f>IF(ISNUMBER(INDEX('Roundwood_transp._input'!$D$1:$M$96,MATCH(LCIA!FL$8,'Roundwood_transp._input'!$D$1:$D$96,0),8)),INDEX('Roundwood_transp._input'!$D$1:$M$96,MATCH(LCIA!FL$8,'Roundwood_transp._input'!$D$1:$D$96,0),8),INDEX('Roundwood_transp._input'!$D$1:$M$96,MATCH(LCIA!FL$8,'Roundwood_transp._input'!$D$1:$D$96,0),10))</f>
        <v>65.729975999999994</v>
      </c>
      <c r="FM12" s="29">
        <f>IF(ISNUMBER(INDEX('Roundwood_transp._input'!$D$1:$M$96,MATCH(LCIA!FM$8,'Roundwood_transp._input'!$D$1:$D$96,0),8)),INDEX('Roundwood_transp._input'!$D$1:$M$96,MATCH(LCIA!FM$8,'Roundwood_transp._input'!$D$1:$D$96,0),8),INDEX('Roundwood_transp._input'!$D$1:$M$96,MATCH(LCIA!FM$8,'Roundwood_transp._input'!$D$1:$D$96,0),10))</f>
        <v>65.729975999999994</v>
      </c>
      <c r="FN12" s="29">
        <f>IF(ISNUMBER(INDEX('Roundwood_transp._input'!$D$1:$M$96,MATCH(LCIA!FN$8,'Roundwood_transp._input'!$D$1:$D$96,0),8)),INDEX('Roundwood_transp._input'!$D$1:$M$96,MATCH(LCIA!FN$8,'Roundwood_transp._input'!$D$1:$D$96,0),8),INDEX('Roundwood_transp._input'!$D$1:$M$96,MATCH(LCIA!FN$8,'Roundwood_transp._input'!$D$1:$D$96,0),10))</f>
        <v>65.729975999999994</v>
      </c>
      <c r="FO12" s="29">
        <f>IF(ISNUMBER(INDEX('Roundwood_transp._input'!$D$1:$M$96,MATCH(LCIA!FO$8,'Roundwood_transp._input'!$D$1:$D$96,0),8)),INDEX('Roundwood_transp._input'!$D$1:$M$96,MATCH(LCIA!FO$8,'Roundwood_transp._input'!$D$1:$D$96,0),8),INDEX('Roundwood_transp._input'!$D$1:$M$96,MATCH(LCIA!FO$8,'Roundwood_transp._input'!$D$1:$D$96,0),10))</f>
        <v>65.729975999999994</v>
      </c>
      <c r="FP12" s="29">
        <f>IF(ISNUMBER(INDEX('Roundwood_transp._input'!$D$1:$M$96,MATCH(LCIA!FP$8,'Roundwood_transp._input'!$D$1:$D$96,0),8)),INDEX('Roundwood_transp._input'!$D$1:$M$96,MATCH(LCIA!FP$8,'Roundwood_transp._input'!$D$1:$D$96,0),8),INDEX('Roundwood_transp._input'!$D$1:$M$96,MATCH(LCIA!FP$8,'Roundwood_transp._input'!$D$1:$D$96,0),10))</f>
        <v>65.729975999999994</v>
      </c>
      <c r="FQ12" s="29">
        <f>IF(ISNUMBER(INDEX('Roundwood_transp._input'!$D$1:$M$96,MATCH(LCIA!FQ$8,'Roundwood_transp._input'!$D$1:$D$96,0),8)),INDEX('Roundwood_transp._input'!$D$1:$M$96,MATCH(LCIA!FQ$8,'Roundwood_transp._input'!$D$1:$D$96,0),8),INDEX('Roundwood_transp._input'!$D$1:$M$96,MATCH(LCIA!FQ$8,'Roundwood_transp._input'!$D$1:$D$96,0),10))</f>
        <v>65.729975999999994</v>
      </c>
      <c r="FR12" s="29">
        <f>IF(ISNUMBER(INDEX('Roundwood_transp._input'!$D$1:$M$96,MATCH(LCIA!FR$8,'Roundwood_transp._input'!$D$1:$D$96,0),8)),INDEX('Roundwood_transp._input'!$D$1:$M$96,MATCH(LCIA!FR$8,'Roundwood_transp._input'!$D$1:$D$96,0),8),INDEX('Roundwood_transp._input'!$D$1:$M$96,MATCH(LCIA!FR$8,'Roundwood_transp._input'!$D$1:$D$96,0),10))</f>
        <v>65.729975999999994</v>
      </c>
      <c r="FS12" s="29">
        <f>IF(ISNUMBER(INDEX('Roundwood_transp._input'!$D$1:$M$96,MATCH(LCIA!FS$8,'Roundwood_transp._input'!$D$1:$D$96,0),8)),INDEX('Roundwood_transp._input'!$D$1:$M$96,MATCH(LCIA!FS$8,'Roundwood_transp._input'!$D$1:$D$96,0),8),INDEX('Roundwood_transp._input'!$D$1:$M$96,MATCH(LCIA!FS$8,'Roundwood_transp._input'!$D$1:$D$96,0),10))</f>
        <v>65.729975999999994</v>
      </c>
      <c r="FT12" s="29">
        <f>IF(ISNUMBER(INDEX('Roundwood_transp._input'!$D$1:$M$96,MATCH(LCIA!FT$8,'Roundwood_transp._input'!$D$1:$D$96,0),8)),INDEX('Roundwood_transp._input'!$D$1:$M$96,MATCH(LCIA!FT$8,'Roundwood_transp._input'!$D$1:$D$96,0),8),INDEX('Roundwood_transp._input'!$D$1:$M$96,MATCH(LCIA!FT$8,'Roundwood_transp._input'!$D$1:$D$96,0),10))</f>
        <v>68.702700000000007</v>
      </c>
      <c r="FU12" s="29">
        <f>IF(ISNUMBER(INDEX('Roundwood_transp._input'!$D$1:$M$96,MATCH(LCIA!FU$8,'Roundwood_transp._input'!$D$1:$D$96,0),8)),INDEX('Roundwood_transp._input'!$D$1:$M$96,MATCH(LCIA!FU$8,'Roundwood_transp._input'!$D$1:$D$96,0),8),INDEX('Roundwood_transp._input'!$D$1:$M$96,MATCH(LCIA!FU$8,'Roundwood_transp._input'!$D$1:$D$96,0),10))</f>
        <v>68.702700000000007</v>
      </c>
      <c r="FV12" s="29">
        <f>IF(ISNUMBER(INDEX('Roundwood_transp._input'!$D$1:$M$96,MATCH(LCIA!FV$8,'Roundwood_transp._input'!$D$1:$D$96,0),8)),INDEX('Roundwood_transp._input'!$D$1:$M$96,MATCH(LCIA!FV$8,'Roundwood_transp._input'!$D$1:$D$96,0),8),INDEX('Roundwood_transp._input'!$D$1:$M$96,MATCH(LCIA!FV$8,'Roundwood_transp._input'!$D$1:$D$96,0),10))</f>
        <v>68.702700000000007</v>
      </c>
      <c r="FW12" s="29">
        <f>IF(ISNUMBER(INDEX('Roundwood_transp._input'!$D$1:$M$96,MATCH(LCIA!FW$8,'Roundwood_transp._input'!$D$1:$D$96,0),8)),INDEX('Roundwood_transp._input'!$D$1:$M$96,MATCH(LCIA!FW$8,'Roundwood_transp._input'!$D$1:$D$96,0),8),INDEX('Roundwood_transp._input'!$D$1:$M$96,MATCH(LCIA!FW$8,'Roundwood_transp._input'!$D$1:$D$96,0),10))</f>
        <v>68.702700000000007</v>
      </c>
      <c r="FX12" s="29">
        <f>IF(ISNUMBER(INDEX('Roundwood_transp._input'!$D$1:$M$96,MATCH(LCIA!FX$8,'Roundwood_transp._input'!$D$1:$D$96,0),8)),INDEX('Roundwood_transp._input'!$D$1:$M$96,MATCH(LCIA!FX$8,'Roundwood_transp._input'!$D$1:$D$96,0),8),INDEX('Roundwood_transp._input'!$D$1:$M$96,MATCH(LCIA!FX$8,'Roundwood_transp._input'!$D$1:$D$96,0),10))</f>
        <v>68.702700000000007</v>
      </c>
      <c r="FY12" s="29">
        <f>IF(ISNUMBER(INDEX('Roundwood_transp._input'!$D$1:$M$96,MATCH(LCIA!FY$8,'Roundwood_transp._input'!$D$1:$D$96,0),8)),INDEX('Roundwood_transp._input'!$D$1:$M$96,MATCH(LCIA!FY$8,'Roundwood_transp._input'!$D$1:$D$96,0),8),INDEX('Roundwood_transp._input'!$D$1:$M$96,MATCH(LCIA!FY$8,'Roundwood_transp._input'!$D$1:$D$96,0),10))</f>
        <v>68.702700000000007</v>
      </c>
      <c r="FZ12" s="29">
        <f>IF(ISNUMBER(INDEX('Roundwood_transp._input'!$D$1:$M$96,MATCH(LCIA!FZ$8,'Roundwood_transp._input'!$D$1:$D$96,0),8)),INDEX('Roundwood_transp._input'!$D$1:$M$96,MATCH(LCIA!FZ$8,'Roundwood_transp._input'!$D$1:$D$96,0),8),INDEX('Roundwood_transp._input'!$D$1:$M$96,MATCH(LCIA!FZ$8,'Roundwood_transp._input'!$D$1:$D$96,0),10))</f>
        <v>68.702700000000007</v>
      </c>
      <c r="GA12" s="29">
        <f>IF(ISNUMBER(INDEX('Roundwood_transp._input'!$D$1:$M$96,MATCH(LCIA!GA$8,'Roundwood_transp._input'!$D$1:$D$96,0),8)),INDEX('Roundwood_transp._input'!$D$1:$M$96,MATCH(LCIA!GA$8,'Roundwood_transp._input'!$D$1:$D$96,0),8),INDEX('Roundwood_transp._input'!$D$1:$M$96,MATCH(LCIA!GA$8,'Roundwood_transp._input'!$D$1:$D$96,0),10))</f>
        <v>68.702700000000007</v>
      </c>
      <c r="GB12" s="29">
        <f>IF(ISNUMBER(INDEX('Roundwood_transp._input'!$D$1:$M$96,MATCH(LCIA!GB$8,'Roundwood_transp._input'!$D$1:$D$96,0),8)),INDEX('Roundwood_transp._input'!$D$1:$M$96,MATCH(LCIA!GB$8,'Roundwood_transp._input'!$D$1:$D$96,0),8),INDEX('Roundwood_transp._input'!$D$1:$M$96,MATCH(LCIA!GB$8,'Roundwood_transp._input'!$D$1:$D$96,0),10))</f>
        <v>68.702700000000007</v>
      </c>
      <c r="GC12" s="29">
        <f>IF(ISNUMBER(INDEX('Roundwood_transp._input'!$D$1:$M$96,MATCH(LCIA!GC$8,'Roundwood_transp._input'!$D$1:$D$96,0),8)),INDEX('Roundwood_transp._input'!$D$1:$M$96,MATCH(LCIA!GC$8,'Roundwood_transp._input'!$D$1:$D$96,0),8),INDEX('Roundwood_transp._input'!$D$1:$M$96,MATCH(LCIA!GC$8,'Roundwood_transp._input'!$D$1:$D$96,0),10))</f>
        <v>65.729975999999994</v>
      </c>
      <c r="GD12" s="29">
        <f>IF(ISNUMBER(INDEX('Roundwood_transp._input'!$D$1:$M$96,MATCH(LCIA!GD$8,'Roundwood_transp._input'!$D$1:$D$96,0),8)),INDEX('Roundwood_transp._input'!$D$1:$M$96,MATCH(LCIA!GD$8,'Roundwood_transp._input'!$D$1:$D$96,0),8),INDEX('Roundwood_transp._input'!$D$1:$M$96,MATCH(LCIA!GD$8,'Roundwood_transp._input'!$D$1:$D$96,0),10))</f>
        <v>65.729975999999994</v>
      </c>
      <c r="GE12" s="29">
        <f>IF(ISNUMBER(INDEX('Roundwood_transp._input'!$D$1:$M$96,MATCH(LCIA!GE$8,'Roundwood_transp._input'!$D$1:$D$96,0),8)),INDEX('Roundwood_transp._input'!$D$1:$M$96,MATCH(LCIA!GE$8,'Roundwood_transp._input'!$D$1:$D$96,0),8),INDEX('Roundwood_transp._input'!$D$1:$M$96,MATCH(LCIA!GE$8,'Roundwood_transp._input'!$D$1:$D$96,0),10))</f>
        <v>65.729975999999994</v>
      </c>
      <c r="GF12" s="29">
        <f>IF(ISNUMBER(INDEX('Roundwood_transp._input'!$D$1:$M$96,MATCH(LCIA!GF$8,'Roundwood_transp._input'!$D$1:$D$96,0),8)),INDEX('Roundwood_transp._input'!$D$1:$M$96,MATCH(LCIA!GF$8,'Roundwood_transp._input'!$D$1:$D$96,0),8),INDEX('Roundwood_transp._input'!$D$1:$M$96,MATCH(LCIA!GF$8,'Roundwood_transp._input'!$D$1:$D$96,0),10))</f>
        <v>65.729975999999994</v>
      </c>
      <c r="GG12" s="29">
        <f>IF(ISNUMBER(INDEX('Roundwood_transp._input'!$D$1:$M$96,MATCH(LCIA!GG$8,'Roundwood_transp._input'!$D$1:$D$96,0),8)),INDEX('Roundwood_transp._input'!$D$1:$M$96,MATCH(LCIA!GG$8,'Roundwood_transp._input'!$D$1:$D$96,0),8),INDEX('Roundwood_transp._input'!$D$1:$M$96,MATCH(LCIA!GG$8,'Roundwood_transp._input'!$D$1:$D$96,0),10))</f>
        <v>65.729975999999994</v>
      </c>
      <c r="GH12" s="29">
        <f>IF(ISNUMBER(INDEX('Roundwood_transp._input'!$D$1:$M$96,MATCH(LCIA!GH$8,'Roundwood_transp._input'!$D$1:$D$96,0),8)),INDEX('Roundwood_transp._input'!$D$1:$M$96,MATCH(LCIA!GH$8,'Roundwood_transp._input'!$D$1:$D$96,0),8),INDEX('Roundwood_transp._input'!$D$1:$M$96,MATCH(LCIA!GH$8,'Roundwood_transp._input'!$D$1:$D$96,0),10))</f>
        <v>65.729975999999994</v>
      </c>
      <c r="GI12" s="29">
        <f>IF(ISNUMBER(INDEX('Roundwood_transp._input'!$D$1:$M$96,MATCH(LCIA!GI$8,'Roundwood_transp._input'!$D$1:$D$96,0),8)),INDEX('Roundwood_transp._input'!$D$1:$M$96,MATCH(LCIA!GI$8,'Roundwood_transp._input'!$D$1:$D$96,0),8),INDEX('Roundwood_transp._input'!$D$1:$M$96,MATCH(LCIA!GI$8,'Roundwood_transp._input'!$D$1:$D$96,0),10))</f>
        <v>65.729975999999994</v>
      </c>
      <c r="GJ12" s="29">
        <f>IF(ISNUMBER(INDEX('Roundwood_transp._input'!$D$1:$M$96,MATCH(LCIA!GJ$8,'Roundwood_transp._input'!$D$1:$D$96,0),8)),INDEX('Roundwood_transp._input'!$D$1:$M$96,MATCH(LCIA!GJ$8,'Roundwood_transp._input'!$D$1:$D$96,0),8),INDEX('Roundwood_transp._input'!$D$1:$M$96,MATCH(LCIA!GJ$8,'Roundwood_transp._input'!$D$1:$D$96,0),10))</f>
        <v>65.729975999999994</v>
      </c>
      <c r="GK12" s="29">
        <f>IF(ISNUMBER(INDEX('Roundwood_transp._input'!$D$1:$M$96,MATCH(LCIA!GK$8,'Roundwood_transp._input'!$D$1:$D$96,0),8)),INDEX('Roundwood_transp._input'!$D$1:$M$96,MATCH(LCIA!GK$8,'Roundwood_transp._input'!$D$1:$D$96,0),8),INDEX('Roundwood_transp._input'!$D$1:$M$96,MATCH(LCIA!GK$8,'Roundwood_transp._input'!$D$1:$D$96,0),10))</f>
        <v>65.729975999999994</v>
      </c>
      <c r="GL12" s="29">
        <f>IF(ISNUMBER(INDEX('Roundwood_transp._input'!$D$1:$M$96,MATCH(LCIA!GL$8,'Roundwood_transp._input'!$D$1:$D$96,0),8)),INDEX('Roundwood_transp._input'!$D$1:$M$96,MATCH(LCIA!GL$8,'Roundwood_transp._input'!$D$1:$D$96,0),8),INDEX('Roundwood_transp._input'!$D$1:$M$96,MATCH(LCIA!GL$8,'Roundwood_transp._input'!$D$1:$D$96,0),10))</f>
        <v>59.591999999999999</v>
      </c>
      <c r="GM12" s="29">
        <f>IF(ISNUMBER(INDEX('Roundwood_transp._input'!$D$1:$M$96,MATCH(LCIA!GM$8,'Roundwood_transp._input'!$D$1:$D$96,0),8)),INDEX('Roundwood_transp._input'!$D$1:$M$96,MATCH(LCIA!GM$8,'Roundwood_transp._input'!$D$1:$D$96,0),8),INDEX('Roundwood_transp._input'!$D$1:$M$96,MATCH(LCIA!GM$8,'Roundwood_transp._input'!$D$1:$D$96,0),10))</f>
        <v>59.591999999999999</v>
      </c>
      <c r="GN12" s="29">
        <f>IF(ISNUMBER(INDEX('Roundwood_transp._input'!$D$1:$M$96,MATCH(LCIA!GN$8,'Roundwood_transp._input'!$D$1:$D$96,0),8)),INDEX('Roundwood_transp._input'!$D$1:$M$96,MATCH(LCIA!GN$8,'Roundwood_transp._input'!$D$1:$D$96,0),8),INDEX('Roundwood_transp._input'!$D$1:$M$96,MATCH(LCIA!GN$8,'Roundwood_transp._input'!$D$1:$D$96,0),10))</f>
        <v>59.591999999999999</v>
      </c>
      <c r="GO12" s="29">
        <f>IF(ISNUMBER(INDEX('Roundwood_transp._input'!$D$1:$M$96,MATCH(LCIA!GO$8,'Roundwood_transp._input'!$D$1:$D$96,0),8)),INDEX('Roundwood_transp._input'!$D$1:$M$96,MATCH(LCIA!GO$8,'Roundwood_transp._input'!$D$1:$D$96,0),8),INDEX('Roundwood_transp._input'!$D$1:$M$96,MATCH(LCIA!GO$8,'Roundwood_transp._input'!$D$1:$D$96,0),10))</f>
        <v>59.591999999999999</v>
      </c>
      <c r="GP12" s="29">
        <f>IF(ISNUMBER(INDEX('Roundwood_transp._input'!$D$1:$M$96,MATCH(LCIA!GP$8,'Roundwood_transp._input'!$D$1:$D$96,0),8)),INDEX('Roundwood_transp._input'!$D$1:$M$96,MATCH(LCIA!GP$8,'Roundwood_transp._input'!$D$1:$D$96,0),8),INDEX('Roundwood_transp._input'!$D$1:$M$96,MATCH(LCIA!GP$8,'Roundwood_transp._input'!$D$1:$D$96,0),10))</f>
        <v>59.591999999999999</v>
      </c>
      <c r="GQ12" s="29">
        <f>IF(ISNUMBER(INDEX('Roundwood_transp._input'!$D$1:$M$96,MATCH(LCIA!GQ$8,'Roundwood_transp._input'!$D$1:$D$96,0),8)),INDEX('Roundwood_transp._input'!$D$1:$M$96,MATCH(LCIA!GQ$8,'Roundwood_transp._input'!$D$1:$D$96,0),8),INDEX('Roundwood_transp._input'!$D$1:$M$96,MATCH(LCIA!GQ$8,'Roundwood_transp._input'!$D$1:$D$96,0),10))</f>
        <v>59.591999999999999</v>
      </c>
      <c r="GR12" s="29">
        <f>IF(ISNUMBER(INDEX('Roundwood_transp._input'!$D$1:$M$96,MATCH(LCIA!GR$8,'Roundwood_transp._input'!$D$1:$D$96,0),8)),INDEX('Roundwood_transp._input'!$D$1:$M$96,MATCH(LCIA!GR$8,'Roundwood_transp._input'!$D$1:$D$96,0),8),INDEX('Roundwood_transp._input'!$D$1:$M$96,MATCH(LCIA!GR$8,'Roundwood_transp._input'!$D$1:$D$96,0),10))</f>
        <v>59.591999999999999</v>
      </c>
      <c r="GS12" s="29">
        <f>IF(ISNUMBER(INDEX('Roundwood_transp._input'!$D$1:$M$96,MATCH(LCIA!GS$8,'Roundwood_transp._input'!$D$1:$D$96,0),8)),INDEX('Roundwood_transp._input'!$D$1:$M$96,MATCH(LCIA!GS$8,'Roundwood_transp._input'!$D$1:$D$96,0),8),INDEX('Roundwood_transp._input'!$D$1:$M$96,MATCH(LCIA!GS$8,'Roundwood_transp._input'!$D$1:$D$96,0),10))</f>
        <v>59.591999999999999</v>
      </c>
      <c r="GT12" s="29">
        <f>IF(ISNUMBER(INDEX('Roundwood_transp._input'!$D$1:$M$96,MATCH(LCIA!GT$8,'Roundwood_transp._input'!$D$1:$D$96,0),8)),INDEX('Roundwood_transp._input'!$D$1:$M$96,MATCH(LCIA!GT$8,'Roundwood_transp._input'!$D$1:$D$96,0),8),INDEX('Roundwood_transp._input'!$D$1:$M$96,MATCH(LCIA!GT$8,'Roundwood_transp._input'!$D$1:$D$96,0),10))</f>
        <v>59.591999999999999</v>
      </c>
      <c r="GU12" s="29">
        <f>IF(ISNUMBER(INDEX('Roundwood_transp._input'!$D$1:$M$96,MATCH(LCIA!GU$8,'Roundwood_transp._input'!$D$1:$D$96,0),8)),INDEX('Roundwood_transp._input'!$D$1:$M$96,MATCH(LCIA!GU$8,'Roundwood_transp._input'!$D$1:$D$96,0),8),INDEX('Roundwood_transp._input'!$D$1:$M$96,MATCH(LCIA!GU$8,'Roundwood_transp._input'!$D$1:$D$96,0),10))</f>
        <v>62.457000000000001</v>
      </c>
      <c r="GV12" s="29">
        <f>IF(ISNUMBER(INDEX('Roundwood_transp._input'!$D$1:$M$96,MATCH(LCIA!GV$8,'Roundwood_transp._input'!$D$1:$D$96,0),8)),INDEX('Roundwood_transp._input'!$D$1:$M$96,MATCH(LCIA!GV$8,'Roundwood_transp._input'!$D$1:$D$96,0),8),INDEX('Roundwood_transp._input'!$D$1:$M$96,MATCH(LCIA!GV$8,'Roundwood_transp._input'!$D$1:$D$96,0),10))</f>
        <v>62.457000000000001</v>
      </c>
      <c r="GW12" s="29">
        <f>IF(ISNUMBER(INDEX('Roundwood_transp._input'!$D$1:$M$96,MATCH(LCIA!GW$8,'Roundwood_transp._input'!$D$1:$D$96,0),8)),INDEX('Roundwood_transp._input'!$D$1:$M$96,MATCH(LCIA!GW$8,'Roundwood_transp._input'!$D$1:$D$96,0),8),INDEX('Roundwood_transp._input'!$D$1:$M$96,MATCH(LCIA!GW$8,'Roundwood_transp._input'!$D$1:$D$96,0),10))</f>
        <v>62.457000000000001</v>
      </c>
      <c r="GX12" s="29">
        <f>IF(ISNUMBER(INDEX('Roundwood_transp._input'!$D$1:$M$96,MATCH(LCIA!GX$8,'Roundwood_transp._input'!$D$1:$D$96,0),8)),INDEX('Roundwood_transp._input'!$D$1:$M$96,MATCH(LCIA!GX$8,'Roundwood_transp._input'!$D$1:$D$96,0),8),INDEX('Roundwood_transp._input'!$D$1:$M$96,MATCH(LCIA!GX$8,'Roundwood_transp._input'!$D$1:$D$96,0),10))</f>
        <v>62.457000000000001</v>
      </c>
      <c r="GY12" s="29">
        <f>IF(ISNUMBER(INDEX('Roundwood_transp._input'!$D$1:$M$96,MATCH(LCIA!GY$8,'Roundwood_transp._input'!$D$1:$D$96,0),8)),INDEX('Roundwood_transp._input'!$D$1:$M$96,MATCH(LCIA!GY$8,'Roundwood_transp._input'!$D$1:$D$96,0),8),INDEX('Roundwood_transp._input'!$D$1:$M$96,MATCH(LCIA!GY$8,'Roundwood_transp._input'!$D$1:$D$96,0),10))</f>
        <v>62.457000000000001</v>
      </c>
      <c r="GZ12" s="29">
        <f>IF(ISNUMBER(INDEX('Roundwood_transp._input'!$D$1:$M$96,MATCH(LCIA!GZ$8,'Roundwood_transp._input'!$D$1:$D$96,0),8)),INDEX('Roundwood_transp._input'!$D$1:$M$96,MATCH(LCIA!GZ$8,'Roundwood_transp._input'!$D$1:$D$96,0),8),INDEX('Roundwood_transp._input'!$D$1:$M$96,MATCH(LCIA!GZ$8,'Roundwood_transp._input'!$D$1:$D$96,0),10))</f>
        <v>62.457000000000001</v>
      </c>
      <c r="HA12" s="29">
        <f>IF(ISNUMBER(INDEX('Roundwood_transp._input'!$D$1:$M$96,MATCH(LCIA!HA$8,'Roundwood_transp._input'!$D$1:$D$96,0),8)),INDEX('Roundwood_transp._input'!$D$1:$M$96,MATCH(LCIA!HA$8,'Roundwood_transp._input'!$D$1:$D$96,0),8),INDEX('Roundwood_transp._input'!$D$1:$M$96,MATCH(LCIA!HA$8,'Roundwood_transp._input'!$D$1:$D$96,0),10))</f>
        <v>62.457000000000001</v>
      </c>
      <c r="HB12" s="29">
        <f>IF(ISNUMBER(INDEX('Roundwood_transp._input'!$D$1:$M$96,MATCH(LCIA!HB$8,'Roundwood_transp._input'!$D$1:$D$96,0),8)),INDEX('Roundwood_transp._input'!$D$1:$M$96,MATCH(LCIA!HB$8,'Roundwood_transp._input'!$D$1:$D$96,0),8),INDEX('Roundwood_transp._input'!$D$1:$M$96,MATCH(LCIA!HB$8,'Roundwood_transp._input'!$D$1:$D$96,0),10))</f>
        <v>62.457000000000001</v>
      </c>
      <c r="HC12" s="29">
        <f>IF(ISNUMBER(INDEX('Roundwood_transp._input'!$D$1:$M$96,MATCH(LCIA!HC$8,'Roundwood_transp._input'!$D$1:$D$96,0),8)),INDEX('Roundwood_transp._input'!$D$1:$M$96,MATCH(LCIA!HC$8,'Roundwood_transp._input'!$D$1:$D$96,0),8),INDEX('Roundwood_transp._input'!$D$1:$M$96,MATCH(LCIA!HC$8,'Roundwood_transp._input'!$D$1:$D$96,0),10))</f>
        <v>62.457000000000001</v>
      </c>
      <c r="HD12" s="29">
        <f>IF(ISNUMBER(INDEX('Roundwood_transp._input'!$D$1:$M$96,MATCH(LCIA!HD$8,'Roundwood_transp._input'!$D$1:$D$96,0),8)),INDEX('Roundwood_transp._input'!$D$1:$M$96,MATCH(LCIA!HD$8,'Roundwood_transp._input'!$D$1:$D$96,0),8),INDEX('Roundwood_transp._input'!$D$1:$M$96,MATCH(LCIA!HD$8,'Roundwood_transp._input'!$D$1:$D$96,0),10))</f>
        <v>59.591999999999999</v>
      </c>
      <c r="HE12" s="29">
        <f>IF(ISNUMBER(INDEX('Roundwood_transp._input'!$D$1:$M$96,MATCH(LCIA!HE$8,'Roundwood_transp._input'!$D$1:$D$96,0),8)),INDEX('Roundwood_transp._input'!$D$1:$M$96,MATCH(LCIA!HE$8,'Roundwood_transp._input'!$D$1:$D$96,0),8),INDEX('Roundwood_transp._input'!$D$1:$M$96,MATCH(LCIA!HE$8,'Roundwood_transp._input'!$D$1:$D$96,0),10))</f>
        <v>59.591999999999999</v>
      </c>
      <c r="HF12" s="29">
        <f>IF(ISNUMBER(INDEX('Roundwood_transp._input'!$D$1:$M$96,MATCH(LCIA!HF$8,'Roundwood_transp._input'!$D$1:$D$96,0),8)),INDEX('Roundwood_transp._input'!$D$1:$M$96,MATCH(LCIA!HF$8,'Roundwood_transp._input'!$D$1:$D$96,0),8),INDEX('Roundwood_transp._input'!$D$1:$M$96,MATCH(LCIA!HF$8,'Roundwood_transp._input'!$D$1:$D$96,0),10))</f>
        <v>59.591999999999999</v>
      </c>
      <c r="HG12" s="29">
        <f>IF(ISNUMBER(INDEX('Roundwood_transp._input'!$D$1:$M$96,MATCH(LCIA!HG$8,'Roundwood_transp._input'!$D$1:$D$96,0),8)),INDEX('Roundwood_transp._input'!$D$1:$M$96,MATCH(LCIA!HG$8,'Roundwood_transp._input'!$D$1:$D$96,0),8),INDEX('Roundwood_transp._input'!$D$1:$M$96,MATCH(LCIA!HG$8,'Roundwood_transp._input'!$D$1:$D$96,0),10))</f>
        <v>59.591999999999999</v>
      </c>
      <c r="HH12" s="29">
        <f>IF(ISNUMBER(INDEX('Roundwood_transp._input'!$D$1:$M$96,MATCH(LCIA!HH$8,'Roundwood_transp._input'!$D$1:$D$96,0),8)),INDEX('Roundwood_transp._input'!$D$1:$M$96,MATCH(LCIA!HH$8,'Roundwood_transp._input'!$D$1:$D$96,0),8),INDEX('Roundwood_transp._input'!$D$1:$M$96,MATCH(LCIA!HH$8,'Roundwood_transp._input'!$D$1:$D$96,0),10))</f>
        <v>59.591999999999999</v>
      </c>
      <c r="HI12" s="29">
        <f>IF(ISNUMBER(INDEX('Roundwood_transp._input'!$D$1:$M$96,MATCH(LCIA!HI$8,'Roundwood_transp._input'!$D$1:$D$96,0),8)),INDEX('Roundwood_transp._input'!$D$1:$M$96,MATCH(LCIA!HI$8,'Roundwood_transp._input'!$D$1:$D$96,0),8),INDEX('Roundwood_transp._input'!$D$1:$M$96,MATCH(LCIA!HI$8,'Roundwood_transp._input'!$D$1:$D$96,0),10))</f>
        <v>59.591999999999999</v>
      </c>
      <c r="HJ12" s="29">
        <f>IF(ISNUMBER(INDEX('Roundwood_transp._input'!$D$1:$M$96,MATCH(LCIA!HJ$8,'Roundwood_transp._input'!$D$1:$D$96,0),8)),INDEX('Roundwood_transp._input'!$D$1:$M$96,MATCH(LCIA!HJ$8,'Roundwood_transp._input'!$D$1:$D$96,0),8),INDEX('Roundwood_transp._input'!$D$1:$M$96,MATCH(LCIA!HJ$8,'Roundwood_transp._input'!$D$1:$D$96,0),10))</f>
        <v>59.591999999999999</v>
      </c>
      <c r="HK12" s="29">
        <f>IF(ISNUMBER(INDEX('Roundwood_transp._input'!$D$1:$M$96,MATCH(LCIA!HK$8,'Roundwood_transp._input'!$D$1:$D$96,0),8)),INDEX('Roundwood_transp._input'!$D$1:$M$96,MATCH(LCIA!HK$8,'Roundwood_transp._input'!$D$1:$D$96,0),8),INDEX('Roundwood_transp._input'!$D$1:$M$96,MATCH(LCIA!HK$8,'Roundwood_transp._input'!$D$1:$D$96,0),10))</f>
        <v>59.591999999999999</v>
      </c>
      <c r="HL12" s="29">
        <f>IF(ISNUMBER(INDEX('Roundwood_transp._input'!$D$1:$M$96,MATCH(LCIA!HL$8,'Roundwood_transp._input'!$D$1:$D$96,0),8)),INDEX('Roundwood_transp._input'!$D$1:$M$96,MATCH(LCIA!HL$8,'Roundwood_transp._input'!$D$1:$D$96,0),8),INDEX('Roundwood_transp._input'!$D$1:$M$96,MATCH(LCIA!HL$8,'Roundwood_transp._input'!$D$1:$D$96,0),10))</f>
        <v>59.591999999999999</v>
      </c>
      <c r="HM12" s="29" t="e">
        <f>IF(ISNUMBER(INDEX('Roundwood_transp._input'!$D$1:$M$96,MATCH(LCIA!HM$8,'Roundwood_transp._input'!$D$1:$D$96,0),8)),INDEX('Roundwood_transp._input'!$D$1:$M$96,MATCH(LCIA!HM$8,'Roundwood_transp._input'!$D$1:$D$96,0),8),INDEX('Roundwood_transp._input'!$D$1:$M$96,MATCH(LCIA!HM$8,'Roundwood_transp._input'!$D$1:$D$96,0),10))</f>
        <v>#VALUE!</v>
      </c>
      <c r="HN12" s="29" t="e">
        <f>IF(ISNUMBER(INDEX('Roundwood_transp._input'!$D$1:$M$96,MATCH(LCIA!HN$8,'Roundwood_transp._input'!$D$1:$D$96,0),8)),INDEX('Roundwood_transp._input'!$D$1:$M$96,MATCH(LCIA!HN$8,'Roundwood_transp._input'!$D$1:$D$96,0),8),INDEX('Roundwood_transp._input'!$D$1:$M$96,MATCH(LCIA!HN$8,'Roundwood_transp._input'!$D$1:$D$96,0),10))</f>
        <v>#VALUE!</v>
      </c>
      <c r="HO12" s="29">
        <f>IF(ISNUMBER(INDEX('Roundwood_transp._input'!$D$1:$M$96,MATCH(LCIA!HO$8,'Roundwood_transp._input'!$D$1:$D$96,0),8)),INDEX('Roundwood_transp._input'!$D$1:$M$96,MATCH(LCIA!HO$8,'Roundwood_transp._input'!$D$1:$D$96,0),8),INDEX('Roundwood_transp._input'!$D$1:$M$96,MATCH(LCIA!HO$8,'Roundwood_transp._input'!$D$1:$D$96,0),10))</f>
        <v>74.250727199999986</v>
      </c>
      <c r="HP12" s="29">
        <f>IF(ISNUMBER(INDEX('Roundwood_transp._input'!$D$1:$M$96,MATCH(LCIA!HP$8,'Roundwood_transp._input'!$D$1:$D$96,0),8)),INDEX('Roundwood_transp._input'!$D$1:$M$96,MATCH(LCIA!HP$8,'Roundwood_transp._input'!$D$1:$D$96,0),8),INDEX('Roundwood_transp._input'!$D$1:$M$96,MATCH(LCIA!HP$8,'Roundwood_transp._input'!$D$1:$D$96,0),10))</f>
        <v>74.250727199999986</v>
      </c>
      <c r="HQ12" s="29">
        <f>IF(ISNUMBER(INDEX('Roundwood_transp._input'!$D$1:$M$96,MATCH(LCIA!HQ$8,'Roundwood_transp._input'!$D$1:$D$96,0),8)),INDEX('Roundwood_transp._input'!$D$1:$M$96,MATCH(LCIA!HQ$8,'Roundwood_transp._input'!$D$1:$D$96,0),8),INDEX('Roundwood_transp._input'!$D$1:$M$96,MATCH(LCIA!HQ$8,'Roundwood_transp._input'!$D$1:$D$96,0),10))</f>
        <v>74.250727199999986</v>
      </c>
      <c r="HR12" s="29">
        <f>IF(ISNUMBER(INDEX('Roundwood_transp._input'!$D$1:$M$96,MATCH(LCIA!HR$8,'Roundwood_transp._input'!$D$1:$D$96,0),8)),INDEX('Roundwood_transp._input'!$D$1:$M$96,MATCH(LCIA!HR$8,'Roundwood_transp._input'!$D$1:$D$96,0),8),INDEX('Roundwood_transp._input'!$D$1:$M$96,MATCH(LCIA!HR$8,'Roundwood_transp._input'!$D$1:$D$96,0),10))</f>
        <v>74.250727199999986</v>
      </c>
      <c r="HS12" s="29">
        <f>IF(ISNUMBER(INDEX('Roundwood_transp._input'!$D$1:$M$96,MATCH(LCIA!HS$8,'Roundwood_transp._input'!$D$1:$D$96,0),8)),INDEX('Roundwood_transp._input'!$D$1:$M$96,MATCH(LCIA!HS$8,'Roundwood_transp._input'!$D$1:$D$96,0),8),INDEX('Roundwood_transp._input'!$D$1:$M$96,MATCH(LCIA!HS$8,'Roundwood_transp._input'!$D$1:$D$96,0),10))</f>
        <v>74.250727199999986</v>
      </c>
      <c r="HT12" s="29">
        <f>IF(ISNUMBER(INDEX('Roundwood_transp._input'!$D$1:$M$96,MATCH(LCIA!HT$8,'Roundwood_transp._input'!$D$1:$D$96,0),8)),INDEX('Roundwood_transp._input'!$D$1:$M$96,MATCH(LCIA!HT$8,'Roundwood_transp._input'!$D$1:$D$96,0),8),INDEX('Roundwood_transp._input'!$D$1:$M$96,MATCH(LCIA!HT$8,'Roundwood_transp._input'!$D$1:$D$96,0),10))</f>
        <v>74.250727199999986</v>
      </c>
      <c r="HU12" s="29">
        <f>IF(ISNUMBER(INDEX('Roundwood_transp._input'!$D$1:$M$96,MATCH(LCIA!HU$8,'Roundwood_transp._input'!$D$1:$D$96,0),8)),INDEX('Roundwood_transp._input'!$D$1:$M$96,MATCH(LCIA!HU$8,'Roundwood_transp._input'!$D$1:$D$96,0),8),INDEX('Roundwood_transp._input'!$D$1:$M$96,MATCH(LCIA!HU$8,'Roundwood_transp._input'!$D$1:$D$96,0),10))</f>
        <v>74.250727199999986</v>
      </c>
      <c r="HV12" s="29">
        <f>IF(ISNUMBER(INDEX('Roundwood_transp._input'!$D$1:$M$96,MATCH(LCIA!HV$8,'Roundwood_transp._input'!$D$1:$D$96,0),8)),INDEX('Roundwood_transp._input'!$D$1:$M$96,MATCH(LCIA!HV$8,'Roundwood_transp._input'!$D$1:$D$96,0),8),INDEX('Roundwood_transp._input'!$D$1:$M$96,MATCH(LCIA!HV$8,'Roundwood_transp._input'!$D$1:$D$96,0),10))</f>
        <v>74.250727199999986</v>
      </c>
      <c r="HW12" s="29">
        <f>IF(ISNUMBER(INDEX('Roundwood_transp._input'!$D$1:$M$96,MATCH(LCIA!HW$8,'Roundwood_transp._input'!$D$1:$D$96,0),8)),INDEX('Roundwood_transp._input'!$D$1:$M$96,MATCH(LCIA!HW$8,'Roundwood_transp._input'!$D$1:$D$96,0),8),INDEX('Roundwood_transp._input'!$D$1:$M$96,MATCH(LCIA!HW$8,'Roundwood_transp._input'!$D$1:$D$96,0),10))</f>
        <v>74.250727199999986</v>
      </c>
      <c r="HX12" s="29">
        <f>IF(ISNUMBER(INDEX('Roundwood_transp._input'!$D$1:$M$96,MATCH(LCIA!HX$8,'Roundwood_transp._input'!$D$1:$D$96,0),8)),INDEX('Roundwood_transp._input'!$D$1:$M$96,MATCH(LCIA!HX$8,'Roundwood_transp._input'!$D$1:$D$96,0),8),INDEX('Roundwood_transp._input'!$D$1:$M$96,MATCH(LCIA!HX$8,'Roundwood_transp._input'!$D$1:$D$96,0),10))</f>
        <v>78.043455000000009</v>
      </c>
      <c r="HY12" s="29">
        <f>IF(ISNUMBER(INDEX('Roundwood_transp._input'!$D$1:$M$96,MATCH(LCIA!HY$8,'Roundwood_transp._input'!$D$1:$D$96,0),8)),INDEX('Roundwood_transp._input'!$D$1:$M$96,MATCH(LCIA!HY$8,'Roundwood_transp._input'!$D$1:$D$96,0),8),INDEX('Roundwood_transp._input'!$D$1:$M$96,MATCH(LCIA!HY$8,'Roundwood_transp._input'!$D$1:$D$96,0),10))</f>
        <v>78.043455000000009</v>
      </c>
      <c r="HZ12" s="29">
        <f>IF(ISNUMBER(INDEX('Roundwood_transp._input'!$D$1:$M$96,MATCH(LCIA!HZ$8,'Roundwood_transp._input'!$D$1:$D$96,0),8)),INDEX('Roundwood_transp._input'!$D$1:$M$96,MATCH(LCIA!HZ$8,'Roundwood_transp._input'!$D$1:$D$96,0),8),INDEX('Roundwood_transp._input'!$D$1:$M$96,MATCH(LCIA!HZ$8,'Roundwood_transp._input'!$D$1:$D$96,0),10))</f>
        <v>78.043455000000009</v>
      </c>
      <c r="IA12" s="29">
        <f>IF(ISNUMBER(INDEX('Roundwood_transp._input'!$D$1:$M$96,MATCH(LCIA!IA$8,'Roundwood_transp._input'!$D$1:$D$96,0),8)),INDEX('Roundwood_transp._input'!$D$1:$M$96,MATCH(LCIA!IA$8,'Roundwood_transp._input'!$D$1:$D$96,0),8),INDEX('Roundwood_transp._input'!$D$1:$M$96,MATCH(LCIA!IA$8,'Roundwood_transp._input'!$D$1:$D$96,0),10))</f>
        <v>78.043455000000009</v>
      </c>
      <c r="IB12" s="29">
        <f>IF(ISNUMBER(INDEX('Roundwood_transp._input'!$D$1:$M$96,MATCH(LCIA!IB$8,'Roundwood_transp._input'!$D$1:$D$96,0),8)),INDEX('Roundwood_transp._input'!$D$1:$M$96,MATCH(LCIA!IB$8,'Roundwood_transp._input'!$D$1:$D$96,0),8),INDEX('Roundwood_transp._input'!$D$1:$M$96,MATCH(LCIA!IB$8,'Roundwood_transp._input'!$D$1:$D$96,0),10))</f>
        <v>78.043455000000009</v>
      </c>
      <c r="IC12" s="29">
        <f>IF(ISNUMBER(INDEX('Roundwood_transp._input'!$D$1:$M$96,MATCH(LCIA!IC$8,'Roundwood_transp._input'!$D$1:$D$96,0),8)),INDEX('Roundwood_transp._input'!$D$1:$M$96,MATCH(LCIA!IC$8,'Roundwood_transp._input'!$D$1:$D$96,0),8),INDEX('Roundwood_transp._input'!$D$1:$M$96,MATCH(LCIA!IC$8,'Roundwood_transp._input'!$D$1:$D$96,0),10))</f>
        <v>78.043455000000009</v>
      </c>
      <c r="ID12" s="29">
        <f>IF(ISNUMBER(INDEX('Roundwood_transp._input'!$D$1:$M$96,MATCH(LCIA!ID$8,'Roundwood_transp._input'!$D$1:$D$96,0),8)),INDEX('Roundwood_transp._input'!$D$1:$M$96,MATCH(LCIA!ID$8,'Roundwood_transp._input'!$D$1:$D$96,0),8),INDEX('Roundwood_transp._input'!$D$1:$M$96,MATCH(LCIA!ID$8,'Roundwood_transp._input'!$D$1:$D$96,0),10))</f>
        <v>78.043455000000009</v>
      </c>
      <c r="IE12" s="29">
        <f>IF(ISNUMBER(INDEX('Roundwood_transp._input'!$D$1:$M$96,MATCH(LCIA!IE$8,'Roundwood_transp._input'!$D$1:$D$96,0),8)),INDEX('Roundwood_transp._input'!$D$1:$M$96,MATCH(LCIA!IE$8,'Roundwood_transp._input'!$D$1:$D$96,0),8),INDEX('Roundwood_transp._input'!$D$1:$M$96,MATCH(LCIA!IE$8,'Roundwood_transp._input'!$D$1:$D$96,0),10))</f>
        <v>78.043455000000009</v>
      </c>
      <c r="IF12" s="29">
        <f>IF(ISNUMBER(INDEX('Roundwood_transp._input'!$D$1:$M$96,MATCH(LCIA!IF$8,'Roundwood_transp._input'!$D$1:$D$96,0),8)),INDEX('Roundwood_transp._input'!$D$1:$M$96,MATCH(LCIA!IF$8,'Roundwood_transp._input'!$D$1:$D$96,0),8),INDEX('Roundwood_transp._input'!$D$1:$M$96,MATCH(LCIA!IF$8,'Roundwood_transp._input'!$D$1:$D$96,0),10))</f>
        <v>78.043455000000009</v>
      </c>
      <c r="IG12" s="29">
        <f>IF(ISNUMBER(INDEX('Roundwood_transp._input'!$D$1:$M$96,MATCH(LCIA!IG$8,'Roundwood_transp._input'!$D$1:$D$96,0),8)),INDEX('Roundwood_transp._input'!$D$1:$M$96,MATCH(LCIA!IG$8,'Roundwood_transp._input'!$D$1:$D$96,0),8),INDEX('Roundwood_transp._input'!$D$1:$M$96,MATCH(LCIA!IG$8,'Roundwood_transp._input'!$D$1:$D$96,0),10))</f>
        <v>74.250727199999986</v>
      </c>
      <c r="IH12" s="29">
        <f>IF(ISNUMBER(INDEX('Roundwood_transp._input'!$D$1:$M$96,MATCH(LCIA!IH$8,'Roundwood_transp._input'!$D$1:$D$96,0),8)),INDEX('Roundwood_transp._input'!$D$1:$M$96,MATCH(LCIA!IH$8,'Roundwood_transp._input'!$D$1:$D$96,0),8),INDEX('Roundwood_transp._input'!$D$1:$M$96,MATCH(LCIA!IH$8,'Roundwood_transp._input'!$D$1:$D$96,0),10))</f>
        <v>74.250727199999986</v>
      </c>
      <c r="II12" s="29">
        <f>IF(ISNUMBER(INDEX('Roundwood_transp._input'!$D$1:$M$96,MATCH(LCIA!II$8,'Roundwood_transp._input'!$D$1:$D$96,0),8)),INDEX('Roundwood_transp._input'!$D$1:$M$96,MATCH(LCIA!II$8,'Roundwood_transp._input'!$D$1:$D$96,0),8),INDEX('Roundwood_transp._input'!$D$1:$M$96,MATCH(LCIA!II$8,'Roundwood_transp._input'!$D$1:$D$96,0),10))</f>
        <v>74.250727199999986</v>
      </c>
      <c r="IJ12" s="29">
        <f>IF(ISNUMBER(INDEX('Roundwood_transp._input'!$D$1:$M$96,MATCH(LCIA!IJ$8,'Roundwood_transp._input'!$D$1:$D$96,0),8)),INDEX('Roundwood_transp._input'!$D$1:$M$96,MATCH(LCIA!IJ$8,'Roundwood_transp._input'!$D$1:$D$96,0),8),INDEX('Roundwood_transp._input'!$D$1:$M$96,MATCH(LCIA!IJ$8,'Roundwood_transp._input'!$D$1:$D$96,0),10))</f>
        <v>74.250727199999986</v>
      </c>
      <c r="IK12" s="29">
        <f>IF(ISNUMBER(INDEX('Roundwood_transp._input'!$D$1:$M$96,MATCH(LCIA!IK$8,'Roundwood_transp._input'!$D$1:$D$96,0),8)),INDEX('Roundwood_transp._input'!$D$1:$M$96,MATCH(LCIA!IK$8,'Roundwood_transp._input'!$D$1:$D$96,0),8),INDEX('Roundwood_transp._input'!$D$1:$M$96,MATCH(LCIA!IK$8,'Roundwood_transp._input'!$D$1:$D$96,0),10))</f>
        <v>74.250727199999986</v>
      </c>
      <c r="IL12" s="29">
        <f>IF(ISNUMBER(INDEX('Roundwood_transp._input'!$D$1:$M$96,MATCH(LCIA!IL$8,'Roundwood_transp._input'!$D$1:$D$96,0),8)),INDEX('Roundwood_transp._input'!$D$1:$M$96,MATCH(LCIA!IL$8,'Roundwood_transp._input'!$D$1:$D$96,0),8),INDEX('Roundwood_transp._input'!$D$1:$M$96,MATCH(LCIA!IL$8,'Roundwood_transp._input'!$D$1:$D$96,0),10))</f>
        <v>74.250727199999986</v>
      </c>
      <c r="IM12" s="29">
        <f>IF(ISNUMBER(INDEX('Roundwood_transp._input'!$D$1:$M$96,MATCH(LCIA!IM$8,'Roundwood_transp._input'!$D$1:$D$96,0),8)),INDEX('Roundwood_transp._input'!$D$1:$M$96,MATCH(LCIA!IM$8,'Roundwood_transp._input'!$D$1:$D$96,0),8),INDEX('Roundwood_transp._input'!$D$1:$M$96,MATCH(LCIA!IM$8,'Roundwood_transp._input'!$D$1:$D$96,0),10))</f>
        <v>74.250727199999986</v>
      </c>
      <c r="IN12" s="29">
        <f>IF(ISNUMBER(INDEX('Roundwood_transp._input'!$D$1:$M$96,MATCH(LCIA!IN$8,'Roundwood_transp._input'!$D$1:$D$96,0),8)),INDEX('Roundwood_transp._input'!$D$1:$M$96,MATCH(LCIA!IN$8,'Roundwood_transp._input'!$D$1:$D$96,0),8),INDEX('Roundwood_transp._input'!$D$1:$M$96,MATCH(LCIA!IN$8,'Roundwood_transp._input'!$D$1:$D$96,0),10))</f>
        <v>74.250727199999986</v>
      </c>
      <c r="IO12" s="29">
        <f>IF(ISNUMBER(INDEX('Roundwood_transp._input'!$D$1:$M$96,MATCH(LCIA!IO$8,'Roundwood_transp._input'!$D$1:$D$96,0),8)),INDEX('Roundwood_transp._input'!$D$1:$M$96,MATCH(LCIA!IO$8,'Roundwood_transp._input'!$D$1:$D$96,0),8),INDEX('Roundwood_transp._input'!$D$1:$M$96,MATCH(LCIA!IO$8,'Roundwood_transp._input'!$D$1:$D$96,0),10))</f>
        <v>74.250727199999986</v>
      </c>
      <c r="IP12" s="29">
        <f>IF(ISNUMBER(INDEX('Roundwood_transp._input'!$D$1:$M$96,MATCH(LCIA!IP$8,'Roundwood_transp._input'!$D$1:$D$96,0),8)),INDEX('Roundwood_transp._input'!$D$1:$M$96,MATCH(LCIA!IP$8,'Roundwood_transp._input'!$D$1:$D$96,0),8),INDEX('Roundwood_transp._input'!$D$1:$M$96,MATCH(LCIA!IP$8,'Roundwood_transp._input'!$D$1:$D$96,0),10))</f>
        <v>70.917599999999993</v>
      </c>
      <c r="IQ12" s="29">
        <f>IF(ISNUMBER(INDEX('Roundwood_transp._input'!$D$1:$M$96,MATCH(LCIA!IQ$8,'Roundwood_transp._input'!$D$1:$D$96,0),8)),INDEX('Roundwood_transp._input'!$D$1:$M$96,MATCH(LCIA!IQ$8,'Roundwood_transp._input'!$D$1:$D$96,0),8),INDEX('Roundwood_transp._input'!$D$1:$M$96,MATCH(LCIA!IQ$8,'Roundwood_transp._input'!$D$1:$D$96,0),10))</f>
        <v>70.917599999999993</v>
      </c>
      <c r="IR12" s="29">
        <f>IF(ISNUMBER(INDEX('Roundwood_transp._input'!$D$1:$M$96,MATCH(LCIA!IR$8,'Roundwood_transp._input'!$D$1:$D$96,0),8)),INDEX('Roundwood_transp._input'!$D$1:$M$96,MATCH(LCIA!IR$8,'Roundwood_transp._input'!$D$1:$D$96,0),8),INDEX('Roundwood_transp._input'!$D$1:$M$96,MATCH(LCIA!IR$8,'Roundwood_transp._input'!$D$1:$D$96,0),10))</f>
        <v>70.917599999999993</v>
      </c>
      <c r="IS12" s="29">
        <f>IF(ISNUMBER(INDEX('Roundwood_transp._input'!$D$1:$M$96,MATCH(LCIA!IS$8,'Roundwood_transp._input'!$D$1:$D$96,0),8)),INDEX('Roundwood_transp._input'!$D$1:$M$96,MATCH(LCIA!IS$8,'Roundwood_transp._input'!$D$1:$D$96,0),8),INDEX('Roundwood_transp._input'!$D$1:$M$96,MATCH(LCIA!IS$8,'Roundwood_transp._input'!$D$1:$D$96,0),10))</f>
        <v>70.917599999999993</v>
      </c>
      <c r="IT12" s="29">
        <f>IF(ISNUMBER(INDEX('Roundwood_transp._input'!$D$1:$M$96,MATCH(LCIA!IT$8,'Roundwood_transp._input'!$D$1:$D$96,0),8)),INDEX('Roundwood_transp._input'!$D$1:$M$96,MATCH(LCIA!IT$8,'Roundwood_transp._input'!$D$1:$D$96,0),8),INDEX('Roundwood_transp._input'!$D$1:$M$96,MATCH(LCIA!IT$8,'Roundwood_transp._input'!$D$1:$D$96,0),10))</f>
        <v>70.917599999999993</v>
      </c>
      <c r="IU12" s="29">
        <f>IF(ISNUMBER(INDEX('Roundwood_transp._input'!$D$1:$M$96,MATCH(LCIA!IU$8,'Roundwood_transp._input'!$D$1:$D$96,0),8)),INDEX('Roundwood_transp._input'!$D$1:$M$96,MATCH(LCIA!IU$8,'Roundwood_transp._input'!$D$1:$D$96,0),8),INDEX('Roundwood_transp._input'!$D$1:$M$96,MATCH(LCIA!IU$8,'Roundwood_transp._input'!$D$1:$D$96,0),10))</f>
        <v>70.917599999999993</v>
      </c>
      <c r="IV12" s="29">
        <f>IF(ISNUMBER(INDEX('Roundwood_transp._input'!$D$1:$M$96,MATCH(LCIA!IV$8,'Roundwood_transp._input'!$D$1:$D$96,0),8)),INDEX('Roundwood_transp._input'!$D$1:$M$96,MATCH(LCIA!IV$8,'Roundwood_transp._input'!$D$1:$D$96,0),8),INDEX('Roundwood_transp._input'!$D$1:$M$96,MATCH(LCIA!IV$8,'Roundwood_transp._input'!$D$1:$D$96,0),10))</f>
        <v>70.917599999999993</v>
      </c>
      <c r="IW12" s="29">
        <f>IF(ISNUMBER(INDEX('Roundwood_transp._input'!$D$1:$M$96,MATCH(LCIA!IW$8,'Roundwood_transp._input'!$D$1:$D$96,0),8)),INDEX('Roundwood_transp._input'!$D$1:$M$96,MATCH(LCIA!IW$8,'Roundwood_transp._input'!$D$1:$D$96,0),8),INDEX('Roundwood_transp._input'!$D$1:$M$96,MATCH(LCIA!IW$8,'Roundwood_transp._input'!$D$1:$D$96,0),10))</f>
        <v>70.917599999999993</v>
      </c>
      <c r="IX12" s="29">
        <f>IF(ISNUMBER(INDEX('Roundwood_transp._input'!$D$1:$M$96,MATCH(LCIA!IX$8,'Roundwood_transp._input'!$D$1:$D$96,0),8)),INDEX('Roundwood_transp._input'!$D$1:$M$96,MATCH(LCIA!IX$8,'Roundwood_transp._input'!$D$1:$D$96,0),8),INDEX('Roundwood_transp._input'!$D$1:$M$96,MATCH(LCIA!IX$8,'Roundwood_transp._input'!$D$1:$D$96,0),10))</f>
        <v>70.917599999999993</v>
      </c>
      <c r="IY12" s="29">
        <f>IF(ISNUMBER(INDEX('Roundwood_transp._input'!$D$1:$M$96,MATCH(LCIA!IY$8,'Roundwood_transp._input'!$D$1:$D$96,0),8)),INDEX('Roundwood_transp._input'!$D$1:$M$96,MATCH(LCIA!IY$8,'Roundwood_transp._input'!$D$1:$D$96,0),8),INDEX('Roundwood_transp._input'!$D$1:$M$96,MATCH(LCIA!IY$8,'Roundwood_transp._input'!$D$1:$D$96,0),10))</f>
        <v>74.327100000000002</v>
      </c>
      <c r="IZ12" s="29">
        <f>IF(ISNUMBER(INDEX('Roundwood_transp._input'!$D$1:$M$96,MATCH(LCIA!IZ$8,'Roundwood_transp._input'!$D$1:$D$96,0),8)),INDEX('Roundwood_transp._input'!$D$1:$M$96,MATCH(LCIA!IZ$8,'Roundwood_transp._input'!$D$1:$D$96,0),8),INDEX('Roundwood_transp._input'!$D$1:$M$96,MATCH(LCIA!IZ$8,'Roundwood_transp._input'!$D$1:$D$96,0),10))</f>
        <v>74.327100000000002</v>
      </c>
      <c r="JA12" s="29">
        <f>IF(ISNUMBER(INDEX('Roundwood_transp._input'!$D$1:$M$96,MATCH(LCIA!JA$8,'Roundwood_transp._input'!$D$1:$D$96,0),8)),INDEX('Roundwood_transp._input'!$D$1:$M$96,MATCH(LCIA!JA$8,'Roundwood_transp._input'!$D$1:$D$96,0),8),INDEX('Roundwood_transp._input'!$D$1:$M$96,MATCH(LCIA!JA$8,'Roundwood_transp._input'!$D$1:$D$96,0),10))</f>
        <v>74.327100000000002</v>
      </c>
      <c r="JB12" s="29">
        <f>IF(ISNUMBER(INDEX('Roundwood_transp._input'!$D$1:$M$96,MATCH(LCIA!JB$8,'Roundwood_transp._input'!$D$1:$D$96,0),8)),INDEX('Roundwood_transp._input'!$D$1:$M$96,MATCH(LCIA!JB$8,'Roundwood_transp._input'!$D$1:$D$96,0),8),INDEX('Roundwood_transp._input'!$D$1:$M$96,MATCH(LCIA!JB$8,'Roundwood_transp._input'!$D$1:$D$96,0),10))</f>
        <v>74.327100000000002</v>
      </c>
      <c r="JC12" s="29">
        <f>IF(ISNUMBER(INDEX('Roundwood_transp._input'!$D$1:$M$96,MATCH(LCIA!JC$8,'Roundwood_transp._input'!$D$1:$D$96,0),8)),INDEX('Roundwood_transp._input'!$D$1:$M$96,MATCH(LCIA!JC$8,'Roundwood_transp._input'!$D$1:$D$96,0),8),INDEX('Roundwood_transp._input'!$D$1:$M$96,MATCH(LCIA!JC$8,'Roundwood_transp._input'!$D$1:$D$96,0),10))</f>
        <v>74.327100000000002</v>
      </c>
      <c r="JD12" s="29">
        <f>IF(ISNUMBER(INDEX('Roundwood_transp._input'!$D$1:$M$96,MATCH(LCIA!JD$8,'Roundwood_transp._input'!$D$1:$D$96,0),8)),INDEX('Roundwood_transp._input'!$D$1:$M$96,MATCH(LCIA!JD$8,'Roundwood_transp._input'!$D$1:$D$96,0),8),INDEX('Roundwood_transp._input'!$D$1:$M$96,MATCH(LCIA!JD$8,'Roundwood_transp._input'!$D$1:$D$96,0),10))</f>
        <v>74.327100000000002</v>
      </c>
      <c r="JE12" s="29">
        <f>IF(ISNUMBER(INDEX('Roundwood_transp._input'!$D$1:$M$96,MATCH(LCIA!JE$8,'Roundwood_transp._input'!$D$1:$D$96,0),8)),INDEX('Roundwood_transp._input'!$D$1:$M$96,MATCH(LCIA!JE$8,'Roundwood_transp._input'!$D$1:$D$96,0),8),INDEX('Roundwood_transp._input'!$D$1:$M$96,MATCH(LCIA!JE$8,'Roundwood_transp._input'!$D$1:$D$96,0),10))</f>
        <v>74.327100000000002</v>
      </c>
      <c r="JF12" s="29">
        <f>IF(ISNUMBER(INDEX('Roundwood_transp._input'!$D$1:$M$96,MATCH(LCIA!JF$8,'Roundwood_transp._input'!$D$1:$D$96,0),8)),INDEX('Roundwood_transp._input'!$D$1:$M$96,MATCH(LCIA!JF$8,'Roundwood_transp._input'!$D$1:$D$96,0),8),INDEX('Roundwood_transp._input'!$D$1:$M$96,MATCH(LCIA!JF$8,'Roundwood_transp._input'!$D$1:$D$96,0),10))</f>
        <v>74.327100000000002</v>
      </c>
      <c r="JG12" s="29">
        <f>IF(ISNUMBER(INDEX('Roundwood_transp._input'!$D$1:$M$96,MATCH(LCIA!JG$8,'Roundwood_transp._input'!$D$1:$D$96,0),8)),INDEX('Roundwood_transp._input'!$D$1:$M$96,MATCH(LCIA!JG$8,'Roundwood_transp._input'!$D$1:$D$96,0),8),INDEX('Roundwood_transp._input'!$D$1:$M$96,MATCH(LCIA!JG$8,'Roundwood_transp._input'!$D$1:$D$96,0),10))</f>
        <v>74.327100000000002</v>
      </c>
      <c r="JH12" s="29">
        <f>IF(ISNUMBER(INDEX('Roundwood_transp._input'!$D$1:$M$96,MATCH(LCIA!JH$8,'Roundwood_transp._input'!$D$1:$D$96,0),8)),INDEX('Roundwood_transp._input'!$D$1:$M$96,MATCH(LCIA!JH$8,'Roundwood_transp._input'!$D$1:$D$96,0),8),INDEX('Roundwood_transp._input'!$D$1:$M$96,MATCH(LCIA!JH$8,'Roundwood_transp._input'!$D$1:$D$96,0),10))</f>
        <v>70.917599999999993</v>
      </c>
      <c r="JI12" s="29">
        <f>IF(ISNUMBER(INDEX('Roundwood_transp._input'!$D$1:$M$96,MATCH(LCIA!JI$8,'Roundwood_transp._input'!$D$1:$D$96,0),8)),INDEX('Roundwood_transp._input'!$D$1:$M$96,MATCH(LCIA!JI$8,'Roundwood_transp._input'!$D$1:$D$96,0),8),INDEX('Roundwood_transp._input'!$D$1:$M$96,MATCH(LCIA!JI$8,'Roundwood_transp._input'!$D$1:$D$96,0),10))</f>
        <v>70.917599999999993</v>
      </c>
      <c r="JJ12" s="29">
        <f>IF(ISNUMBER(INDEX('Roundwood_transp._input'!$D$1:$M$96,MATCH(LCIA!JJ$8,'Roundwood_transp._input'!$D$1:$D$96,0),8)),INDEX('Roundwood_transp._input'!$D$1:$M$96,MATCH(LCIA!JJ$8,'Roundwood_transp._input'!$D$1:$D$96,0),8),INDEX('Roundwood_transp._input'!$D$1:$M$96,MATCH(LCIA!JJ$8,'Roundwood_transp._input'!$D$1:$D$96,0),10))</f>
        <v>70.917599999999993</v>
      </c>
      <c r="JK12" s="29">
        <f>IF(ISNUMBER(INDEX('Roundwood_transp._input'!$D$1:$M$96,MATCH(LCIA!JK$8,'Roundwood_transp._input'!$D$1:$D$96,0),8)),INDEX('Roundwood_transp._input'!$D$1:$M$96,MATCH(LCIA!JK$8,'Roundwood_transp._input'!$D$1:$D$96,0),8),INDEX('Roundwood_transp._input'!$D$1:$M$96,MATCH(LCIA!JK$8,'Roundwood_transp._input'!$D$1:$D$96,0),10))</f>
        <v>70.917599999999993</v>
      </c>
      <c r="JL12" s="29">
        <f>IF(ISNUMBER(INDEX('Roundwood_transp._input'!$D$1:$M$96,MATCH(LCIA!JL$8,'Roundwood_transp._input'!$D$1:$D$96,0),8)),INDEX('Roundwood_transp._input'!$D$1:$M$96,MATCH(LCIA!JL$8,'Roundwood_transp._input'!$D$1:$D$96,0),8),INDEX('Roundwood_transp._input'!$D$1:$M$96,MATCH(LCIA!JL$8,'Roundwood_transp._input'!$D$1:$D$96,0),10))</f>
        <v>70.917599999999993</v>
      </c>
      <c r="JM12" s="29">
        <f>IF(ISNUMBER(INDEX('Roundwood_transp._input'!$D$1:$M$96,MATCH(LCIA!JM$8,'Roundwood_transp._input'!$D$1:$D$96,0),8)),INDEX('Roundwood_transp._input'!$D$1:$M$96,MATCH(LCIA!JM$8,'Roundwood_transp._input'!$D$1:$D$96,0),8),INDEX('Roundwood_transp._input'!$D$1:$M$96,MATCH(LCIA!JM$8,'Roundwood_transp._input'!$D$1:$D$96,0),10))</f>
        <v>70.917599999999993</v>
      </c>
      <c r="JN12" s="29">
        <f>IF(ISNUMBER(INDEX('Roundwood_transp._input'!$D$1:$M$96,MATCH(LCIA!JN$8,'Roundwood_transp._input'!$D$1:$D$96,0),8)),INDEX('Roundwood_transp._input'!$D$1:$M$96,MATCH(LCIA!JN$8,'Roundwood_transp._input'!$D$1:$D$96,0),8),INDEX('Roundwood_transp._input'!$D$1:$M$96,MATCH(LCIA!JN$8,'Roundwood_transp._input'!$D$1:$D$96,0),10))</f>
        <v>70.917599999999993</v>
      </c>
      <c r="JO12" s="29">
        <f>IF(ISNUMBER(INDEX('Roundwood_transp._input'!$D$1:$M$96,MATCH(LCIA!JO$8,'Roundwood_transp._input'!$D$1:$D$96,0),8)),INDEX('Roundwood_transp._input'!$D$1:$M$96,MATCH(LCIA!JO$8,'Roundwood_transp._input'!$D$1:$D$96,0),8),INDEX('Roundwood_transp._input'!$D$1:$M$96,MATCH(LCIA!JO$8,'Roundwood_transp._input'!$D$1:$D$96,0),10))</f>
        <v>70.917599999999993</v>
      </c>
      <c r="JP12" s="29">
        <f>IF(ISNUMBER(INDEX('Roundwood_transp._input'!$D$1:$M$96,MATCH(LCIA!JP$8,'Roundwood_transp._input'!$D$1:$D$96,0),8)),INDEX('Roundwood_transp._input'!$D$1:$M$96,MATCH(LCIA!JP$8,'Roundwood_transp._input'!$D$1:$D$96,0),8),INDEX('Roundwood_transp._input'!$D$1:$M$96,MATCH(LCIA!JP$8,'Roundwood_transp._input'!$D$1:$D$96,0),10))</f>
        <v>70.917599999999993</v>
      </c>
      <c r="JQ12" s="29">
        <f>IF(ISNUMBER(INDEX('Roundwood_transp._input'!$D$1:$M$96,MATCH(LCIA!JQ$8,'Roundwood_transp._input'!$D$1:$D$96,0),8)),INDEX('Roundwood_transp._input'!$D$1:$M$96,MATCH(LCIA!JQ$8,'Roundwood_transp._input'!$D$1:$D$96,0),8),INDEX('Roundwood_transp._input'!$D$1:$M$96,MATCH(LCIA!JQ$8,'Roundwood_transp._input'!$D$1:$D$96,0),10))</f>
        <v>62.273639999999993</v>
      </c>
      <c r="JR12" s="29">
        <f>IF(ISNUMBER(INDEX('Roundwood_transp._input'!$D$1:$M$96,MATCH(LCIA!JR$8,'Roundwood_transp._input'!$D$1:$D$96,0),8)),INDEX('Roundwood_transp._input'!$D$1:$M$96,MATCH(LCIA!JR$8,'Roundwood_transp._input'!$D$1:$D$96,0),8),INDEX('Roundwood_transp._input'!$D$1:$M$96,MATCH(LCIA!JR$8,'Roundwood_transp._input'!$D$1:$D$96,0),10))</f>
        <v>62.273639999999993</v>
      </c>
      <c r="JS12" s="29">
        <f>IF(ISNUMBER(INDEX('Roundwood_transp._input'!$D$1:$M$96,MATCH(LCIA!JS$8,'Roundwood_transp._input'!$D$1:$D$96,0),8)),INDEX('Roundwood_transp._input'!$D$1:$M$96,MATCH(LCIA!JS$8,'Roundwood_transp._input'!$D$1:$D$96,0),8),INDEX('Roundwood_transp._input'!$D$1:$M$96,MATCH(LCIA!JS$8,'Roundwood_transp._input'!$D$1:$D$96,0),10))</f>
        <v>62.273639999999993</v>
      </c>
      <c r="JT12" s="29">
        <f>IF(ISNUMBER(INDEX('Roundwood_transp._input'!$D$1:$M$96,MATCH(LCIA!JT$8,'Roundwood_transp._input'!$D$1:$D$96,0),8)),INDEX('Roundwood_transp._input'!$D$1:$M$96,MATCH(LCIA!JT$8,'Roundwood_transp._input'!$D$1:$D$96,0),8),INDEX('Roundwood_transp._input'!$D$1:$M$96,MATCH(LCIA!JT$8,'Roundwood_transp._input'!$D$1:$D$96,0),10))</f>
        <v>62.273639999999993</v>
      </c>
      <c r="JU12" s="29">
        <f>IF(ISNUMBER(INDEX('Roundwood_transp._input'!$D$1:$M$96,MATCH(LCIA!JU$8,'Roundwood_transp._input'!$D$1:$D$96,0),8)),INDEX('Roundwood_transp._input'!$D$1:$M$96,MATCH(LCIA!JU$8,'Roundwood_transp._input'!$D$1:$D$96,0),8),INDEX('Roundwood_transp._input'!$D$1:$M$96,MATCH(LCIA!JU$8,'Roundwood_transp._input'!$D$1:$D$96,0),10))</f>
        <v>62.273639999999993</v>
      </c>
      <c r="JV12" s="29">
        <f>IF(ISNUMBER(INDEX('Roundwood_transp._input'!$D$1:$M$96,MATCH(LCIA!JV$8,'Roundwood_transp._input'!$D$1:$D$96,0),8)),INDEX('Roundwood_transp._input'!$D$1:$M$96,MATCH(LCIA!JV$8,'Roundwood_transp._input'!$D$1:$D$96,0),8),INDEX('Roundwood_transp._input'!$D$1:$M$96,MATCH(LCIA!JV$8,'Roundwood_transp._input'!$D$1:$D$96,0),10))</f>
        <v>62.273639999999993</v>
      </c>
      <c r="JW12" s="29">
        <f>IF(ISNUMBER(INDEX('Roundwood_transp._input'!$D$1:$M$96,MATCH(LCIA!JW$8,'Roundwood_transp._input'!$D$1:$D$96,0),8)),INDEX('Roundwood_transp._input'!$D$1:$M$96,MATCH(LCIA!JW$8,'Roundwood_transp._input'!$D$1:$D$96,0),8),INDEX('Roundwood_transp._input'!$D$1:$M$96,MATCH(LCIA!JW$8,'Roundwood_transp._input'!$D$1:$D$96,0),10))</f>
        <v>62.273639999999993</v>
      </c>
      <c r="JX12" s="29">
        <f>IF(ISNUMBER(INDEX('Roundwood_transp._input'!$D$1:$M$96,MATCH(LCIA!JX$8,'Roundwood_transp._input'!$D$1:$D$96,0),8)),INDEX('Roundwood_transp._input'!$D$1:$M$96,MATCH(LCIA!JX$8,'Roundwood_transp._input'!$D$1:$D$96,0),8),INDEX('Roundwood_transp._input'!$D$1:$M$96,MATCH(LCIA!JX$8,'Roundwood_transp._input'!$D$1:$D$96,0),10))</f>
        <v>62.273639999999993</v>
      </c>
      <c r="JY12" s="29">
        <f>IF(ISNUMBER(INDEX('Roundwood_transp._input'!$D$1:$M$96,MATCH(LCIA!JY$8,'Roundwood_transp._input'!$D$1:$D$96,0),8)),INDEX('Roundwood_transp._input'!$D$1:$M$96,MATCH(LCIA!JY$8,'Roundwood_transp._input'!$D$1:$D$96,0),8),INDEX('Roundwood_transp._input'!$D$1:$M$96,MATCH(LCIA!JY$8,'Roundwood_transp._input'!$D$1:$D$96,0),10))</f>
        <v>62.273639999999993</v>
      </c>
      <c r="JZ12" s="29">
        <f>IF(ISNUMBER(INDEX('Roundwood_transp._input'!$D$1:$M$96,MATCH(LCIA!JZ$8,'Roundwood_transp._input'!$D$1:$D$96,0),8)),INDEX('Roundwood_transp._input'!$D$1:$M$96,MATCH(LCIA!JZ$8,'Roundwood_transp._input'!$D$1:$D$96,0),8),INDEX('Roundwood_transp._input'!$D$1:$M$96,MATCH(LCIA!JZ$8,'Roundwood_transp._input'!$D$1:$D$96,0),10))</f>
        <v>64.955280000000002</v>
      </c>
      <c r="KA12" s="29">
        <f>IF(ISNUMBER(INDEX('Roundwood_transp._input'!$D$1:$M$96,MATCH(LCIA!KA$8,'Roundwood_transp._input'!$D$1:$D$96,0),8)),INDEX('Roundwood_transp._input'!$D$1:$M$96,MATCH(LCIA!KA$8,'Roundwood_transp._input'!$D$1:$D$96,0),8),INDEX('Roundwood_transp._input'!$D$1:$M$96,MATCH(LCIA!KA$8,'Roundwood_transp._input'!$D$1:$D$96,0),10))</f>
        <v>64.955280000000002</v>
      </c>
      <c r="KB12" s="29">
        <f>IF(ISNUMBER(INDEX('Roundwood_transp._input'!$D$1:$M$96,MATCH(LCIA!KB$8,'Roundwood_transp._input'!$D$1:$D$96,0),8)),INDEX('Roundwood_transp._input'!$D$1:$M$96,MATCH(LCIA!KB$8,'Roundwood_transp._input'!$D$1:$D$96,0),8),INDEX('Roundwood_transp._input'!$D$1:$M$96,MATCH(LCIA!KB$8,'Roundwood_transp._input'!$D$1:$D$96,0),10))</f>
        <v>64.955280000000002</v>
      </c>
      <c r="KC12" s="29">
        <f>IF(ISNUMBER(INDEX('Roundwood_transp._input'!$D$1:$M$96,MATCH(LCIA!KC$8,'Roundwood_transp._input'!$D$1:$D$96,0),8)),INDEX('Roundwood_transp._input'!$D$1:$M$96,MATCH(LCIA!KC$8,'Roundwood_transp._input'!$D$1:$D$96,0),8),INDEX('Roundwood_transp._input'!$D$1:$M$96,MATCH(LCIA!KC$8,'Roundwood_transp._input'!$D$1:$D$96,0),10))</f>
        <v>64.955280000000002</v>
      </c>
      <c r="KD12" s="29">
        <f>IF(ISNUMBER(INDEX('Roundwood_transp._input'!$D$1:$M$96,MATCH(LCIA!KD$8,'Roundwood_transp._input'!$D$1:$D$96,0),8)),INDEX('Roundwood_transp._input'!$D$1:$M$96,MATCH(LCIA!KD$8,'Roundwood_transp._input'!$D$1:$D$96,0),8),INDEX('Roundwood_transp._input'!$D$1:$M$96,MATCH(LCIA!KD$8,'Roundwood_transp._input'!$D$1:$D$96,0),10))</f>
        <v>64.955280000000002</v>
      </c>
      <c r="KE12" s="29">
        <f>IF(ISNUMBER(INDEX('Roundwood_transp._input'!$D$1:$M$96,MATCH(LCIA!KE$8,'Roundwood_transp._input'!$D$1:$D$96,0),8)),INDEX('Roundwood_transp._input'!$D$1:$M$96,MATCH(LCIA!KE$8,'Roundwood_transp._input'!$D$1:$D$96,0),8),INDEX('Roundwood_transp._input'!$D$1:$M$96,MATCH(LCIA!KE$8,'Roundwood_transp._input'!$D$1:$D$96,0),10))</f>
        <v>64.955280000000002</v>
      </c>
      <c r="KF12" s="29">
        <f>IF(ISNUMBER(INDEX('Roundwood_transp._input'!$D$1:$M$96,MATCH(LCIA!KF$8,'Roundwood_transp._input'!$D$1:$D$96,0),8)),INDEX('Roundwood_transp._input'!$D$1:$M$96,MATCH(LCIA!KF$8,'Roundwood_transp._input'!$D$1:$D$96,0),8),INDEX('Roundwood_transp._input'!$D$1:$M$96,MATCH(LCIA!KF$8,'Roundwood_transp._input'!$D$1:$D$96,0),10))</f>
        <v>64.955280000000002</v>
      </c>
      <c r="KG12" s="29">
        <f>IF(ISNUMBER(INDEX('Roundwood_transp._input'!$D$1:$M$96,MATCH(LCIA!KG$8,'Roundwood_transp._input'!$D$1:$D$96,0),8)),INDEX('Roundwood_transp._input'!$D$1:$M$96,MATCH(LCIA!KG$8,'Roundwood_transp._input'!$D$1:$D$96,0),8),INDEX('Roundwood_transp._input'!$D$1:$M$96,MATCH(LCIA!KG$8,'Roundwood_transp._input'!$D$1:$D$96,0),10))</f>
        <v>64.955280000000002</v>
      </c>
      <c r="KH12" s="29">
        <f>IF(ISNUMBER(INDEX('Roundwood_transp._input'!$D$1:$M$96,MATCH(LCIA!KH$8,'Roundwood_transp._input'!$D$1:$D$96,0),8)),INDEX('Roundwood_transp._input'!$D$1:$M$96,MATCH(LCIA!KH$8,'Roundwood_transp._input'!$D$1:$D$96,0),8),INDEX('Roundwood_transp._input'!$D$1:$M$96,MATCH(LCIA!KH$8,'Roundwood_transp._input'!$D$1:$D$96,0),10))</f>
        <v>64.955280000000002</v>
      </c>
      <c r="KI12" s="29">
        <f>IF(ISNUMBER(INDEX('Roundwood_transp._input'!$D$1:$M$96,MATCH(LCIA!KI$8,'Roundwood_transp._input'!$D$1:$D$96,0),8)),INDEX('Roundwood_transp._input'!$D$1:$M$96,MATCH(LCIA!KI$8,'Roundwood_transp._input'!$D$1:$D$96,0),8),INDEX('Roundwood_transp._input'!$D$1:$M$96,MATCH(LCIA!KI$8,'Roundwood_transp._input'!$D$1:$D$96,0),10))</f>
        <v>62.273639999999993</v>
      </c>
      <c r="KJ12" s="29">
        <f>IF(ISNUMBER(INDEX('Roundwood_transp._input'!$D$1:$M$96,MATCH(LCIA!KJ$8,'Roundwood_transp._input'!$D$1:$D$96,0),8)),INDEX('Roundwood_transp._input'!$D$1:$M$96,MATCH(LCIA!KJ$8,'Roundwood_transp._input'!$D$1:$D$96,0),8),INDEX('Roundwood_transp._input'!$D$1:$M$96,MATCH(LCIA!KJ$8,'Roundwood_transp._input'!$D$1:$D$96,0),10))</f>
        <v>62.273639999999993</v>
      </c>
      <c r="KK12" s="29">
        <f>IF(ISNUMBER(INDEX('Roundwood_transp._input'!$D$1:$M$96,MATCH(LCIA!KK$8,'Roundwood_transp._input'!$D$1:$D$96,0),8)),INDEX('Roundwood_transp._input'!$D$1:$M$96,MATCH(LCIA!KK$8,'Roundwood_transp._input'!$D$1:$D$96,0),8),INDEX('Roundwood_transp._input'!$D$1:$M$96,MATCH(LCIA!KK$8,'Roundwood_transp._input'!$D$1:$D$96,0),10))</f>
        <v>62.273639999999993</v>
      </c>
      <c r="KL12" s="29">
        <f>IF(ISNUMBER(INDEX('Roundwood_transp._input'!$D$1:$M$96,MATCH(LCIA!KL$8,'Roundwood_transp._input'!$D$1:$D$96,0),8)),INDEX('Roundwood_transp._input'!$D$1:$M$96,MATCH(LCIA!KL$8,'Roundwood_transp._input'!$D$1:$D$96,0),8),INDEX('Roundwood_transp._input'!$D$1:$M$96,MATCH(LCIA!KL$8,'Roundwood_transp._input'!$D$1:$D$96,0),10))</f>
        <v>62.273639999999993</v>
      </c>
      <c r="KM12" s="29">
        <f>IF(ISNUMBER(INDEX('Roundwood_transp._input'!$D$1:$M$96,MATCH(LCIA!KM$8,'Roundwood_transp._input'!$D$1:$D$96,0),8)),INDEX('Roundwood_transp._input'!$D$1:$M$96,MATCH(LCIA!KM$8,'Roundwood_transp._input'!$D$1:$D$96,0),8),INDEX('Roundwood_transp._input'!$D$1:$M$96,MATCH(LCIA!KM$8,'Roundwood_transp._input'!$D$1:$D$96,0),10))</f>
        <v>62.273639999999993</v>
      </c>
      <c r="KN12" s="29">
        <f>IF(ISNUMBER(INDEX('Roundwood_transp._input'!$D$1:$M$96,MATCH(LCIA!KN$8,'Roundwood_transp._input'!$D$1:$D$96,0),8)),INDEX('Roundwood_transp._input'!$D$1:$M$96,MATCH(LCIA!KN$8,'Roundwood_transp._input'!$D$1:$D$96,0),8),INDEX('Roundwood_transp._input'!$D$1:$M$96,MATCH(LCIA!KN$8,'Roundwood_transp._input'!$D$1:$D$96,0),10))</f>
        <v>62.273639999999993</v>
      </c>
      <c r="KO12" s="29">
        <f>IF(ISNUMBER(INDEX('Roundwood_transp._input'!$D$1:$M$96,MATCH(LCIA!KO$8,'Roundwood_transp._input'!$D$1:$D$96,0),8)),INDEX('Roundwood_transp._input'!$D$1:$M$96,MATCH(LCIA!KO$8,'Roundwood_transp._input'!$D$1:$D$96,0),8),INDEX('Roundwood_transp._input'!$D$1:$M$96,MATCH(LCIA!KO$8,'Roundwood_transp._input'!$D$1:$D$96,0),10))</f>
        <v>62.273639999999993</v>
      </c>
      <c r="KP12" s="29">
        <f>IF(ISNUMBER(INDEX('Roundwood_transp._input'!$D$1:$M$96,MATCH(LCIA!KP$8,'Roundwood_transp._input'!$D$1:$D$96,0),8)),INDEX('Roundwood_transp._input'!$D$1:$M$96,MATCH(LCIA!KP$8,'Roundwood_transp._input'!$D$1:$D$96,0),8),INDEX('Roundwood_transp._input'!$D$1:$M$96,MATCH(LCIA!KP$8,'Roundwood_transp._input'!$D$1:$D$96,0),10))</f>
        <v>62.273639999999993</v>
      </c>
      <c r="KQ12" s="29">
        <f>IF(ISNUMBER(INDEX('Roundwood_transp._input'!$D$1:$M$96,MATCH(LCIA!KQ$8,'Roundwood_transp._input'!$D$1:$D$96,0),8)),INDEX('Roundwood_transp._input'!$D$1:$M$96,MATCH(LCIA!KQ$8,'Roundwood_transp._input'!$D$1:$D$96,0),8),INDEX('Roundwood_transp._input'!$D$1:$M$96,MATCH(LCIA!KQ$8,'Roundwood_transp._input'!$D$1:$D$96,0),10))</f>
        <v>62.273639999999993</v>
      </c>
      <c r="KR12" s="29">
        <f>IF(ISNUMBER(INDEX('Roundwood_transp._input'!$D$1:$M$96,MATCH(LCIA!KR$8,'Roundwood_transp._input'!$D$1:$D$96,0),8)),INDEX('Roundwood_transp._input'!$D$1:$M$96,MATCH(LCIA!KR$8,'Roundwood_transp._input'!$D$1:$D$96,0),8),INDEX('Roundwood_transp._input'!$D$1:$M$96,MATCH(LCIA!KR$8,'Roundwood_transp._input'!$D$1:$D$96,0),10))</f>
        <v>59.591999999999999</v>
      </c>
      <c r="KS12" s="29">
        <f>IF(ISNUMBER(INDEX('Roundwood_transp._input'!$D$1:$M$96,MATCH(LCIA!KS$8,'Roundwood_transp._input'!$D$1:$D$96,0),8)),INDEX('Roundwood_transp._input'!$D$1:$M$96,MATCH(LCIA!KS$8,'Roundwood_transp._input'!$D$1:$D$96,0),8),INDEX('Roundwood_transp._input'!$D$1:$M$96,MATCH(LCIA!KS$8,'Roundwood_transp._input'!$D$1:$D$96,0),10))</f>
        <v>59.591999999999999</v>
      </c>
      <c r="KT12" s="29">
        <f>IF(ISNUMBER(INDEX('Roundwood_transp._input'!$D$1:$M$96,MATCH(LCIA!KT$8,'Roundwood_transp._input'!$D$1:$D$96,0),8)),INDEX('Roundwood_transp._input'!$D$1:$M$96,MATCH(LCIA!KT$8,'Roundwood_transp._input'!$D$1:$D$96,0),8),INDEX('Roundwood_transp._input'!$D$1:$M$96,MATCH(LCIA!KT$8,'Roundwood_transp._input'!$D$1:$D$96,0),10))</f>
        <v>59.591999999999999</v>
      </c>
      <c r="KU12" s="29">
        <f>IF(ISNUMBER(INDEX('Roundwood_transp._input'!$D$1:$M$96,MATCH(LCIA!KU$8,'Roundwood_transp._input'!$D$1:$D$96,0),8)),INDEX('Roundwood_transp._input'!$D$1:$M$96,MATCH(LCIA!KU$8,'Roundwood_transp._input'!$D$1:$D$96,0),8),INDEX('Roundwood_transp._input'!$D$1:$M$96,MATCH(LCIA!KU$8,'Roundwood_transp._input'!$D$1:$D$96,0),10))</f>
        <v>59.591999999999999</v>
      </c>
      <c r="KV12" s="29">
        <f>IF(ISNUMBER(INDEX('Roundwood_transp._input'!$D$1:$M$96,MATCH(LCIA!KV$8,'Roundwood_transp._input'!$D$1:$D$96,0),8)),INDEX('Roundwood_transp._input'!$D$1:$M$96,MATCH(LCIA!KV$8,'Roundwood_transp._input'!$D$1:$D$96,0),8),INDEX('Roundwood_transp._input'!$D$1:$M$96,MATCH(LCIA!KV$8,'Roundwood_transp._input'!$D$1:$D$96,0),10))</f>
        <v>59.591999999999999</v>
      </c>
      <c r="KW12" s="29">
        <f>IF(ISNUMBER(INDEX('Roundwood_transp._input'!$D$1:$M$96,MATCH(LCIA!KW$8,'Roundwood_transp._input'!$D$1:$D$96,0),8)),INDEX('Roundwood_transp._input'!$D$1:$M$96,MATCH(LCIA!KW$8,'Roundwood_transp._input'!$D$1:$D$96,0),8),INDEX('Roundwood_transp._input'!$D$1:$M$96,MATCH(LCIA!KW$8,'Roundwood_transp._input'!$D$1:$D$96,0),10))</f>
        <v>59.591999999999999</v>
      </c>
      <c r="KX12" s="29">
        <f>IF(ISNUMBER(INDEX('Roundwood_transp._input'!$D$1:$M$96,MATCH(LCIA!KX$8,'Roundwood_transp._input'!$D$1:$D$96,0),8)),INDEX('Roundwood_transp._input'!$D$1:$M$96,MATCH(LCIA!KX$8,'Roundwood_transp._input'!$D$1:$D$96,0),8),INDEX('Roundwood_transp._input'!$D$1:$M$96,MATCH(LCIA!KX$8,'Roundwood_transp._input'!$D$1:$D$96,0),10))</f>
        <v>59.591999999999999</v>
      </c>
      <c r="KY12" s="29">
        <f>IF(ISNUMBER(INDEX('Roundwood_transp._input'!$D$1:$M$96,MATCH(LCIA!KY$8,'Roundwood_transp._input'!$D$1:$D$96,0),8)),INDEX('Roundwood_transp._input'!$D$1:$M$96,MATCH(LCIA!KY$8,'Roundwood_transp._input'!$D$1:$D$96,0),8),INDEX('Roundwood_transp._input'!$D$1:$M$96,MATCH(LCIA!KY$8,'Roundwood_transp._input'!$D$1:$D$96,0),10))</f>
        <v>59.591999999999999</v>
      </c>
      <c r="KZ12" s="29">
        <f>IF(ISNUMBER(INDEX('Roundwood_transp._input'!$D$1:$M$96,MATCH(LCIA!KZ$8,'Roundwood_transp._input'!$D$1:$D$96,0),8)),INDEX('Roundwood_transp._input'!$D$1:$M$96,MATCH(LCIA!KZ$8,'Roundwood_transp._input'!$D$1:$D$96,0),8),INDEX('Roundwood_transp._input'!$D$1:$M$96,MATCH(LCIA!KZ$8,'Roundwood_transp._input'!$D$1:$D$96,0),10))</f>
        <v>59.591999999999999</v>
      </c>
      <c r="LA12" s="29">
        <f>IF(ISNUMBER(INDEX('Roundwood_transp._input'!$D$1:$M$96,MATCH(LCIA!LA$8,'Roundwood_transp._input'!$D$1:$D$96,0),8)),INDEX('Roundwood_transp._input'!$D$1:$M$96,MATCH(LCIA!LA$8,'Roundwood_transp._input'!$D$1:$D$96,0),8),INDEX('Roundwood_transp._input'!$D$1:$M$96,MATCH(LCIA!LA$8,'Roundwood_transp._input'!$D$1:$D$96,0),10))</f>
        <v>62.457000000000001</v>
      </c>
      <c r="LB12" s="29">
        <f>IF(ISNUMBER(INDEX('Roundwood_transp._input'!$D$1:$M$96,MATCH(LCIA!LB$8,'Roundwood_transp._input'!$D$1:$D$96,0),8)),INDEX('Roundwood_transp._input'!$D$1:$M$96,MATCH(LCIA!LB$8,'Roundwood_transp._input'!$D$1:$D$96,0),8),INDEX('Roundwood_transp._input'!$D$1:$M$96,MATCH(LCIA!LB$8,'Roundwood_transp._input'!$D$1:$D$96,0),10))</f>
        <v>62.457000000000001</v>
      </c>
      <c r="LC12" s="29">
        <f>IF(ISNUMBER(INDEX('Roundwood_transp._input'!$D$1:$M$96,MATCH(LCIA!LC$8,'Roundwood_transp._input'!$D$1:$D$96,0),8)),INDEX('Roundwood_transp._input'!$D$1:$M$96,MATCH(LCIA!LC$8,'Roundwood_transp._input'!$D$1:$D$96,0),8),INDEX('Roundwood_transp._input'!$D$1:$M$96,MATCH(LCIA!LC$8,'Roundwood_transp._input'!$D$1:$D$96,0),10))</f>
        <v>62.457000000000001</v>
      </c>
      <c r="LD12" s="29">
        <f>IF(ISNUMBER(INDEX('Roundwood_transp._input'!$D$1:$M$96,MATCH(LCIA!LD$8,'Roundwood_transp._input'!$D$1:$D$96,0),8)),INDEX('Roundwood_transp._input'!$D$1:$M$96,MATCH(LCIA!LD$8,'Roundwood_transp._input'!$D$1:$D$96,0),8),INDEX('Roundwood_transp._input'!$D$1:$M$96,MATCH(LCIA!LD$8,'Roundwood_transp._input'!$D$1:$D$96,0),10))</f>
        <v>62.457000000000001</v>
      </c>
      <c r="LE12" s="29">
        <f>IF(ISNUMBER(INDEX('Roundwood_transp._input'!$D$1:$M$96,MATCH(LCIA!LE$8,'Roundwood_transp._input'!$D$1:$D$96,0),8)),INDEX('Roundwood_transp._input'!$D$1:$M$96,MATCH(LCIA!LE$8,'Roundwood_transp._input'!$D$1:$D$96,0),8),INDEX('Roundwood_transp._input'!$D$1:$M$96,MATCH(LCIA!LE$8,'Roundwood_transp._input'!$D$1:$D$96,0),10))</f>
        <v>62.457000000000001</v>
      </c>
      <c r="LF12" s="29">
        <f>IF(ISNUMBER(INDEX('Roundwood_transp._input'!$D$1:$M$96,MATCH(LCIA!LF$8,'Roundwood_transp._input'!$D$1:$D$96,0),8)),INDEX('Roundwood_transp._input'!$D$1:$M$96,MATCH(LCIA!LF$8,'Roundwood_transp._input'!$D$1:$D$96,0),8),INDEX('Roundwood_transp._input'!$D$1:$M$96,MATCH(LCIA!LF$8,'Roundwood_transp._input'!$D$1:$D$96,0),10))</f>
        <v>62.457000000000001</v>
      </c>
      <c r="LG12" s="29">
        <f>IF(ISNUMBER(INDEX('Roundwood_transp._input'!$D$1:$M$96,MATCH(LCIA!LG$8,'Roundwood_transp._input'!$D$1:$D$96,0),8)),INDEX('Roundwood_transp._input'!$D$1:$M$96,MATCH(LCIA!LG$8,'Roundwood_transp._input'!$D$1:$D$96,0),8),INDEX('Roundwood_transp._input'!$D$1:$M$96,MATCH(LCIA!LG$8,'Roundwood_transp._input'!$D$1:$D$96,0),10))</f>
        <v>62.457000000000001</v>
      </c>
      <c r="LH12" s="29">
        <f>IF(ISNUMBER(INDEX('Roundwood_transp._input'!$D$1:$M$96,MATCH(LCIA!LH$8,'Roundwood_transp._input'!$D$1:$D$96,0),8)),INDEX('Roundwood_transp._input'!$D$1:$M$96,MATCH(LCIA!LH$8,'Roundwood_transp._input'!$D$1:$D$96,0),8),INDEX('Roundwood_transp._input'!$D$1:$M$96,MATCH(LCIA!LH$8,'Roundwood_transp._input'!$D$1:$D$96,0),10))</f>
        <v>62.457000000000001</v>
      </c>
      <c r="LI12" s="29">
        <f>IF(ISNUMBER(INDEX('Roundwood_transp._input'!$D$1:$M$96,MATCH(LCIA!LI$8,'Roundwood_transp._input'!$D$1:$D$96,0),8)),INDEX('Roundwood_transp._input'!$D$1:$M$96,MATCH(LCIA!LI$8,'Roundwood_transp._input'!$D$1:$D$96,0),8),INDEX('Roundwood_transp._input'!$D$1:$M$96,MATCH(LCIA!LI$8,'Roundwood_transp._input'!$D$1:$D$96,0),10))</f>
        <v>62.457000000000001</v>
      </c>
      <c r="LJ12" s="29">
        <f>IF(ISNUMBER(INDEX('Roundwood_transp._input'!$D$1:$M$96,MATCH(LCIA!LJ$8,'Roundwood_transp._input'!$D$1:$D$96,0),8)),INDEX('Roundwood_transp._input'!$D$1:$M$96,MATCH(LCIA!LJ$8,'Roundwood_transp._input'!$D$1:$D$96,0),8),INDEX('Roundwood_transp._input'!$D$1:$M$96,MATCH(LCIA!LJ$8,'Roundwood_transp._input'!$D$1:$D$96,0),10))</f>
        <v>59.591999999999999</v>
      </c>
      <c r="LK12" s="29">
        <f>IF(ISNUMBER(INDEX('Roundwood_transp._input'!$D$1:$M$96,MATCH(LCIA!LK$8,'Roundwood_transp._input'!$D$1:$D$96,0),8)),INDEX('Roundwood_transp._input'!$D$1:$M$96,MATCH(LCIA!LK$8,'Roundwood_transp._input'!$D$1:$D$96,0),8),INDEX('Roundwood_transp._input'!$D$1:$M$96,MATCH(LCIA!LK$8,'Roundwood_transp._input'!$D$1:$D$96,0),10))</f>
        <v>59.591999999999999</v>
      </c>
      <c r="LL12" s="29">
        <f>IF(ISNUMBER(INDEX('Roundwood_transp._input'!$D$1:$M$96,MATCH(LCIA!LL$8,'Roundwood_transp._input'!$D$1:$D$96,0),8)),INDEX('Roundwood_transp._input'!$D$1:$M$96,MATCH(LCIA!LL$8,'Roundwood_transp._input'!$D$1:$D$96,0),8),INDEX('Roundwood_transp._input'!$D$1:$M$96,MATCH(LCIA!LL$8,'Roundwood_transp._input'!$D$1:$D$96,0),10))</f>
        <v>59.591999999999999</v>
      </c>
      <c r="LM12" s="29">
        <f>IF(ISNUMBER(INDEX('Roundwood_transp._input'!$D$1:$M$96,MATCH(LCIA!LM$8,'Roundwood_transp._input'!$D$1:$D$96,0),8)),INDEX('Roundwood_transp._input'!$D$1:$M$96,MATCH(LCIA!LM$8,'Roundwood_transp._input'!$D$1:$D$96,0),8),INDEX('Roundwood_transp._input'!$D$1:$M$96,MATCH(LCIA!LM$8,'Roundwood_transp._input'!$D$1:$D$96,0),10))</f>
        <v>59.591999999999999</v>
      </c>
      <c r="LN12" s="29">
        <f>IF(ISNUMBER(INDEX('Roundwood_transp._input'!$D$1:$M$96,MATCH(LCIA!LN$8,'Roundwood_transp._input'!$D$1:$D$96,0),8)),INDEX('Roundwood_transp._input'!$D$1:$M$96,MATCH(LCIA!LN$8,'Roundwood_transp._input'!$D$1:$D$96,0),8),INDEX('Roundwood_transp._input'!$D$1:$M$96,MATCH(LCIA!LN$8,'Roundwood_transp._input'!$D$1:$D$96,0),10))</f>
        <v>59.591999999999999</v>
      </c>
      <c r="LO12" s="29">
        <f>IF(ISNUMBER(INDEX('Roundwood_transp._input'!$D$1:$M$96,MATCH(LCIA!LO$8,'Roundwood_transp._input'!$D$1:$D$96,0),8)),INDEX('Roundwood_transp._input'!$D$1:$M$96,MATCH(LCIA!LO$8,'Roundwood_transp._input'!$D$1:$D$96,0),8),INDEX('Roundwood_transp._input'!$D$1:$M$96,MATCH(LCIA!LO$8,'Roundwood_transp._input'!$D$1:$D$96,0),10))</f>
        <v>59.591999999999999</v>
      </c>
      <c r="LP12" s="29">
        <f>IF(ISNUMBER(INDEX('Roundwood_transp._input'!$D$1:$M$96,MATCH(LCIA!LP$8,'Roundwood_transp._input'!$D$1:$D$96,0),8)),INDEX('Roundwood_transp._input'!$D$1:$M$96,MATCH(LCIA!LP$8,'Roundwood_transp._input'!$D$1:$D$96,0),8),INDEX('Roundwood_transp._input'!$D$1:$M$96,MATCH(LCIA!LP$8,'Roundwood_transp._input'!$D$1:$D$96,0),10))</f>
        <v>59.591999999999999</v>
      </c>
      <c r="LQ12" s="29">
        <f>IF(ISNUMBER(INDEX('Roundwood_transp._input'!$D$1:$M$96,MATCH(LCIA!LQ$8,'Roundwood_transp._input'!$D$1:$D$96,0),8)),INDEX('Roundwood_transp._input'!$D$1:$M$96,MATCH(LCIA!LQ$8,'Roundwood_transp._input'!$D$1:$D$96,0),8),INDEX('Roundwood_transp._input'!$D$1:$M$96,MATCH(LCIA!LQ$8,'Roundwood_transp._input'!$D$1:$D$96,0),10))</f>
        <v>59.591999999999999</v>
      </c>
      <c r="LR12" s="29">
        <f>IF(ISNUMBER(INDEX('Roundwood_transp._input'!$D$1:$M$96,MATCH(LCIA!LR$8,'Roundwood_transp._input'!$D$1:$D$96,0),8)),INDEX('Roundwood_transp._input'!$D$1:$M$96,MATCH(LCIA!LR$8,'Roundwood_transp._input'!$D$1:$D$96,0),8),INDEX('Roundwood_transp._input'!$D$1:$M$96,MATCH(LCIA!LR$8,'Roundwood_transp._input'!$D$1:$D$96,0),10))</f>
        <v>59.591999999999999</v>
      </c>
      <c r="LS12" s="29"/>
      <c r="LT12" s="29"/>
      <c r="LU12" s="29"/>
      <c r="LV12" s="29"/>
      <c r="LW12" s="29"/>
      <c r="LX12" s="29"/>
      <c r="LY12" s="29"/>
      <c r="LZ12" s="29"/>
      <c r="MA12" s="29"/>
      <c r="MB12" s="29"/>
      <c r="MC12" s="29"/>
      <c r="MD12" s="29"/>
      <c r="ME12" s="29"/>
      <c r="MF12" s="29"/>
      <c r="MG12" s="29"/>
      <c r="MH12" s="29"/>
      <c r="MI12" s="29"/>
      <c r="MJ12" s="29"/>
      <c r="MK12" s="29" t="e">
        <f>IF(ISNUMBER(INDEX('Roundwood_transp._input'!$D$1:$M$96,MATCH(LCIA!MK$8,'Roundwood_transp._input'!$D$1:$D$96,0),8)),INDEX('Roundwood_transp._input'!$D$1:$M$96,MATCH(LCIA!MK$8,'Roundwood_transp._input'!$D$1:$D$96,0),8),INDEX('Roundwood_transp._input'!$D$1:$M$96,MATCH(LCIA!MK$8,'Roundwood_transp._input'!$D$1:$D$96,0),10))</f>
        <v>#N/A</v>
      </c>
      <c r="ML12" s="29" t="e">
        <f>IF(ISNUMBER(INDEX('Roundwood_transp._input'!$D$1:$M$96,MATCH(LCIA!ML$8,'Roundwood_transp._input'!$D$1:$D$96,0),8)),INDEX('Roundwood_transp._input'!$D$1:$M$96,MATCH(LCIA!ML$8,'Roundwood_transp._input'!$D$1:$D$96,0),8),INDEX('Roundwood_transp._input'!$D$1:$M$96,MATCH(LCIA!ML$8,'Roundwood_transp._input'!$D$1:$D$96,0),10))</f>
        <v>#N/A</v>
      </c>
      <c r="MM12" s="29" t="e">
        <f>IF(ISNUMBER(INDEX('Roundwood_transp._input'!$D$1:$M$96,MATCH(LCIA!MM$8,'Roundwood_transp._input'!$D$1:$D$96,0),8)),INDEX('Roundwood_transp._input'!$D$1:$M$96,MATCH(LCIA!MM$8,'Roundwood_transp._input'!$D$1:$D$96,0),8),INDEX('Roundwood_transp._input'!$D$1:$M$96,MATCH(LCIA!MM$8,'Roundwood_transp._input'!$D$1:$D$96,0),10))</f>
        <v>#N/A</v>
      </c>
      <c r="MN12" s="29" t="e">
        <f>IF(ISNUMBER(INDEX('Roundwood_transp._input'!$D$1:$M$96,MATCH(LCIA!MN$8,'Roundwood_transp._input'!$D$1:$D$96,0),8)),INDEX('Roundwood_transp._input'!$D$1:$M$96,MATCH(LCIA!MN$8,'Roundwood_transp._input'!$D$1:$D$96,0),8),INDEX('Roundwood_transp._input'!$D$1:$M$96,MATCH(LCIA!MN$8,'Roundwood_transp._input'!$D$1:$D$96,0),10))</f>
        <v>#N/A</v>
      </c>
      <c r="MO12" s="29" t="e">
        <f>IF(ISNUMBER(INDEX('Roundwood_transp._input'!$D$1:$M$96,MATCH(LCIA!MO$8,'Roundwood_transp._input'!$D$1:$D$96,0),8)),INDEX('Roundwood_transp._input'!$D$1:$M$96,MATCH(LCIA!MO$8,'Roundwood_transp._input'!$D$1:$D$96,0),8),INDEX('Roundwood_transp._input'!$D$1:$M$96,MATCH(LCIA!MO$8,'Roundwood_transp._input'!$D$1:$D$96,0),10))</f>
        <v>#N/A</v>
      </c>
      <c r="MP12" s="29" t="e">
        <f>IF(ISNUMBER(INDEX('Roundwood_transp._input'!$D$1:$M$96,MATCH(LCIA!MP$8,'Roundwood_transp._input'!$D$1:$D$96,0),8)),INDEX('Roundwood_transp._input'!$D$1:$M$96,MATCH(LCIA!MP$8,'Roundwood_transp._input'!$D$1:$D$96,0),8),INDEX('Roundwood_transp._input'!$D$1:$M$96,MATCH(LCIA!MP$8,'Roundwood_transp._input'!$D$1:$D$96,0),10))</f>
        <v>#N/A</v>
      </c>
      <c r="MQ12" s="29" t="e">
        <f>IF(ISNUMBER(INDEX('Roundwood_transp._input'!$D$1:$M$96,MATCH(LCIA!MQ$8,'Roundwood_transp._input'!$D$1:$D$96,0),8)),INDEX('Roundwood_transp._input'!$D$1:$M$96,MATCH(LCIA!MQ$8,'Roundwood_transp._input'!$D$1:$D$96,0),8),INDEX('Roundwood_transp._input'!$D$1:$M$96,MATCH(LCIA!MQ$8,'Roundwood_transp._input'!$D$1:$D$96,0),10))</f>
        <v>#N/A</v>
      </c>
      <c r="MR12" s="29" t="e">
        <f>IF(ISNUMBER(INDEX('Roundwood_transp._input'!$D$1:$M$96,MATCH(LCIA!MR$8,'Roundwood_transp._input'!$D$1:$D$96,0),8)),INDEX('Roundwood_transp._input'!$D$1:$M$96,MATCH(LCIA!MR$8,'Roundwood_transp._input'!$D$1:$D$96,0),8),INDEX('Roundwood_transp._input'!$D$1:$M$96,MATCH(LCIA!MR$8,'Roundwood_transp._input'!$D$1:$D$96,0),10))</f>
        <v>#N/A</v>
      </c>
      <c r="MS12" s="29" t="e">
        <f>IF(ISNUMBER(INDEX('Roundwood_transp._input'!$D$1:$M$96,MATCH(LCIA!MS$8,'Roundwood_transp._input'!$D$1:$D$96,0),8)),INDEX('Roundwood_transp._input'!$D$1:$M$96,MATCH(LCIA!MS$8,'Roundwood_transp._input'!$D$1:$D$96,0),8),INDEX('Roundwood_transp._input'!$D$1:$M$96,MATCH(LCIA!MS$8,'Roundwood_transp._input'!$D$1:$D$96,0),10))</f>
        <v>#N/A</v>
      </c>
      <c r="MT12" s="29" t="e">
        <f>IF(ISNUMBER(INDEX('Roundwood_transp._input'!$D$1:$M$96,MATCH(LCIA!MT$8,'Roundwood_transp._input'!$D$1:$D$96,0),8)),INDEX('Roundwood_transp._input'!$D$1:$M$96,MATCH(LCIA!MT$8,'Roundwood_transp._input'!$D$1:$D$96,0),8),INDEX('Roundwood_transp._input'!$D$1:$M$96,MATCH(LCIA!MT$8,'Roundwood_transp._input'!$D$1:$D$96,0),10))</f>
        <v>#N/A</v>
      </c>
      <c r="MU12" s="29" t="e">
        <f>IF(ISNUMBER(INDEX('Roundwood_transp._input'!$D$1:$M$96,MATCH(LCIA!MU$8,'Roundwood_transp._input'!$D$1:$D$96,0),8)),INDEX('Roundwood_transp._input'!$D$1:$M$96,MATCH(LCIA!MU$8,'Roundwood_transp._input'!$D$1:$D$96,0),8),INDEX('Roundwood_transp._input'!$D$1:$M$96,MATCH(LCIA!MU$8,'Roundwood_transp._input'!$D$1:$D$96,0),10))</f>
        <v>#N/A</v>
      </c>
      <c r="MV12" s="29" t="e">
        <f>IF(ISNUMBER(INDEX('Roundwood_transp._input'!$D$1:$M$96,MATCH(LCIA!MV$8,'Roundwood_transp._input'!$D$1:$D$96,0),8)),INDEX('Roundwood_transp._input'!$D$1:$M$96,MATCH(LCIA!MV$8,'Roundwood_transp._input'!$D$1:$D$96,0),8),INDEX('Roundwood_transp._input'!$D$1:$M$96,MATCH(LCIA!MV$8,'Roundwood_transp._input'!$D$1:$D$96,0),10))</f>
        <v>#N/A</v>
      </c>
      <c r="MW12" s="29" t="e">
        <f>IF(ISNUMBER(INDEX('Roundwood_transp._input'!$D$1:$M$96,MATCH(LCIA!MW$8,'Roundwood_transp._input'!$D$1:$D$96,0),8)),INDEX('Roundwood_transp._input'!$D$1:$M$96,MATCH(LCIA!MW$8,'Roundwood_transp._input'!$D$1:$D$96,0),8),INDEX('Roundwood_transp._input'!$D$1:$M$96,MATCH(LCIA!MW$8,'Roundwood_transp._input'!$D$1:$D$96,0),10))</f>
        <v>#N/A</v>
      </c>
      <c r="MX12" s="29" t="e">
        <f>IF(ISNUMBER(INDEX('Roundwood_transp._input'!$D$1:$M$96,MATCH(LCIA!MX$8,'Roundwood_transp._input'!$D$1:$D$96,0),8)),INDEX('Roundwood_transp._input'!$D$1:$M$96,MATCH(LCIA!MX$8,'Roundwood_transp._input'!$D$1:$D$96,0),8),INDEX('Roundwood_transp._input'!$D$1:$M$96,MATCH(LCIA!MX$8,'Roundwood_transp._input'!$D$1:$D$96,0),10))</f>
        <v>#N/A</v>
      </c>
      <c r="MY12" s="29" t="e">
        <f>IF(ISNUMBER(INDEX('Roundwood_transp._input'!$D$1:$M$96,MATCH(LCIA!MY$8,'Roundwood_transp._input'!$D$1:$D$96,0),8)),INDEX('Roundwood_transp._input'!$D$1:$M$96,MATCH(LCIA!MY$8,'Roundwood_transp._input'!$D$1:$D$96,0),8),INDEX('Roundwood_transp._input'!$D$1:$M$96,MATCH(LCIA!MY$8,'Roundwood_transp._input'!$D$1:$D$96,0),10))</f>
        <v>#N/A</v>
      </c>
      <c r="MZ12" s="29" t="e">
        <f>IF(ISNUMBER(INDEX('Roundwood_transp._input'!$D$1:$M$96,MATCH(LCIA!MZ$8,'Roundwood_transp._input'!$D$1:$D$96,0),8)),INDEX('Roundwood_transp._input'!$D$1:$M$96,MATCH(LCIA!MZ$8,'Roundwood_transp._input'!$D$1:$D$96,0),8),INDEX('Roundwood_transp._input'!$D$1:$M$96,MATCH(LCIA!MZ$8,'Roundwood_transp._input'!$D$1:$D$96,0),10))</f>
        <v>#N/A</v>
      </c>
      <c r="NA12" s="29" t="e">
        <f>IF(ISNUMBER(INDEX('Roundwood_transp._input'!$D$1:$M$96,MATCH(LCIA!NA$8,'Roundwood_transp._input'!$D$1:$D$96,0),8)),INDEX('Roundwood_transp._input'!$D$1:$M$96,MATCH(LCIA!NA$8,'Roundwood_transp._input'!$D$1:$D$96,0),8),INDEX('Roundwood_transp._input'!$D$1:$M$96,MATCH(LCIA!NA$8,'Roundwood_transp._input'!$D$1:$D$96,0),10))</f>
        <v>#N/A</v>
      </c>
      <c r="NB12" s="29" t="e">
        <f>IF(ISNUMBER(INDEX('Roundwood_transp._input'!$D$1:$M$96,MATCH(LCIA!NB$8,'Roundwood_transp._input'!$D$1:$D$96,0),8)),INDEX('Roundwood_transp._input'!$D$1:$M$96,MATCH(LCIA!NB$8,'Roundwood_transp._input'!$D$1:$D$96,0),8),INDEX('Roundwood_transp._input'!$D$1:$M$96,MATCH(LCIA!NB$8,'Roundwood_transp._input'!$D$1:$D$96,0),10))</f>
        <v>#N/A</v>
      </c>
    </row>
    <row r="13" spans="1:366" s="272" customFormat="1">
      <c r="B13" s="272" t="s">
        <v>1025</v>
      </c>
      <c r="C13" s="273" t="str">
        <f>IF(ISNUMBER(INDEX('Roundwood_transp._input'!$D$1:$M$96,MATCH(LCIA!C$8,'Roundwood_transp._input'!$D$1:$D$96,0),8)),'Roundwood_transp._input'!$K$1,'Roundwood_transp._input'!$M$1)</f>
        <v>Transport, lorry &gt;16t, fleet average/RER U</v>
      </c>
      <c r="D13" s="273" t="str">
        <f>IF(ISNUMBER(INDEX('Roundwood_transp._input'!$D$1:$M$96,MATCH(LCIA!D$8,'Roundwood_transp._input'!$D$1:$D$96,0),8)),'Roundwood_transp._input'!$K$1,'Roundwood_transp._input'!$M$1)</f>
        <v>Transport, lorry &gt;16t, fleet average/RER U</v>
      </c>
      <c r="E13" s="273" t="str">
        <f>IF(ISNUMBER(INDEX('Roundwood_transp._input'!$D$1:$M$96,MATCH(LCIA!E$8,'Roundwood_transp._input'!$D$1:$D$96,0),8)),'Roundwood_transp._input'!$K$1,'Roundwood_transp._input'!$M$1)</f>
        <v>Transport, lorry &gt;16t, fleet average/RER U</v>
      </c>
      <c r="F13" s="273" t="str">
        <f>IF(ISNUMBER(INDEX('Roundwood_transp._input'!$D$1:$M$96,MATCH(LCIA!F$8,'Roundwood_transp._input'!$D$1:$D$96,0),8)),'Roundwood_transp._input'!$K$1,'Roundwood_transp._input'!$M$1)</f>
        <v>Transport, lorry &gt;16t, fleet average/RER U</v>
      </c>
      <c r="G13" s="273" t="str">
        <f>IF(ISNUMBER(INDEX('Roundwood_transp._input'!$D$1:$M$96,MATCH(LCIA!G$8,'Roundwood_transp._input'!$D$1:$D$96,0),8)),'Roundwood_transp._input'!$K$1,'Roundwood_transp._input'!$M$1)</f>
        <v>Transport, lorry &gt;16t, fleet average/RER U</v>
      </c>
      <c r="H13" s="273" t="str">
        <f>IF(ISNUMBER(INDEX('Roundwood_transp._input'!$D$1:$M$96,MATCH(LCIA!H$8,'Roundwood_transp._input'!$D$1:$D$96,0),8)),'Roundwood_transp._input'!$K$1,'Roundwood_transp._input'!$M$1)</f>
        <v>Transport, lorry &gt;16t, fleet average/RER U</v>
      </c>
      <c r="I13" s="273" t="str">
        <f>IF(ISNUMBER(INDEX('Roundwood_transp._input'!$D$1:$M$96,MATCH(LCIA!I$8,'Roundwood_transp._input'!$D$1:$D$96,0),8)),'Roundwood_transp._input'!$K$1,'Roundwood_transp._input'!$M$1)</f>
        <v>Transport, lorry &gt;16t, fleet average/RER U</v>
      </c>
      <c r="J13" s="273" t="str">
        <f>IF(ISNUMBER(INDEX('Roundwood_transp._input'!$D$1:$M$96,MATCH(LCIA!J$8,'Roundwood_transp._input'!$D$1:$D$96,0),8)),'Roundwood_transp._input'!$K$1,'Roundwood_transp._input'!$M$1)</f>
        <v>Transport, lorry &gt;16t, fleet average/RER U</v>
      </c>
      <c r="K13" s="273" t="str">
        <f>IF(ISNUMBER(INDEX('Roundwood_transp._input'!$D$1:$M$96,MATCH(LCIA!K$8,'Roundwood_transp._input'!$D$1:$D$96,0),8)),'Roundwood_transp._input'!$K$1,'Roundwood_transp._input'!$M$1)</f>
        <v>Transport, lorry 20-28t, fleet average/CH U</v>
      </c>
      <c r="L13" s="273" t="str">
        <f>IF(ISNUMBER(INDEX('Roundwood_transp._input'!$D$1:$M$96,MATCH(LCIA!L$8,'Roundwood_transp._input'!$D$1:$D$96,0),8)),'Roundwood_transp._input'!$K$1,'Roundwood_transp._input'!$M$1)</f>
        <v>Transport, lorry &gt;16t, fleet average/RER U</v>
      </c>
      <c r="M13" s="273" t="str">
        <f>IF(ISNUMBER(INDEX('Roundwood_transp._input'!$D$1:$M$96,MATCH(LCIA!M$8,'Roundwood_transp._input'!$D$1:$D$96,0),8)),'Roundwood_transp._input'!$K$1,'Roundwood_transp._input'!$M$1)</f>
        <v>Transport, lorry &gt;16t, fleet average/RER U</v>
      </c>
      <c r="N13" s="273" t="str">
        <f>IF(ISNUMBER(INDEX('Roundwood_transp._input'!$D$1:$M$96,MATCH(LCIA!N$8,'Roundwood_transp._input'!$D$1:$D$96,0),8)),'Roundwood_transp._input'!$K$1,'Roundwood_transp._input'!$M$1)</f>
        <v>Transport, lorry &gt;16t, fleet average/RER U</v>
      </c>
      <c r="O13" s="273" t="str">
        <f>IF(ISNUMBER(INDEX('Roundwood_transp._input'!$D$1:$M$96,MATCH(LCIA!O$8,'Roundwood_transp._input'!$D$1:$D$96,0),8)),'Roundwood_transp._input'!$K$1,'Roundwood_transp._input'!$M$1)</f>
        <v>Transport, lorry &gt;16t, fleet average/RER U</v>
      </c>
      <c r="P13" s="273" t="str">
        <f>IF(ISNUMBER(INDEX('Roundwood_transp._input'!$D$1:$M$96,MATCH(LCIA!P$8,'Roundwood_transp._input'!$D$1:$D$96,0),8)),'Roundwood_transp._input'!$K$1,'Roundwood_transp._input'!$M$1)</f>
        <v>Transport, lorry &gt;16t, fleet average/RER U</v>
      </c>
      <c r="Q13" s="273" t="str">
        <f>IF(ISNUMBER(INDEX('Roundwood_transp._input'!$D$1:$M$96,MATCH(LCIA!Q$8,'Roundwood_transp._input'!$D$1:$D$96,0),8)),'Roundwood_transp._input'!$K$1,'Roundwood_transp._input'!$M$1)</f>
        <v>Transport, lorry &gt;16t, fleet average/RER U</v>
      </c>
      <c r="R13" s="273" t="str">
        <f>IF(ISNUMBER(INDEX('Roundwood_transp._input'!$D$1:$M$96,MATCH(LCIA!R$8,'Roundwood_transp._input'!$D$1:$D$96,0),8)),'Roundwood_transp._input'!$K$1,'Roundwood_transp._input'!$M$1)</f>
        <v>Transport, lorry &gt;16t, fleet average/RER U</v>
      </c>
      <c r="S13" s="273" t="str">
        <f>IF(ISNUMBER(INDEX('Roundwood_transp._input'!$D$1:$M$96,MATCH(LCIA!S$8,'Roundwood_transp._input'!$D$1:$D$96,0),8)),'Roundwood_transp._input'!$K$1,'Roundwood_transp._input'!$M$1)</f>
        <v>Transport, lorry &gt;16t, fleet average/RER U</v>
      </c>
      <c r="T13" s="273" t="str">
        <f>IF(ISNUMBER(INDEX('Roundwood_transp._input'!$D$1:$M$96,MATCH(LCIA!T$8,'Roundwood_transp._input'!$D$1:$D$96,0),8)),'Roundwood_transp._input'!$K$1,'Roundwood_transp._input'!$M$1)</f>
        <v>Transport, lorry 20-28t, fleet average/CH U</v>
      </c>
      <c r="U13" s="273" t="str">
        <f>IF(ISNUMBER(INDEX('Roundwood_transp._input'!$D$1:$M$96,MATCH(LCIA!U$8,'Roundwood_transp._input'!$D$1:$D$96,0),8)),'Roundwood_transp._input'!$K$1,'Roundwood_transp._input'!$M$1)</f>
        <v>Transport, lorry &gt;16t, fleet average/RER U</v>
      </c>
      <c r="V13" s="273" t="str">
        <f>IF(ISNUMBER(INDEX('Roundwood_transp._input'!$D$1:$M$96,MATCH(LCIA!V$8,'Roundwood_transp._input'!$D$1:$D$96,0),8)),'Roundwood_transp._input'!$K$1,'Roundwood_transp._input'!$M$1)</f>
        <v>Transport, lorry &gt;16t, fleet average/RER U</v>
      </c>
      <c r="W13" s="273" t="str">
        <f>IF(ISNUMBER(INDEX('Roundwood_transp._input'!$D$1:$M$96,MATCH(LCIA!W$8,'Roundwood_transp._input'!$D$1:$D$96,0),8)),'Roundwood_transp._input'!$K$1,'Roundwood_transp._input'!$M$1)</f>
        <v>Transport, lorry &gt;16t, fleet average/RER U</v>
      </c>
      <c r="X13" s="273" t="str">
        <f>IF(ISNUMBER(INDEX('Roundwood_transp._input'!$D$1:$M$96,MATCH(LCIA!X$8,'Roundwood_transp._input'!$D$1:$D$96,0),8)),'Roundwood_transp._input'!$K$1,'Roundwood_transp._input'!$M$1)</f>
        <v>Transport, lorry &gt;16t, fleet average/RER U</v>
      </c>
      <c r="Y13" s="273" t="str">
        <f>IF(ISNUMBER(INDEX('Roundwood_transp._input'!$D$1:$M$96,MATCH(LCIA!Y$8,'Roundwood_transp._input'!$D$1:$D$96,0),8)),'Roundwood_transp._input'!$K$1,'Roundwood_transp._input'!$M$1)</f>
        <v>Transport, lorry &gt;16t, fleet average/RER U</v>
      </c>
      <c r="Z13" s="273" t="str">
        <f>IF(ISNUMBER(INDEX('Roundwood_transp._input'!$D$1:$M$96,MATCH(LCIA!Z$8,'Roundwood_transp._input'!$D$1:$D$96,0),8)),'Roundwood_transp._input'!$K$1,'Roundwood_transp._input'!$M$1)</f>
        <v>Transport, lorry &gt;16t, fleet average/RER U</v>
      </c>
      <c r="AA13" s="273" t="str">
        <f>IF(ISNUMBER(INDEX('Roundwood_transp._input'!$D$1:$M$96,MATCH(LCIA!AA$8,'Roundwood_transp._input'!$D$1:$D$96,0),8)),'Roundwood_transp._input'!$K$1,'Roundwood_transp._input'!$M$1)</f>
        <v>Transport, lorry &gt;16t, fleet average/RER U</v>
      </c>
      <c r="AB13" s="273" t="str">
        <f>IF(ISNUMBER(INDEX('Roundwood_transp._input'!$D$1:$M$96,MATCH(LCIA!AB$8,'Roundwood_transp._input'!$D$1:$D$96,0),8)),'Roundwood_transp._input'!$K$1,'Roundwood_transp._input'!$M$1)</f>
        <v>Transport, lorry &gt;16t, fleet average/RER U</v>
      </c>
      <c r="AC13" s="273" t="str">
        <f>IF(ISNUMBER(INDEX('Roundwood_transp._input'!$D$1:$M$96,MATCH(LCIA!AC$8,'Roundwood_transp._input'!$D$1:$D$96,0),8)),'Roundwood_transp._input'!$K$1,'Roundwood_transp._input'!$M$1)</f>
        <v>Transport, lorry 20-28t, fleet average/CH U</v>
      </c>
      <c r="AD13" s="273" t="str">
        <f>IF(ISNUMBER(INDEX('Roundwood_transp._input'!$D$1:$M$96,MATCH(LCIA!AD$8,'Roundwood_transp._input'!$D$1:$D$96,0),8)),'Roundwood_transp._input'!$K$1,'Roundwood_transp._input'!$M$1)</f>
        <v>Transport, lorry &gt;16t, fleet average/RER U</v>
      </c>
      <c r="AE13" s="273" t="str">
        <f>IF(ISNUMBER(INDEX('Roundwood_transp._input'!$D$1:$M$96,MATCH(LCIA!AE$8,'Roundwood_transp._input'!$D$1:$D$96,0),8)),'Roundwood_transp._input'!$K$1,'Roundwood_transp._input'!$M$1)</f>
        <v>Transport, lorry &gt;16t, fleet average/RER U</v>
      </c>
      <c r="AF13" s="273" t="str">
        <f>IF(ISNUMBER(INDEX('Roundwood_transp._input'!$D$1:$M$96,MATCH(LCIA!AF$8,'Roundwood_transp._input'!$D$1:$D$96,0),8)),'Roundwood_transp._input'!$K$1,'Roundwood_transp._input'!$M$1)</f>
        <v>Transport, lorry &gt;16t, fleet average/RER U</v>
      </c>
      <c r="AG13" s="273" t="str">
        <f>IF(ISNUMBER(INDEX('Roundwood_transp._input'!$D$1:$M$96,MATCH(LCIA!AG$8,'Roundwood_transp._input'!$D$1:$D$96,0),8)),'Roundwood_transp._input'!$K$1,'Roundwood_transp._input'!$M$1)</f>
        <v>Transport, lorry &gt;16t, fleet average/RER U</v>
      </c>
      <c r="AH13" s="273" t="str">
        <f>IF(ISNUMBER(INDEX('Roundwood_transp._input'!$D$1:$M$96,MATCH(LCIA!AH$8,'Roundwood_transp._input'!$D$1:$D$96,0),8)),'Roundwood_transp._input'!$K$1,'Roundwood_transp._input'!$M$1)</f>
        <v>Transport, lorry &gt;16t, fleet average/RER U</v>
      </c>
      <c r="AI13" s="273" t="str">
        <f>IF(ISNUMBER(INDEX('Roundwood_transp._input'!$D$1:$M$96,MATCH(LCIA!AI$8,'Roundwood_transp._input'!$D$1:$D$96,0),8)),'Roundwood_transp._input'!$K$1,'Roundwood_transp._input'!$M$1)</f>
        <v>Transport, lorry &gt;16t, fleet average/RER U</v>
      </c>
      <c r="AJ13" s="273" t="str">
        <f>IF(ISNUMBER(INDEX('Roundwood_transp._input'!$D$1:$M$96,MATCH(LCIA!AJ$8,'Roundwood_transp._input'!$D$1:$D$96,0),8)),'Roundwood_transp._input'!$K$1,'Roundwood_transp._input'!$M$1)</f>
        <v>Transport, lorry &gt;16t, fleet average/RER U</v>
      </c>
      <c r="AK13" s="273" t="str">
        <f>IF(ISNUMBER(INDEX('Roundwood_transp._input'!$D$1:$M$96,MATCH(LCIA!AK$8,'Roundwood_transp._input'!$D$1:$D$96,0),8)),'Roundwood_transp._input'!$K$1,'Roundwood_transp._input'!$M$1)</f>
        <v>Transport, lorry &gt;16t, fleet average/RER U</v>
      </c>
      <c r="AL13" s="273" t="str">
        <f>IF(ISNUMBER(INDEX('Roundwood_transp._input'!$D$1:$M$96,MATCH(LCIA!AL$8,'Roundwood_transp._input'!$D$1:$D$96,0),8)),'Roundwood_transp._input'!$K$1,'Roundwood_transp._input'!$M$1)</f>
        <v>Transport, lorry 20-28t, fleet average/CH U</v>
      </c>
      <c r="AM13" s="273" t="str">
        <f>IF(ISNUMBER(INDEX('Roundwood_transp._input'!$D$1:$M$96,MATCH(LCIA!AM$8,'Roundwood_transp._input'!$D$1:$D$96,0),8)),'Roundwood_transp._input'!$K$1,'Roundwood_transp._input'!$M$1)</f>
        <v>Transport, lorry &gt;16t, fleet average/RER U</v>
      </c>
      <c r="AN13" s="273" t="str">
        <f>IF(ISNUMBER(INDEX('Roundwood_transp._input'!$D$1:$M$96,MATCH(LCIA!AN$8,'Roundwood_transp._input'!$D$1:$D$96,0),8)),'Roundwood_transp._input'!$K$1,'Roundwood_transp._input'!$M$1)</f>
        <v>Transport, lorry &gt;16t, fleet average/RER U</v>
      </c>
      <c r="AO13" s="273" t="str">
        <f>IF(ISNUMBER(INDEX('Roundwood_transp._input'!$D$1:$M$96,MATCH(LCIA!AO$8,'Roundwood_transp._input'!$D$1:$D$96,0),8)),'Roundwood_transp._input'!$K$1,'Roundwood_transp._input'!$M$1)</f>
        <v>Transport, lorry &gt;16t, fleet average/RER U</v>
      </c>
      <c r="AP13" s="273" t="str">
        <f>IF(ISNUMBER(INDEX('Roundwood_transp._input'!$D$1:$M$96,MATCH(LCIA!AP$8,'Roundwood_transp._input'!$D$1:$D$96,0),8)),'Roundwood_transp._input'!$K$1,'Roundwood_transp._input'!$M$1)</f>
        <v>Transport, lorry &gt;16t, fleet average/RER U</v>
      </c>
      <c r="AQ13" s="273" t="str">
        <f>IF(ISNUMBER(INDEX('Roundwood_transp._input'!$D$1:$M$96,MATCH(LCIA!AQ$8,'Roundwood_transp._input'!$D$1:$D$96,0),8)),'Roundwood_transp._input'!$K$1,'Roundwood_transp._input'!$M$1)</f>
        <v>Transport, lorry &gt;16t, fleet average/RER U</v>
      </c>
      <c r="AR13" s="273" t="str">
        <f>IF(ISNUMBER(INDEX('Roundwood_transp._input'!$D$1:$M$96,MATCH(LCIA!AR$8,'Roundwood_transp._input'!$D$1:$D$96,0),8)),'Roundwood_transp._input'!$K$1,'Roundwood_transp._input'!$M$1)</f>
        <v>Transport, lorry &gt;16t, fleet average/RER U</v>
      </c>
      <c r="AS13" s="273" t="str">
        <f>IF(ISNUMBER(INDEX('Roundwood_transp._input'!$D$1:$M$96,MATCH(LCIA!AS$8,'Roundwood_transp._input'!$D$1:$D$96,0),8)),'Roundwood_transp._input'!$K$1,'Roundwood_transp._input'!$M$1)</f>
        <v>Transport, lorry &gt;16t, fleet average/RER U</v>
      </c>
      <c r="AT13" s="273" t="str">
        <f>IF(ISNUMBER(INDEX('Roundwood_transp._input'!$D$1:$M$96,MATCH(LCIA!AT$8,'Roundwood_transp._input'!$D$1:$D$96,0),8)),'Roundwood_transp._input'!$K$1,'Roundwood_transp._input'!$M$1)</f>
        <v>Transport, lorry &gt;16t, fleet average/RER U</v>
      </c>
      <c r="AU13" s="273" t="str">
        <f>IF(ISNUMBER(INDEX('Roundwood_transp._input'!$D$1:$M$96,MATCH(LCIA!AU$8,'Roundwood_transp._input'!$D$1:$D$96,0),8)),'Roundwood_transp._input'!$K$1,'Roundwood_transp._input'!$M$1)</f>
        <v>Transport, lorry 20-28t, fleet average/CH U</v>
      </c>
      <c r="AV13" s="273" t="str">
        <f>IF(ISNUMBER(INDEX('Roundwood_transp._input'!$D$1:$M$96,MATCH(LCIA!AV$8,'Roundwood_transp._input'!$D$1:$D$96,0),8)),'Roundwood_transp._input'!$K$1,'Roundwood_transp._input'!$M$1)</f>
        <v>Transport, lorry &gt;16t, fleet average/RER U</v>
      </c>
      <c r="AW13" s="273" t="str">
        <f>IF(ISNUMBER(INDEX('Roundwood_transp._input'!$D$1:$M$96,MATCH(LCIA!AW$8,'Roundwood_transp._input'!$D$1:$D$96,0),8)),'Roundwood_transp._input'!$K$1,'Roundwood_transp._input'!$M$1)</f>
        <v>Transport, lorry &gt;16t, fleet average/RER U</v>
      </c>
      <c r="AX13" s="273" t="str">
        <f>IF(ISNUMBER(INDEX('Roundwood_transp._input'!$D$1:$M$96,MATCH(LCIA!AX$8,'Roundwood_transp._input'!$D$1:$D$96,0),8)),'Roundwood_transp._input'!$K$1,'Roundwood_transp._input'!$M$1)</f>
        <v>Transport, lorry &gt;16t, fleet average/RER U</v>
      </c>
      <c r="AY13" s="273" t="str">
        <f>IF(ISNUMBER(INDEX('Roundwood_transp._input'!$D$1:$M$96,MATCH(LCIA!AY$8,'Roundwood_transp._input'!$D$1:$D$96,0),8)),'Roundwood_transp._input'!$K$1,'Roundwood_transp._input'!$M$1)</f>
        <v>Transport, lorry &gt;16t, fleet average/RER U</v>
      </c>
      <c r="AZ13" s="273" t="str">
        <f>IF(ISNUMBER(INDEX('Roundwood_transp._input'!$D$1:$M$96,MATCH(LCIA!AZ$8,'Roundwood_transp._input'!$D$1:$D$96,0),8)),'Roundwood_transp._input'!$K$1,'Roundwood_transp._input'!$M$1)</f>
        <v>Transport, lorry &gt;16t, fleet average/RER U</v>
      </c>
      <c r="BA13" s="273" t="str">
        <f>IF(ISNUMBER(INDEX('Roundwood_transp._input'!$D$1:$M$96,MATCH(LCIA!BA$8,'Roundwood_transp._input'!$D$1:$D$96,0),8)),'Roundwood_transp._input'!$K$1,'Roundwood_transp._input'!$M$1)</f>
        <v>Transport, lorry &gt;16t, fleet average/RER U</v>
      </c>
      <c r="BB13" s="273" t="str">
        <f>IF(ISNUMBER(INDEX('Roundwood_transp._input'!$D$1:$M$96,MATCH(LCIA!BB$8,'Roundwood_transp._input'!$D$1:$D$96,0),8)),'Roundwood_transp._input'!$K$1,'Roundwood_transp._input'!$M$1)</f>
        <v>Transport, lorry &gt;16t, fleet average/RER U</v>
      </c>
      <c r="BC13" s="273" t="str">
        <f>IF(ISNUMBER(INDEX('Roundwood_transp._input'!$D$1:$M$96,MATCH(LCIA!BC$8,'Roundwood_transp._input'!$D$1:$D$96,0),8)),'Roundwood_transp._input'!$K$1,'Roundwood_transp._input'!$M$1)</f>
        <v>Transport, lorry &gt;16t, fleet average/RER U</v>
      </c>
      <c r="BD13" s="273" t="str">
        <f>IF(ISNUMBER(INDEX('Roundwood_transp._input'!$D$1:$M$96,MATCH(LCIA!BD$8,'Roundwood_transp._input'!$D$1:$D$96,0),8)),'Roundwood_transp._input'!$K$1,'Roundwood_transp._input'!$M$1)</f>
        <v>Transport, lorry 20-28t, fleet average/CH U</v>
      </c>
      <c r="BE13" s="273" t="str">
        <f>IF(ISNUMBER(INDEX('Roundwood_transp._input'!$D$1:$M$96,MATCH(LCIA!BE$8,'Roundwood_transp._input'!$D$1:$D$96,0),8)),'Roundwood_transp._input'!$K$1,'Roundwood_transp._input'!$M$1)</f>
        <v>Transport, lorry &gt;16t, fleet average/RER U</v>
      </c>
      <c r="BF13" s="273" t="str">
        <f>IF(ISNUMBER(INDEX('Roundwood_transp._input'!$D$1:$M$96,MATCH(LCIA!BF$8,'Roundwood_transp._input'!$D$1:$D$96,0),8)),'Roundwood_transp._input'!$K$1,'Roundwood_transp._input'!$M$1)</f>
        <v>Transport, lorry &gt;16t, fleet average/RER U</v>
      </c>
      <c r="BG13" s="273" t="str">
        <f>IF(ISNUMBER(INDEX('Roundwood_transp._input'!$D$1:$M$96,MATCH(LCIA!BG$8,'Roundwood_transp._input'!$D$1:$D$96,0),8)),'Roundwood_transp._input'!$K$1,'Roundwood_transp._input'!$M$1)</f>
        <v>Transport, lorry &gt;16t, fleet average/RER U</v>
      </c>
      <c r="BH13" s="273" t="str">
        <f>IF(ISNUMBER(INDEX('Roundwood_transp._input'!$D$1:$M$96,MATCH(LCIA!BH$8,'Roundwood_transp._input'!$D$1:$D$96,0),8)),'Roundwood_transp._input'!$K$1,'Roundwood_transp._input'!$M$1)</f>
        <v>Transport, lorry &gt;16t, fleet average/RER U</v>
      </c>
      <c r="BI13" s="273" t="str">
        <f>IF(ISNUMBER(INDEX('Roundwood_transp._input'!$D$1:$M$96,MATCH(LCIA!BI$8,'Roundwood_transp._input'!$D$1:$D$96,0),8)),'Roundwood_transp._input'!$K$1,'Roundwood_transp._input'!$M$1)</f>
        <v>Transport, lorry &gt;16t, fleet average/RER U</v>
      </c>
      <c r="BJ13" s="273" t="str">
        <f>IF(ISNUMBER(INDEX('Roundwood_transp._input'!$D$1:$M$96,MATCH(LCIA!BJ$8,'Roundwood_transp._input'!$D$1:$D$96,0),8)),'Roundwood_transp._input'!$K$1,'Roundwood_transp._input'!$M$1)</f>
        <v>Transport, lorry &gt;16t, fleet average/RER U</v>
      </c>
      <c r="BK13" s="273" t="str">
        <f>IF(ISNUMBER(INDEX('Roundwood_transp._input'!$D$1:$M$96,MATCH(LCIA!BK$8,'Roundwood_transp._input'!$D$1:$D$96,0),8)),'Roundwood_transp._input'!$K$1,'Roundwood_transp._input'!$M$1)</f>
        <v>Transport, lorry &gt;16t, fleet average/RER U</v>
      </c>
      <c r="BL13" s="273" t="str">
        <f>IF(ISNUMBER(INDEX('Roundwood_transp._input'!$D$1:$M$96,MATCH(LCIA!BL$8,'Roundwood_transp._input'!$D$1:$D$96,0),8)),'Roundwood_transp._input'!$K$1,'Roundwood_transp._input'!$M$1)</f>
        <v>Transport, lorry &gt;16t, fleet average/RER U</v>
      </c>
      <c r="BM13" s="273" t="str">
        <f>IF(ISNUMBER(INDEX('Roundwood_transp._input'!$D$1:$M$96,MATCH(LCIA!BM$8,'Roundwood_transp._input'!$D$1:$D$96,0),8)),'Roundwood_transp._input'!$K$1,'Roundwood_transp._input'!$M$1)</f>
        <v>Transport, lorry 20-28t, fleet average/CH U</v>
      </c>
      <c r="BN13" s="273" t="str">
        <f>IF(ISNUMBER(INDEX('Roundwood_transp._input'!$D$1:$M$96,MATCH(LCIA!BN$8,'Roundwood_transp._input'!$D$1:$D$96,0),8)),'Roundwood_transp._input'!$K$1,'Roundwood_transp._input'!$M$1)</f>
        <v>Transport, lorry &gt;16t, fleet average/RER U</v>
      </c>
      <c r="BO13" s="273" t="str">
        <f>IF(ISNUMBER(INDEX('Roundwood_transp._input'!$D$1:$M$96,MATCH(LCIA!BO$8,'Roundwood_transp._input'!$D$1:$D$96,0),8)),'Roundwood_transp._input'!$K$1,'Roundwood_transp._input'!$M$1)</f>
        <v>Transport, lorry &gt;16t, fleet average/RER U</v>
      </c>
      <c r="BP13" s="273" t="str">
        <f>IF(ISNUMBER(INDEX('Roundwood_transp._input'!$D$1:$M$96,MATCH(LCIA!BP$8,'Roundwood_transp._input'!$D$1:$D$96,0),8)),'Roundwood_transp._input'!$K$1,'Roundwood_transp._input'!$M$1)</f>
        <v>Transport, lorry &gt;16t, fleet average/RER U</v>
      </c>
      <c r="BQ13" s="273" t="str">
        <f>IF(ISNUMBER(INDEX('Roundwood_transp._input'!$D$1:$M$96,MATCH(LCIA!BQ$8,'Roundwood_transp._input'!$D$1:$D$96,0),8)),'Roundwood_transp._input'!$K$1,'Roundwood_transp._input'!$M$1)</f>
        <v>Transport, lorry &gt;16t, fleet average/RER U</v>
      </c>
      <c r="BR13" s="273" t="str">
        <f>IF(ISNUMBER(INDEX('Roundwood_transp._input'!$D$1:$M$96,MATCH(LCIA!BR$8,'Roundwood_transp._input'!$D$1:$D$96,0),8)),'Roundwood_transp._input'!$K$1,'Roundwood_transp._input'!$M$1)</f>
        <v>Transport, lorry &gt;16t, fleet average/RER U</v>
      </c>
      <c r="BS13" s="273" t="str">
        <f>IF(ISNUMBER(INDEX('Roundwood_transp._input'!$D$1:$M$96,MATCH(LCIA!BS$8,'Roundwood_transp._input'!$D$1:$D$96,0),8)),'Roundwood_transp._input'!$K$1,'Roundwood_transp._input'!$M$1)</f>
        <v>Transport, lorry &gt;16t, fleet average/RER U</v>
      </c>
      <c r="BT13" s="273" t="str">
        <f>IF(ISNUMBER(INDEX('Roundwood_transp._input'!$D$1:$M$96,MATCH(LCIA!BT$8,'Roundwood_transp._input'!$D$1:$D$96,0),8)),'Roundwood_transp._input'!$K$1,'Roundwood_transp._input'!$M$1)</f>
        <v>Transport, lorry &gt;16t, fleet average/RER U</v>
      </c>
      <c r="BU13" s="273" t="str">
        <f>IF(ISNUMBER(INDEX('Roundwood_transp._input'!$D$1:$M$96,MATCH(LCIA!BU$8,'Roundwood_transp._input'!$D$1:$D$96,0),8)),'Roundwood_transp._input'!$K$1,'Roundwood_transp._input'!$M$1)</f>
        <v>Transport, lorry &gt;16t, fleet average/RER U</v>
      </c>
      <c r="BV13" s="273" t="str">
        <f>IF(ISNUMBER(INDEX('Roundwood_transp._input'!$D$1:$M$96,MATCH(LCIA!BV$8,'Roundwood_transp._input'!$D$1:$D$96,0),8)),'Roundwood_transp._input'!$K$1,'Roundwood_transp._input'!$M$1)</f>
        <v>Transport, lorry 20-28t, fleet average/CH U</v>
      </c>
      <c r="BW13" s="273" t="str">
        <f>IF(ISNUMBER(INDEX('Roundwood_transp._input'!$D$1:$M$96,MATCH(LCIA!BW$8,'Roundwood_transp._input'!$D$1:$D$96,0),8)),'Roundwood_transp._input'!$K$1,'Roundwood_transp._input'!$M$1)</f>
        <v>Transport, lorry &gt;16t, fleet average/RER U</v>
      </c>
      <c r="BX13" s="273" t="str">
        <f>IF(ISNUMBER(INDEX('Roundwood_transp._input'!$D$1:$M$96,MATCH(LCIA!BX$8,'Roundwood_transp._input'!$D$1:$D$96,0),8)),'Roundwood_transp._input'!$K$1,'Roundwood_transp._input'!$M$1)</f>
        <v>Transport, lorry &gt;16t, fleet average/RER U</v>
      </c>
      <c r="BY13" s="273" t="str">
        <f>IF(ISNUMBER(INDEX('Roundwood_transp._input'!$D$1:$M$96,MATCH(LCIA!BY$8,'Roundwood_transp._input'!$D$1:$D$96,0),8)),'Roundwood_transp._input'!$K$1,'Roundwood_transp._input'!$M$1)</f>
        <v>Transport, lorry &gt;16t, fleet average/RER U</v>
      </c>
      <c r="BZ13" s="273" t="str">
        <f>IF(ISNUMBER(INDEX('Roundwood_transp._input'!$D$1:$M$96,MATCH(LCIA!BZ$8,'Roundwood_transp._input'!$D$1:$D$96,0),8)),'Roundwood_transp._input'!$K$1,'Roundwood_transp._input'!$M$1)</f>
        <v>Transport, lorry &gt;16t, fleet average/RER U</v>
      </c>
      <c r="CA13" s="273" t="str">
        <f>IF(ISNUMBER(INDEX('Roundwood_transp._input'!$D$1:$M$96,MATCH(LCIA!CA$8,'Roundwood_transp._input'!$D$1:$D$96,0),8)),'Roundwood_transp._input'!$K$1,'Roundwood_transp._input'!$M$1)</f>
        <v>Transport, lorry &gt;16t, fleet average/RER U</v>
      </c>
      <c r="CB13" s="273" t="str">
        <f>IF(ISNUMBER(INDEX('Roundwood_transp._input'!$D$1:$M$96,MATCH(LCIA!CB$8,'Roundwood_transp._input'!$D$1:$D$96,0),8)),'Roundwood_transp._input'!$K$1,'Roundwood_transp._input'!$M$1)</f>
        <v>Transport, lorry &gt;16t, fleet average/RER U</v>
      </c>
      <c r="CC13" s="273" t="str">
        <f>IF(ISNUMBER(INDEX('Roundwood_transp._input'!$D$1:$M$96,MATCH(LCIA!CC$8,'Roundwood_transp._input'!$D$1:$D$96,0),8)),'Roundwood_transp._input'!$K$1,'Roundwood_transp._input'!$M$1)</f>
        <v>Transport, lorry &gt;16t, fleet average/RER U</v>
      </c>
      <c r="CD13" s="273" t="str">
        <f>IF(ISNUMBER(INDEX('Roundwood_transp._input'!$D$1:$M$96,MATCH(LCIA!CD$8,'Roundwood_transp._input'!$D$1:$D$96,0),8)),'Roundwood_transp._input'!$K$1,'Roundwood_transp._input'!$M$1)</f>
        <v>Transport, lorry &gt;16t, fleet average/RER U</v>
      </c>
      <c r="CE13" s="273" t="str">
        <f>IF(ISNUMBER(INDEX('Roundwood_transp._input'!$D$1:$M$96,MATCH(LCIA!CE$8,'Roundwood_transp._input'!$D$1:$D$96,0),8)),'Roundwood_transp._input'!$K$1,'Roundwood_transp._input'!$M$1)</f>
        <v>Transport, lorry 20-28t, fleet average/CH U</v>
      </c>
      <c r="CF13" s="273" t="str">
        <f>IF(ISNUMBER(INDEX('Roundwood_transp._input'!$D$1:$M$96,MATCH(LCIA!CF$8,'Roundwood_transp._input'!$D$1:$D$96,0),8)),'Roundwood_transp._input'!$K$1,'Roundwood_transp._input'!$M$1)</f>
        <v>Transport, lorry &gt;16t, fleet average/RER U</v>
      </c>
      <c r="CG13" s="273" t="str">
        <f>IF(ISNUMBER(INDEX('Roundwood_transp._input'!$D$1:$M$96,MATCH(LCIA!CG$8,'Roundwood_transp._input'!$D$1:$D$96,0),8)),'Roundwood_transp._input'!$K$1,'Roundwood_transp._input'!$M$1)</f>
        <v>Transport, lorry &gt;16t, fleet average/RER U</v>
      </c>
      <c r="CH13" s="273" t="str">
        <f>IF(ISNUMBER(INDEX('Roundwood_transp._input'!$D$1:$M$96,MATCH(LCIA!CH$8,'Roundwood_transp._input'!$D$1:$D$96,0),8)),'Roundwood_transp._input'!$K$1,'Roundwood_transp._input'!$M$1)</f>
        <v>Transport, lorry &gt;16t, fleet average/RER U</v>
      </c>
      <c r="CI13" s="273" t="str">
        <f>IF(ISNUMBER(INDEX('Roundwood_transp._input'!$D$1:$M$96,MATCH(LCIA!CI$8,'Roundwood_transp._input'!$D$1:$D$96,0),8)),'Roundwood_transp._input'!$K$1,'Roundwood_transp._input'!$M$1)</f>
        <v>Transport, lorry &gt;16t, fleet average/RER U</v>
      </c>
      <c r="CJ13" s="273" t="str">
        <f>IF(ISNUMBER(INDEX('Roundwood_transp._input'!$D$1:$M$96,MATCH(LCIA!CJ$8,'Roundwood_transp._input'!$D$1:$D$96,0),8)),'Roundwood_transp._input'!$K$1,'Roundwood_transp._input'!$M$1)</f>
        <v>Transport, lorry &gt;16t, fleet average/RER U</v>
      </c>
      <c r="CK13" s="273" t="str">
        <f>IF(ISNUMBER(INDEX('Roundwood_transp._input'!$D$1:$M$96,MATCH(LCIA!CK$8,'Roundwood_transp._input'!$D$1:$D$96,0),8)),'Roundwood_transp._input'!$K$1,'Roundwood_transp._input'!$M$1)</f>
        <v>Transport, lorry &gt;16t, fleet average/RER U</v>
      </c>
      <c r="CL13" s="273" t="str">
        <f>IF(ISNUMBER(INDEX('Roundwood_transp._input'!$D$1:$M$96,MATCH(LCIA!CL$8,'Roundwood_transp._input'!$D$1:$D$96,0),8)),'Roundwood_transp._input'!$K$1,'Roundwood_transp._input'!$M$1)</f>
        <v>Transport, lorry &gt;16t, fleet average/RER U</v>
      </c>
      <c r="CM13" s="273" t="str">
        <f>IF(ISNUMBER(INDEX('Roundwood_transp._input'!$D$1:$M$96,MATCH(LCIA!CM$8,'Roundwood_transp._input'!$D$1:$D$96,0),8)),'Roundwood_transp._input'!$K$1,'Roundwood_transp._input'!$M$1)</f>
        <v>Transport, lorry &gt;16t, fleet average/RER U</v>
      </c>
      <c r="CN13" s="273" t="str">
        <f>IF(ISNUMBER(INDEX('Roundwood_transp._input'!$D$1:$M$96,MATCH(LCIA!CN$8,'Roundwood_transp._input'!$D$1:$D$96,0),8)),'Roundwood_transp._input'!$K$1,'Roundwood_transp._input'!$M$1)</f>
        <v>Transport, lorry 20-28t, fleet average/CH U</v>
      </c>
      <c r="CO13" s="273" t="str">
        <f>IF(ISNUMBER(INDEX('Roundwood_transp._input'!$D$1:$M$96,MATCH(LCIA!CO$8,'Roundwood_transp._input'!$D$1:$D$96,0),8)),'Roundwood_transp._input'!$K$1,'Roundwood_transp._input'!$M$1)</f>
        <v>Transport, lorry &gt;16t, fleet average/RER U</v>
      </c>
      <c r="CP13" s="273" t="str">
        <f>IF(ISNUMBER(INDEX('Roundwood_transp._input'!$D$1:$M$96,MATCH(LCIA!CP$8,'Roundwood_transp._input'!$D$1:$D$96,0),8)),'Roundwood_transp._input'!$K$1,'Roundwood_transp._input'!$M$1)</f>
        <v>Transport, lorry &gt;16t, fleet average/RER U</v>
      </c>
      <c r="CQ13" s="273" t="str">
        <f>IF(ISNUMBER(INDEX('Roundwood_transp._input'!$D$1:$M$96,MATCH(LCIA!CQ$8,'Roundwood_transp._input'!$D$1:$D$96,0),8)),'Roundwood_transp._input'!$K$1,'Roundwood_transp._input'!$M$1)</f>
        <v>Transport, lorry &gt;16t, fleet average/RER U</v>
      </c>
      <c r="CR13" s="273" t="str">
        <f>IF(ISNUMBER(INDEX('Roundwood_transp._input'!$D$1:$M$96,MATCH(LCIA!CR$8,'Roundwood_transp._input'!$D$1:$D$96,0),8)),'Roundwood_transp._input'!$K$1,'Roundwood_transp._input'!$M$1)</f>
        <v>Transport, lorry &gt;16t, fleet average/RER U</v>
      </c>
      <c r="CS13" s="273" t="str">
        <f>IF(ISNUMBER(INDEX('Roundwood_transp._input'!$D$1:$M$96,MATCH(LCIA!CS$8,'Roundwood_transp._input'!$D$1:$D$96,0),8)),'Roundwood_transp._input'!$K$1,'Roundwood_transp._input'!$M$1)</f>
        <v>Transport, lorry &gt;16t, fleet average/RER U</v>
      </c>
      <c r="CT13" s="273" t="str">
        <f>IF(ISNUMBER(INDEX('Roundwood_transp._input'!$D$1:$M$96,MATCH(LCIA!CT$8,'Roundwood_transp._input'!$D$1:$D$96,0),8)),'Roundwood_transp._input'!$K$1,'Roundwood_transp._input'!$M$1)</f>
        <v>Transport, lorry &gt;16t, fleet average/RER U</v>
      </c>
      <c r="CU13" s="273" t="str">
        <f>IF(ISNUMBER(INDEX('Roundwood_transp._input'!$D$1:$M$96,MATCH(LCIA!CU$8,'Roundwood_transp._input'!$D$1:$D$96,0),8)),'Roundwood_transp._input'!$K$1,'Roundwood_transp._input'!$M$1)</f>
        <v>Transport, lorry &gt;16t, fleet average/RER U</v>
      </c>
      <c r="CV13" s="273" t="str">
        <f>IF(ISNUMBER(INDEX('Roundwood_transp._input'!$D$1:$M$96,MATCH(LCIA!CV$8,'Roundwood_transp._input'!$D$1:$D$96,0),8)),'Roundwood_transp._input'!$K$1,'Roundwood_transp._input'!$M$1)</f>
        <v>Transport, lorry &gt;16t, fleet average/RER U</v>
      </c>
      <c r="CW13" s="273" t="str">
        <f>IF(ISNUMBER(INDEX('Roundwood_transp._input'!$D$1:$M$96,MATCH(LCIA!CW$8,'Roundwood_transp._input'!$D$1:$D$96,0),8)),'Roundwood_transp._input'!$K$1,'Roundwood_transp._input'!$M$1)</f>
        <v>Transport, lorry 20-28t, fleet average/CH U</v>
      </c>
      <c r="CX13" s="273" t="str">
        <f>IF(ISNUMBER(INDEX('Roundwood_transp._input'!$D$1:$M$96,MATCH(LCIA!CX$8,'Roundwood_transp._input'!$D$1:$D$96,0),8)),'Roundwood_transp._input'!$K$1,'Roundwood_transp._input'!$M$1)</f>
        <v>Transport, lorry &gt;16t, fleet average/RER U</v>
      </c>
      <c r="CY13" s="273" t="str">
        <f>IF(ISNUMBER(INDEX('Roundwood_transp._input'!$D$1:$M$96,MATCH(LCIA!CY$8,'Roundwood_transp._input'!$D$1:$D$96,0),8)),'Roundwood_transp._input'!$K$1,'Roundwood_transp._input'!$M$1)</f>
        <v>Transport, lorry &gt;16t, fleet average/RER U</v>
      </c>
      <c r="CZ13" s="273" t="str">
        <f>IF(ISNUMBER(INDEX('Roundwood_transp._input'!$D$1:$M$96,MATCH(LCIA!CZ$8,'Roundwood_transp._input'!$D$1:$D$96,0),8)),'Roundwood_transp._input'!$K$1,'Roundwood_transp._input'!$M$1)</f>
        <v>Transport, lorry &gt;16t, fleet average/RER U</v>
      </c>
      <c r="DA13" s="273" t="str">
        <f>IF(ISNUMBER(INDEX('Roundwood_transp._input'!$D$1:$M$96,MATCH(LCIA!DA$8,'Roundwood_transp._input'!$D$1:$D$96,0),8)),'Roundwood_transp._input'!$K$1,'Roundwood_transp._input'!$M$1)</f>
        <v>Transport, lorry &gt;16t, fleet average/RER U</v>
      </c>
      <c r="DB13" s="273" t="str">
        <f>IF(ISNUMBER(INDEX('Roundwood_transp._input'!$D$1:$M$96,MATCH(LCIA!DB$8,'Roundwood_transp._input'!$D$1:$D$96,0),8)),'Roundwood_transp._input'!$K$1,'Roundwood_transp._input'!$M$1)</f>
        <v>Transport, lorry &gt;16t, fleet average/RER U</v>
      </c>
      <c r="DC13" s="273" t="str">
        <f>IF(ISNUMBER(INDEX('Roundwood_transp._input'!$D$1:$M$96,MATCH(LCIA!DC$8,'Roundwood_transp._input'!$D$1:$D$96,0),8)),'Roundwood_transp._input'!$K$1,'Roundwood_transp._input'!$M$1)</f>
        <v>Transport, lorry &gt;16t, fleet average/RER U</v>
      </c>
      <c r="DD13" s="273" t="str">
        <f>IF(ISNUMBER(INDEX('Roundwood_transp._input'!$D$1:$M$96,MATCH(LCIA!DD$8,'Roundwood_transp._input'!$D$1:$D$96,0),8)),'Roundwood_transp._input'!$K$1,'Roundwood_transp._input'!$M$1)</f>
        <v>Transport, lorry &gt;16t, fleet average/RER U</v>
      </c>
      <c r="DE13" s="273" t="str">
        <f>IF(ISNUMBER(INDEX('Roundwood_transp._input'!$D$1:$M$96,MATCH(LCIA!DE$8,'Roundwood_transp._input'!$D$1:$D$96,0),8)),'Roundwood_transp._input'!$K$1,'Roundwood_transp._input'!$M$1)</f>
        <v>Transport, lorry &gt;16t, fleet average/RER U</v>
      </c>
      <c r="DF13" s="273" t="str">
        <f>IF(ISNUMBER(INDEX('Roundwood_transp._input'!$D$1:$M$96,MATCH(LCIA!DF$8,'Roundwood_transp._input'!$D$1:$D$96,0),8)),'Roundwood_transp._input'!$K$1,'Roundwood_transp._input'!$M$1)</f>
        <v>Transport, lorry 20-28t, fleet average/CH U</v>
      </c>
      <c r="DG13" s="273" t="str">
        <f>IF(ISNUMBER(INDEX('Roundwood_transp._input'!$D$1:$M$96,MATCH(LCIA!DG$8,'Roundwood_transp._input'!$D$1:$D$96,0),8)),'Roundwood_transp._input'!$K$1,'Roundwood_transp._input'!$M$1)</f>
        <v>Transport, lorry 20-28t, fleet average/CH U</v>
      </c>
      <c r="DH13" s="273" t="str">
        <f>IF(ISNUMBER(INDEX('Roundwood_transp._input'!$D$1:$M$96,MATCH(LCIA!DH$8,'Roundwood_transp._input'!$D$1:$D$96,0),8)),'Roundwood_transp._input'!$K$1,'Roundwood_transp._input'!$M$1)</f>
        <v>Transport, lorry 20-28t, fleet average/CH U</v>
      </c>
      <c r="DI13" s="273" t="str">
        <f>IF(ISNUMBER(INDEX('Roundwood_transp._input'!$D$1:$M$96,MATCH(LCIA!DI$8,'Roundwood_transp._input'!$D$1:$D$96,0),8)),'Roundwood_transp._input'!$K$1,'Roundwood_transp._input'!$M$1)</f>
        <v>Transport, lorry &gt;16t, fleet average/RER U</v>
      </c>
      <c r="DJ13" s="273" t="str">
        <f>IF(ISNUMBER(INDEX('Roundwood_transp._input'!$D$1:$M$96,MATCH(LCIA!DJ$8,'Roundwood_transp._input'!$D$1:$D$96,0),8)),'Roundwood_transp._input'!$K$1,'Roundwood_transp._input'!$M$1)</f>
        <v>Transport, lorry &gt;16t, fleet average/RER U</v>
      </c>
      <c r="DK13" s="273" t="str">
        <f>IF(ISNUMBER(INDEX('Roundwood_transp._input'!$D$1:$M$96,MATCH(LCIA!DK$8,'Roundwood_transp._input'!$D$1:$D$96,0),8)),'Roundwood_transp._input'!$K$1,'Roundwood_transp._input'!$M$1)</f>
        <v>Transport, lorry &gt;16t, fleet average/RER U</v>
      </c>
      <c r="DL13" s="273" t="str">
        <f>IF(ISNUMBER(INDEX('Roundwood_transp._input'!$D$1:$M$96,MATCH(LCIA!DL$8,'Roundwood_transp._input'!$D$1:$D$96,0),8)),'Roundwood_transp._input'!$K$1,'Roundwood_transp._input'!$M$1)</f>
        <v>Transport, lorry &gt;16t, fleet average/RER U</v>
      </c>
      <c r="DM13" s="273" t="str">
        <f>IF(ISNUMBER(INDEX('Roundwood_transp._input'!$D$1:$M$96,MATCH(LCIA!DM$8,'Roundwood_transp._input'!$D$1:$D$96,0),8)),'Roundwood_transp._input'!$K$1,'Roundwood_transp._input'!$M$1)</f>
        <v>Transport, lorry &gt;16t, fleet average/RER U</v>
      </c>
      <c r="DN13" s="273" t="str">
        <f>IF(ISNUMBER(INDEX('Roundwood_transp._input'!$D$1:$M$96,MATCH(LCIA!DN$8,'Roundwood_transp._input'!$D$1:$D$96,0),8)),'Roundwood_transp._input'!$K$1,'Roundwood_transp._input'!$M$1)</f>
        <v>Transport, lorry &gt;16t, fleet average/RER U</v>
      </c>
      <c r="DO13" s="273" t="str">
        <f>IF(ISNUMBER(INDEX('Roundwood_transp._input'!$D$1:$M$96,MATCH(LCIA!DO$8,'Roundwood_transp._input'!$D$1:$D$96,0),8)),'Roundwood_transp._input'!$K$1,'Roundwood_transp._input'!$M$1)</f>
        <v>Transport, lorry &gt;16t, fleet average/RER U</v>
      </c>
      <c r="DP13" s="273" t="str">
        <f>IF(ISNUMBER(INDEX('Roundwood_transp._input'!$D$1:$M$96,MATCH(LCIA!DP$8,'Roundwood_transp._input'!$D$1:$D$96,0),8)),'Roundwood_transp._input'!$K$1,'Roundwood_transp._input'!$M$1)</f>
        <v>Transport, lorry &gt;16t, fleet average/RER U</v>
      </c>
      <c r="DQ13" s="273" t="str">
        <f>IF(ISNUMBER(INDEX('Roundwood_transp._input'!$D$1:$M$96,MATCH(LCIA!DQ$8,'Roundwood_transp._input'!$D$1:$D$96,0),8)),'Roundwood_transp._input'!$K$1,'Roundwood_transp._input'!$M$1)</f>
        <v>Transport, lorry 20-28t, fleet average/CH U</v>
      </c>
      <c r="DR13" s="273" t="str">
        <f>IF(ISNUMBER(INDEX('Roundwood_transp._input'!$D$1:$M$96,MATCH(LCIA!DR$8,'Roundwood_transp._input'!$D$1:$D$96,0),8)),'Roundwood_transp._input'!$K$1,'Roundwood_transp._input'!$M$1)</f>
        <v>Transport, lorry &gt;16t, fleet average/RER U</v>
      </c>
      <c r="DS13" s="273" t="str">
        <f>IF(ISNUMBER(INDEX('Roundwood_transp._input'!$D$1:$M$96,MATCH(LCIA!DS$8,'Roundwood_transp._input'!$D$1:$D$96,0),8)),'Roundwood_transp._input'!$K$1,'Roundwood_transp._input'!$M$1)</f>
        <v>Transport, lorry &gt;16t, fleet average/RER U</v>
      </c>
      <c r="DT13" s="273" t="str">
        <f>IF(ISNUMBER(INDEX('Roundwood_transp._input'!$D$1:$M$96,MATCH(LCIA!DT$8,'Roundwood_transp._input'!$D$1:$D$96,0),8)),'Roundwood_transp._input'!$K$1,'Roundwood_transp._input'!$M$1)</f>
        <v>Transport, lorry &gt;16t, fleet average/RER U</v>
      </c>
      <c r="DU13" s="273" t="str">
        <f>IF(ISNUMBER(INDEX('Roundwood_transp._input'!$D$1:$M$96,MATCH(LCIA!DU$8,'Roundwood_transp._input'!$D$1:$D$96,0),8)),'Roundwood_transp._input'!$K$1,'Roundwood_transp._input'!$M$1)</f>
        <v>Transport, lorry &gt;16t, fleet average/RER U</v>
      </c>
      <c r="DV13" s="273" t="str">
        <f>IF(ISNUMBER(INDEX('Roundwood_transp._input'!$D$1:$M$96,MATCH(LCIA!DV$8,'Roundwood_transp._input'!$D$1:$D$96,0),8)),'Roundwood_transp._input'!$K$1,'Roundwood_transp._input'!$M$1)</f>
        <v>Transport, lorry &gt;16t, fleet average/RER U</v>
      </c>
      <c r="DW13" s="273" t="str">
        <f>IF(ISNUMBER(INDEX('Roundwood_transp._input'!$D$1:$M$96,MATCH(LCIA!DW$8,'Roundwood_transp._input'!$D$1:$D$96,0),8)),'Roundwood_transp._input'!$K$1,'Roundwood_transp._input'!$M$1)</f>
        <v>Transport, lorry &gt;16t, fleet average/RER U</v>
      </c>
      <c r="DX13" s="273" t="str">
        <f>IF(ISNUMBER(INDEX('Roundwood_transp._input'!$D$1:$M$96,MATCH(LCIA!DX$8,'Roundwood_transp._input'!$D$1:$D$96,0),8)),'Roundwood_transp._input'!$K$1,'Roundwood_transp._input'!$M$1)</f>
        <v>Transport, lorry &gt;16t, fleet average/RER U</v>
      </c>
      <c r="DY13" s="273" t="str">
        <f>IF(ISNUMBER(INDEX('Roundwood_transp._input'!$D$1:$M$96,MATCH(LCIA!DY$8,'Roundwood_transp._input'!$D$1:$D$96,0),8)),'Roundwood_transp._input'!$K$1,'Roundwood_transp._input'!$M$1)</f>
        <v>Transport, lorry &gt;16t, fleet average/RER U</v>
      </c>
      <c r="DZ13" s="273" t="str">
        <f>IF(ISNUMBER(INDEX('Roundwood_transp._input'!$D$1:$M$96,MATCH(LCIA!DZ$8,'Roundwood_transp._input'!$D$1:$D$96,0),8)),'Roundwood_transp._input'!$K$1,'Roundwood_transp._input'!$M$1)</f>
        <v>Transport, lorry 20-28t, fleet average/CH U</v>
      </c>
      <c r="EA13" s="273" t="str">
        <f>IF(ISNUMBER(INDEX('Roundwood_transp._input'!$D$1:$M$96,MATCH(LCIA!EA$8,'Roundwood_transp._input'!$D$1:$D$96,0),8)),'Roundwood_transp._input'!$K$1,'Roundwood_transp._input'!$M$1)</f>
        <v>Transport, lorry &gt;16t, fleet average/RER U</v>
      </c>
      <c r="EB13" s="273" t="str">
        <f>IF(ISNUMBER(INDEX('Roundwood_transp._input'!$D$1:$M$96,MATCH(LCIA!EB$8,'Roundwood_transp._input'!$D$1:$D$96,0),8)),'Roundwood_transp._input'!$K$1,'Roundwood_transp._input'!$M$1)</f>
        <v>Transport, lorry &gt;16t, fleet average/RER U</v>
      </c>
      <c r="EC13" s="273" t="str">
        <f>IF(ISNUMBER(INDEX('Roundwood_transp._input'!$D$1:$M$96,MATCH(LCIA!EC$8,'Roundwood_transp._input'!$D$1:$D$96,0),8)),'Roundwood_transp._input'!$K$1,'Roundwood_transp._input'!$M$1)</f>
        <v>Transport, lorry &gt;16t, fleet average/RER U</v>
      </c>
      <c r="ED13" s="273" t="str">
        <f>IF(ISNUMBER(INDEX('Roundwood_transp._input'!$D$1:$M$96,MATCH(LCIA!ED$8,'Roundwood_transp._input'!$D$1:$D$96,0),8)),'Roundwood_transp._input'!$K$1,'Roundwood_transp._input'!$M$1)</f>
        <v>Transport, lorry &gt;16t, fleet average/RER U</v>
      </c>
      <c r="EE13" s="273" t="str">
        <f>IF(ISNUMBER(INDEX('Roundwood_transp._input'!$D$1:$M$96,MATCH(LCIA!EE$8,'Roundwood_transp._input'!$D$1:$D$96,0),8)),'Roundwood_transp._input'!$K$1,'Roundwood_transp._input'!$M$1)</f>
        <v>Transport, lorry &gt;16t, fleet average/RER U</v>
      </c>
      <c r="EF13" s="273" t="str">
        <f>IF(ISNUMBER(INDEX('Roundwood_transp._input'!$D$1:$M$96,MATCH(LCIA!EF$8,'Roundwood_transp._input'!$D$1:$D$96,0),8)),'Roundwood_transp._input'!$K$1,'Roundwood_transp._input'!$M$1)</f>
        <v>Transport, lorry &gt;16t, fleet average/RER U</v>
      </c>
      <c r="EG13" s="273" t="str">
        <f>IF(ISNUMBER(INDEX('Roundwood_transp._input'!$D$1:$M$96,MATCH(LCIA!EG$8,'Roundwood_transp._input'!$D$1:$D$96,0),8)),'Roundwood_transp._input'!$K$1,'Roundwood_transp._input'!$M$1)</f>
        <v>Transport, lorry &gt;16t, fleet average/RER U</v>
      </c>
      <c r="EH13" s="273" t="str">
        <f>IF(ISNUMBER(INDEX('Roundwood_transp._input'!$D$1:$M$96,MATCH(LCIA!EH$8,'Roundwood_transp._input'!$D$1:$D$96,0),8)),'Roundwood_transp._input'!$K$1,'Roundwood_transp._input'!$M$1)</f>
        <v>Transport, lorry &gt;16t, fleet average/RER U</v>
      </c>
      <c r="EI13" s="273" t="str">
        <f>IF(ISNUMBER(INDEX('Roundwood_transp._input'!$D$1:$M$96,MATCH(LCIA!EI$8,'Roundwood_transp._input'!$D$1:$D$96,0),8)),'Roundwood_transp._input'!$K$1,'Roundwood_transp._input'!$M$1)</f>
        <v>Transport, lorry 20-28t, fleet average/CH U</v>
      </c>
      <c r="EJ13" s="273" t="str">
        <f>IF(ISNUMBER(INDEX('Roundwood_transp._input'!$D$1:$M$96,MATCH(LCIA!EJ$8,'Roundwood_transp._input'!$D$1:$D$96,0),8)),'Roundwood_transp._input'!$K$1,'Roundwood_transp._input'!$M$1)</f>
        <v>Transport, lorry &gt;16t, fleet average/RER U</v>
      </c>
      <c r="EK13" s="273" t="str">
        <f>IF(ISNUMBER(INDEX('Roundwood_transp._input'!$D$1:$M$96,MATCH(LCIA!EK$8,'Roundwood_transp._input'!$D$1:$D$96,0),8)),'Roundwood_transp._input'!$K$1,'Roundwood_transp._input'!$M$1)</f>
        <v>Transport, lorry &gt;16t, fleet average/RER U</v>
      </c>
      <c r="EL13" s="273" t="str">
        <f>IF(ISNUMBER(INDEX('Roundwood_transp._input'!$D$1:$M$96,MATCH(LCIA!EL$8,'Roundwood_transp._input'!$D$1:$D$96,0),8)),'Roundwood_transp._input'!$K$1,'Roundwood_transp._input'!$M$1)</f>
        <v>Transport, lorry &gt;16t, fleet average/RER U</v>
      </c>
      <c r="EM13" s="273" t="str">
        <f>IF(ISNUMBER(INDEX('Roundwood_transp._input'!$D$1:$M$96,MATCH(LCIA!EM$8,'Roundwood_transp._input'!$D$1:$D$96,0),8)),'Roundwood_transp._input'!$K$1,'Roundwood_transp._input'!$M$1)</f>
        <v>Transport, lorry &gt;16t, fleet average/RER U</v>
      </c>
      <c r="EN13" s="273" t="str">
        <f>IF(ISNUMBER(INDEX('Roundwood_transp._input'!$D$1:$M$96,MATCH(LCIA!EN$8,'Roundwood_transp._input'!$D$1:$D$96,0),8)),'Roundwood_transp._input'!$K$1,'Roundwood_transp._input'!$M$1)</f>
        <v>Transport, lorry &gt;16t, fleet average/RER U</v>
      </c>
      <c r="EO13" s="273" t="str">
        <f>IF(ISNUMBER(INDEX('Roundwood_transp._input'!$D$1:$M$96,MATCH(LCIA!EO$8,'Roundwood_transp._input'!$D$1:$D$96,0),8)),'Roundwood_transp._input'!$K$1,'Roundwood_transp._input'!$M$1)</f>
        <v>Transport, lorry &gt;16t, fleet average/RER U</v>
      </c>
      <c r="EP13" s="273" t="str">
        <f>IF(ISNUMBER(INDEX('Roundwood_transp._input'!$D$1:$M$96,MATCH(LCIA!EP$8,'Roundwood_transp._input'!$D$1:$D$96,0),8)),'Roundwood_transp._input'!$K$1,'Roundwood_transp._input'!$M$1)</f>
        <v>Transport, lorry &gt;16t, fleet average/RER U</v>
      </c>
      <c r="EQ13" s="273" t="str">
        <f>IF(ISNUMBER(INDEX('Roundwood_transp._input'!$D$1:$M$96,MATCH(LCIA!EQ$8,'Roundwood_transp._input'!$D$1:$D$96,0),8)),'Roundwood_transp._input'!$K$1,'Roundwood_transp._input'!$M$1)</f>
        <v>Transport, lorry &gt;16t, fleet average/RER U</v>
      </c>
      <c r="ER13" s="273" t="str">
        <f>IF(ISNUMBER(INDEX('Roundwood_transp._input'!$D$1:$M$96,MATCH(LCIA!ER$8,'Roundwood_transp._input'!$D$1:$D$96,0),8)),'Roundwood_transp._input'!$K$1,'Roundwood_transp._input'!$M$1)</f>
        <v>Transport, lorry 20-28t, fleet average/CH U</v>
      </c>
      <c r="ES13" s="273" t="str">
        <f>IF(ISNUMBER(INDEX('Roundwood_transp._input'!$D$1:$M$96,MATCH(LCIA!ES$8,'Roundwood_transp._input'!$D$1:$D$96,0),8)),'Roundwood_transp._input'!$K$1,'Roundwood_transp._input'!$M$1)</f>
        <v>Transport, lorry &gt;16t, fleet average/RER U</v>
      </c>
      <c r="ET13" s="273" t="str">
        <f>IF(ISNUMBER(INDEX('Roundwood_transp._input'!$D$1:$M$96,MATCH(LCIA!ET$8,'Roundwood_transp._input'!$D$1:$D$96,0),8)),'Roundwood_transp._input'!$K$1,'Roundwood_transp._input'!$M$1)</f>
        <v>Transport, lorry &gt;16t, fleet average/RER U</v>
      </c>
      <c r="EU13" s="273" t="str">
        <f>IF(ISNUMBER(INDEX('Roundwood_transp._input'!$D$1:$M$96,MATCH(LCIA!EU$8,'Roundwood_transp._input'!$D$1:$D$96,0),8)),'Roundwood_transp._input'!$K$1,'Roundwood_transp._input'!$M$1)</f>
        <v>Transport, lorry &gt;16t, fleet average/RER U</v>
      </c>
      <c r="EV13" s="273" t="str">
        <f>IF(ISNUMBER(INDEX('Roundwood_transp._input'!$D$1:$M$96,MATCH(LCIA!EV$8,'Roundwood_transp._input'!$D$1:$D$96,0),8)),'Roundwood_transp._input'!$K$1,'Roundwood_transp._input'!$M$1)</f>
        <v>Transport, lorry &gt;16t, fleet average/RER U</v>
      </c>
      <c r="EW13" s="273" t="str">
        <f>IF(ISNUMBER(INDEX('Roundwood_transp._input'!$D$1:$M$96,MATCH(LCIA!EW$8,'Roundwood_transp._input'!$D$1:$D$96,0),8)),'Roundwood_transp._input'!$K$1,'Roundwood_transp._input'!$M$1)</f>
        <v>Transport, lorry &gt;16t, fleet average/RER U</v>
      </c>
      <c r="EX13" s="273" t="str">
        <f>IF(ISNUMBER(INDEX('Roundwood_transp._input'!$D$1:$M$96,MATCH(LCIA!EX$8,'Roundwood_transp._input'!$D$1:$D$96,0),8)),'Roundwood_transp._input'!$K$1,'Roundwood_transp._input'!$M$1)</f>
        <v>Transport, lorry &gt;16t, fleet average/RER U</v>
      </c>
      <c r="EY13" s="273" t="str">
        <f>IF(ISNUMBER(INDEX('Roundwood_transp._input'!$D$1:$M$96,MATCH(LCIA!EY$8,'Roundwood_transp._input'!$D$1:$D$96,0),8)),'Roundwood_transp._input'!$K$1,'Roundwood_transp._input'!$M$1)</f>
        <v>Transport, lorry &gt;16t, fleet average/RER U</v>
      </c>
      <c r="EZ13" s="273" t="str">
        <f>IF(ISNUMBER(INDEX('Roundwood_transp._input'!$D$1:$M$96,MATCH(LCIA!EZ$8,'Roundwood_transp._input'!$D$1:$D$96,0),8)),'Roundwood_transp._input'!$K$1,'Roundwood_transp._input'!$M$1)</f>
        <v>Transport, lorry &gt;16t, fleet average/RER U</v>
      </c>
      <c r="FA13" s="273" t="str">
        <f>IF(ISNUMBER(INDEX('Roundwood_transp._input'!$D$1:$M$96,MATCH(LCIA!FA$8,'Roundwood_transp._input'!$D$1:$D$96,0),8)),'Roundwood_transp._input'!$K$1,'Roundwood_transp._input'!$M$1)</f>
        <v>Transport, lorry 20-28t, fleet average/CH U</v>
      </c>
      <c r="FB13" s="273" t="str">
        <f>IF(ISNUMBER(INDEX('Roundwood_transp._input'!$D$1:$M$96,MATCH(LCIA!FB$8,'Roundwood_transp._input'!$D$1:$D$96,0),8)),'Roundwood_transp._input'!$K$1,'Roundwood_transp._input'!$M$1)</f>
        <v>Transport, lorry &gt;16t, fleet average/RER U</v>
      </c>
      <c r="FC13" s="273" t="str">
        <f>IF(ISNUMBER(INDEX('Roundwood_transp._input'!$D$1:$M$96,MATCH(LCIA!FC$8,'Roundwood_transp._input'!$D$1:$D$96,0),8)),'Roundwood_transp._input'!$K$1,'Roundwood_transp._input'!$M$1)</f>
        <v>Transport, lorry &gt;16t, fleet average/RER U</v>
      </c>
      <c r="FD13" s="273" t="str">
        <f>IF(ISNUMBER(INDEX('Roundwood_transp._input'!$D$1:$M$96,MATCH(LCIA!FD$8,'Roundwood_transp._input'!$D$1:$D$96,0),8)),'Roundwood_transp._input'!$K$1,'Roundwood_transp._input'!$M$1)</f>
        <v>Transport, lorry &gt;16t, fleet average/RER U</v>
      </c>
      <c r="FE13" s="273" t="str">
        <f>IF(ISNUMBER(INDEX('Roundwood_transp._input'!$D$1:$M$96,MATCH(LCIA!FE$8,'Roundwood_transp._input'!$D$1:$D$96,0),8)),'Roundwood_transp._input'!$K$1,'Roundwood_transp._input'!$M$1)</f>
        <v>Transport, lorry &gt;16t, fleet average/RER U</v>
      </c>
      <c r="FF13" s="273" t="str">
        <f>IF(ISNUMBER(INDEX('Roundwood_transp._input'!$D$1:$M$96,MATCH(LCIA!FF$8,'Roundwood_transp._input'!$D$1:$D$96,0),8)),'Roundwood_transp._input'!$K$1,'Roundwood_transp._input'!$M$1)</f>
        <v>Transport, lorry &gt;16t, fleet average/RER U</v>
      </c>
      <c r="FG13" s="273" t="str">
        <f>IF(ISNUMBER(INDEX('Roundwood_transp._input'!$D$1:$M$96,MATCH(LCIA!FG$8,'Roundwood_transp._input'!$D$1:$D$96,0),8)),'Roundwood_transp._input'!$K$1,'Roundwood_transp._input'!$M$1)</f>
        <v>Transport, lorry &gt;16t, fleet average/RER U</v>
      </c>
      <c r="FH13" s="273" t="str">
        <f>IF(ISNUMBER(INDEX('Roundwood_transp._input'!$D$1:$M$96,MATCH(LCIA!FH$8,'Roundwood_transp._input'!$D$1:$D$96,0),8)),'Roundwood_transp._input'!$K$1,'Roundwood_transp._input'!$M$1)</f>
        <v>Transport, lorry &gt;16t, fleet average/RER U</v>
      </c>
      <c r="FI13" s="273" t="str">
        <f>IF(ISNUMBER(INDEX('Roundwood_transp._input'!$D$1:$M$96,MATCH(LCIA!FI$8,'Roundwood_transp._input'!$D$1:$D$96,0),8)),'Roundwood_transp._input'!$K$1,'Roundwood_transp._input'!$M$1)</f>
        <v>Transport, lorry &gt;16t, fleet average/RER U</v>
      </c>
      <c r="FJ13" s="273" t="str">
        <f>IF(ISNUMBER(INDEX('Roundwood_transp._input'!$D$1:$M$96,MATCH(LCIA!FJ$8,'Roundwood_transp._input'!$D$1:$D$96,0),8)),'Roundwood_transp._input'!$K$1,'Roundwood_transp._input'!$M$1)</f>
        <v>Transport, lorry 20-28t, fleet average/CH U</v>
      </c>
      <c r="FK13" s="273" t="str">
        <f>IF(ISNUMBER(INDEX('Roundwood_transp._input'!$D$1:$M$96,MATCH(LCIA!FK$8,'Roundwood_transp._input'!$D$1:$D$96,0),8)),'Roundwood_transp._input'!$K$1,'Roundwood_transp._input'!$M$1)</f>
        <v>Transport, lorry &gt;16t, fleet average/RER U</v>
      </c>
      <c r="FL13" s="273" t="str">
        <f>IF(ISNUMBER(INDEX('Roundwood_transp._input'!$D$1:$M$96,MATCH(LCIA!FL$8,'Roundwood_transp._input'!$D$1:$D$96,0),8)),'Roundwood_transp._input'!$K$1,'Roundwood_transp._input'!$M$1)</f>
        <v>Transport, lorry &gt;16t, fleet average/RER U</v>
      </c>
      <c r="FM13" s="273" t="str">
        <f>IF(ISNUMBER(INDEX('Roundwood_transp._input'!$D$1:$M$96,MATCH(LCIA!FM$8,'Roundwood_transp._input'!$D$1:$D$96,0),8)),'Roundwood_transp._input'!$K$1,'Roundwood_transp._input'!$M$1)</f>
        <v>Transport, lorry &gt;16t, fleet average/RER U</v>
      </c>
      <c r="FN13" s="273" t="str">
        <f>IF(ISNUMBER(INDEX('Roundwood_transp._input'!$D$1:$M$96,MATCH(LCIA!FN$8,'Roundwood_transp._input'!$D$1:$D$96,0),8)),'Roundwood_transp._input'!$K$1,'Roundwood_transp._input'!$M$1)</f>
        <v>Transport, lorry &gt;16t, fleet average/RER U</v>
      </c>
      <c r="FO13" s="273" t="str">
        <f>IF(ISNUMBER(INDEX('Roundwood_transp._input'!$D$1:$M$96,MATCH(LCIA!FO$8,'Roundwood_transp._input'!$D$1:$D$96,0),8)),'Roundwood_transp._input'!$K$1,'Roundwood_transp._input'!$M$1)</f>
        <v>Transport, lorry &gt;16t, fleet average/RER U</v>
      </c>
      <c r="FP13" s="273" t="str">
        <f>IF(ISNUMBER(INDEX('Roundwood_transp._input'!$D$1:$M$96,MATCH(LCIA!FP$8,'Roundwood_transp._input'!$D$1:$D$96,0),8)),'Roundwood_transp._input'!$K$1,'Roundwood_transp._input'!$M$1)</f>
        <v>Transport, lorry &gt;16t, fleet average/RER U</v>
      </c>
      <c r="FQ13" s="273" t="str">
        <f>IF(ISNUMBER(INDEX('Roundwood_transp._input'!$D$1:$M$96,MATCH(LCIA!FQ$8,'Roundwood_transp._input'!$D$1:$D$96,0),8)),'Roundwood_transp._input'!$K$1,'Roundwood_transp._input'!$M$1)</f>
        <v>Transport, lorry &gt;16t, fleet average/RER U</v>
      </c>
      <c r="FR13" s="273" t="str">
        <f>IF(ISNUMBER(INDEX('Roundwood_transp._input'!$D$1:$M$96,MATCH(LCIA!FR$8,'Roundwood_transp._input'!$D$1:$D$96,0),8)),'Roundwood_transp._input'!$K$1,'Roundwood_transp._input'!$M$1)</f>
        <v>Transport, lorry &gt;16t, fleet average/RER U</v>
      </c>
      <c r="FS13" s="273" t="str">
        <f>IF(ISNUMBER(INDEX('Roundwood_transp._input'!$D$1:$M$96,MATCH(LCIA!FS$8,'Roundwood_transp._input'!$D$1:$D$96,0),8)),'Roundwood_transp._input'!$K$1,'Roundwood_transp._input'!$M$1)</f>
        <v>Transport, lorry 20-28t, fleet average/CH U</v>
      </c>
      <c r="FT13" s="273" t="str">
        <f>IF(ISNUMBER(INDEX('Roundwood_transp._input'!$D$1:$M$96,MATCH(LCIA!FT$8,'Roundwood_transp._input'!$D$1:$D$96,0),8)),'Roundwood_transp._input'!$K$1,'Roundwood_transp._input'!$M$1)</f>
        <v>Transport, lorry &gt;16t, fleet average/RER U</v>
      </c>
      <c r="FU13" s="273" t="str">
        <f>IF(ISNUMBER(INDEX('Roundwood_transp._input'!$D$1:$M$96,MATCH(LCIA!FU$8,'Roundwood_transp._input'!$D$1:$D$96,0),8)),'Roundwood_transp._input'!$K$1,'Roundwood_transp._input'!$M$1)</f>
        <v>Transport, lorry &gt;16t, fleet average/RER U</v>
      </c>
      <c r="FV13" s="273" t="str">
        <f>IF(ISNUMBER(INDEX('Roundwood_transp._input'!$D$1:$M$96,MATCH(LCIA!FV$8,'Roundwood_transp._input'!$D$1:$D$96,0),8)),'Roundwood_transp._input'!$K$1,'Roundwood_transp._input'!$M$1)</f>
        <v>Transport, lorry &gt;16t, fleet average/RER U</v>
      </c>
      <c r="FW13" s="273" t="str">
        <f>IF(ISNUMBER(INDEX('Roundwood_transp._input'!$D$1:$M$96,MATCH(LCIA!FW$8,'Roundwood_transp._input'!$D$1:$D$96,0),8)),'Roundwood_transp._input'!$K$1,'Roundwood_transp._input'!$M$1)</f>
        <v>Transport, lorry &gt;16t, fleet average/RER U</v>
      </c>
      <c r="FX13" s="273" t="str">
        <f>IF(ISNUMBER(INDEX('Roundwood_transp._input'!$D$1:$M$96,MATCH(LCIA!FX$8,'Roundwood_transp._input'!$D$1:$D$96,0),8)),'Roundwood_transp._input'!$K$1,'Roundwood_transp._input'!$M$1)</f>
        <v>Transport, lorry &gt;16t, fleet average/RER U</v>
      </c>
      <c r="FY13" s="273" t="str">
        <f>IF(ISNUMBER(INDEX('Roundwood_transp._input'!$D$1:$M$96,MATCH(LCIA!FY$8,'Roundwood_transp._input'!$D$1:$D$96,0),8)),'Roundwood_transp._input'!$K$1,'Roundwood_transp._input'!$M$1)</f>
        <v>Transport, lorry &gt;16t, fleet average/RER U</v>
      </c>
      <c r="FZ13" s="273" t="str">
        <f>IF(ISNUMBER(INDEX('Roundwood_transp._input'!$D$1:$M$96,MATCH(LCIA!FZ$8,'Roundwood_transp._input'!$D$1:$D$96,0),8)),'Roundwood_transp._input'!$K$1,'Roundwood_transp._input'!$M$1)</f>
        <v>Transport, lorry &gt;16t, fleet average/RER U</v>
      </c>
      <c r="GA13" s="273" t="str">
        <f>IF(ISNUMBER(INDEX('Roundwood_transp._input'!$D$1:$M$96,MATCH(LCIA!GA$8,'Roundwood_transp._input'!$D$1:$D$96,0),8)),'Roundwood_transp._input'!$K$1,'Roundwood_transp._input'!$M$1)</f>
        <v>Transport, lorry &gt;16t, fleet average/RER U</v>
      </c>
      <c r="GB13" s="273" t="str">
        <f>IF(ISNUMBER(INDEX('Roundwood_transp._input'!$D$1:$M$96,MATCH(LCIA!GB$8,'Roundwood_transp._input'!$D$1:$D$96,0),8)),'Roundwood_transp._input'!$K$1,'Roundwood_transp._input'!$M$1)</f>
        <v>Transport, lorry 20-28t, fleet average/CH U</v>
      </c>
      <c r="GC13" s="273" t="str">
        <f>IF(ISNUMBER(INDEX('Roundwood_transp._input'!$D$1:$M$96,MATCH(LCIA!GC$8,'Roundwood_transp._input'!$D$1:$D$96,0),8)),'Roundwood_transp._input'!$K$1,'Roundwood_transp._input'!$M$1)</f>
        <v>Transport, lorry &gt;16t, fleet average/RER U</v>
      </c>
      <c r="GD13" s="273" t="str">
        <f>IF(ISNUMBER(INDEX('Roundwood_transp._input'!$D$1:$M$96,MATCH(LCIA!GD$8,'Roundwood_transp._input'!$D$1:$D$96,0),8)),'Roundwood_transp._input'!$K$1,'Roundwood_transp._input'!$M$1)</f>
        <v>Transport, lorry &gt;16t, fleet average/RER U</v>
      </c>
      <c r="GE13" s="273" t="str">
        <f>IF(ISNUMBER(INDEX('Roundwood_transp._input'!$D$1:$M$96,MATCH(LCIA!GE$8,'Roundwood_transp._input'!$D$1:$D$96,0),8)),'Roundwood_transp._input'!$K$1,'Roundwood_transp._input'!$M$1)</f>
        <v>Transport, lorry &gt;16t, fleet average/RER U</v>
      </c>
      <c r="GF13" s="273" t="str">
        <f>IF(ISNUMBER(INDEX('Roundwood_transp._input'!$D$1:$M$96,MATCH(LCIA!GF$8,'Roundwood_transp._input'!$D$1:$D$96,0),8)),'Roundwood_transp._input'!$K$1,'Roundwood_transp._input'!$M$1)</f>
        <v>Transport, lorry &gt;16t, fleet average/RER U</v>
      </c>
      <c r="GG13" s="273" t="str">
        <f>IF(ISNUMBER(INDEX('Roundwood_transp._input'!$D$1:$M$96,MATCH(LCIA!GG$8,'Roundwood_transp._input'!$D$1:$D$96,0),8)),'Roundwood_transp._input'!$K$1,'Roundwood_transp._input'!$M$1)</f>
        <v>Transport, lorry &gt;16t, fleet average/RER U</v>
      </c>
      <c r="GH13" s="273" t="str">
        <f>IF(ISNUMBER(INDEX('Roundwood_transp._input'!$D$1:$M$96,MATCH(LCIA!GH$8,'Roundwood_transp._input'!$D$1:$D$96,0),8)),'Roundwood_transp._input'!$K$1,'Roundwood_transp._input'!$M$1)</f>
        <v>Transport, lorry &gt;16t, fleet average/RER U</v>
      </c>
      <c r="GI13" s="273" t="str">
        <f>IF(ISNUMBER(INDEX('Roundwood_transp._input'!$D$1:$M$96,MATCH(LCIA!GI$8,'Roundwood_transp._input'!$D$1:$D$96,0),8)),'Roundwood_transp._input'!$K$1,'Roundwood_transp._input'!$M$1)</f>
        <v>Transport, lorry &gt;16t, fleet average/RER U</v>
      </c>
      <c r="GJ13" s="273" t="str">
        <f>IF(ISNUMBER(INDEX('Roundwood_transp._input'!$D$1:$M$96,MATCH(LCIA!GJ$8,'Roundwood_transp._input'!$D$1:$D$96,0),8)),'Roundwood_transp._input'!$K$1,'Roundwood_transp._input'!$M$1)</f>
        <v>Transport, lorry &gt;16t, fleet average/RER U</v>
      </c>
      <c r="GK13" s="273" t="str">
        <f>IF(ISNUMBER(INDEX('Roundwood_transp._input'!$D$1:$M$96,MATCH(LCIA!GK$8,'Roundwood_transp._input'!$D$1:$D$96,0),8)),'Roundwood_transp._input'!$K$1,'Roundwood_transp._input'!$M$1)</f>
        <v>Transport, lorry 20-28t, fleet average/CH U</v>
      </c>
      <c r="GL13" s="273" t="str">
        <f>IF(ISNUMBER(INDEX('Roundwood_transp._input'!$D$1:$M$96,MATCH(LCIA!GL$8,'Roundwood_transp._input'!$D$1:$D$96,0),8)),'Roundwood_transp._input'!$K$1,'Roundwood_transp._input'!$M$1)</f>
        <v>Transport, lorry &gt;16t, fleet average/RER U</v>
      </c>
      <c r="GM13" s="273" t="str">
        <f>IF(ISNUMBER(INDEX('Roundwood_transp._input'!$D$1:$M$96,MATCH(LCIA!GM$8,'Roundwood_transp._input'!$D$1:$D$96,0),8)),'Roundwood_transp._input'!$K$1,'Roundwood_transp._input'!$M$1)</f>
        <v>Transport, lorry &gt;16t, fleet average/RER U</v>
      </c>
      <c r="GN13" s="273" t="str">
        <f>IF(ISNUMBER(INDEX('Roundwood_transp._input'!$D$1:$M$96,MATCH(LCIA!GN$8,'Roundwood_transp._input'!$D$1:$D$96,0),8)),'Roundwood_transp._input'!$K$1,'Roundwood_transp._input'!$M$1)</f>
        <v>Transport, lorry &gt;16t, fleet average/RER U</v>
      </c>
      <c r="GO13" s="273" t="str">
        <f>IF(ISNUMBER(INDEX('Roundwood_transp._input'!$D$1:$M$96,MATCH(LCIA!GO$8,'Roundwood_transp._input'!$D$1:$D$96,0),8)),'Roundwood_transp._input'!$K$1,'Roundwood_transp._input'!$M$1)</f>
        <v>Transport, lorry &gt;16t, fleet average/RER U</v>
      </c>
      <c r="GP13" s="273" t="str">
        <f>IF(ISNUMBER(INDEX('Roundwood_transp._input'!$D$1:$M$96,MATCH(LCIA!GP$8,'Roundwood_transp._input'!$D$1:$D$96,0),8)),'Roundwood_transp._input'!$K$1,'Roundwood_transp._input'!$M$1)</f>
        <v>Transport, lorry &gt;16t, fleet average/RER U</v>
      </c>
      <c r="GQ13" s="273" t="str">
        <f>IF(ISNUMBER(INDEX('Roundwood_transp._input'!$D$1:$M$96,MATCH(LCIA!GQ$8,'Roundwood_transp._input'!$D$1:$D$96,0),8)),'Roundwood_transp._input'!$K$1,'Roundwood_transp._input'!$M$1)</f>
        <v>Transport, lorry &gt;16t, fleet average/RER U</v>
      </c>
      <c r="GR13" s="273" t="str">
        <f>IF(ISNUMBER(INDEX('Roundwood_transp._input'!$D$1:$M$96,MATCH(LCIA!GR$8,'Roundwood_transp._input'!$D$1:$D$96,0),8)),'Roundwood_transp._input'!$K$1,'Roundwood_transp._input'!$M$1)</f>
        <v>Transport, lorry &gt;16t, fleet average/RER U</v>
      </c>
      <c r="GS13" s="273" t="str">
        <f>IF(ISNUMBER(INDEX('Roundwood_transp._input'!$D$1:$M$96,MATCH(LCIA!GS$8,'Roundwood_transp._input'!$D$1:$D$96,0),8)),'Roundwood_transp._input'!$K$1,'Roundwood_transp._input'!$M$1)</f>
        <v>Transport, lorry &gt;16t, fleet average/RER U</v>
      </c>
      <c r="GT13" s="273" t="str">
        <f>IF(ISNUMBER(INDEX('Roundwood_transp._input'!$D$1:$M$96,MATCH(LCIA!GT$8,'Roundwood_transp._input'!$D$1:$D$96,0),8)),'Roundwood_transp._input'!$K$1,'Roundwood_transp._input'!$M$1)</f>
        <v>Transport, lorry 20-28t, fleet average/CH U</v>
      </c>
      <c r="GU13" s="273" t="str">
        <f>IF(ISNUMBER(INDEX('Roundwood_transp._input'!$D$1:$M$96,MATCH(LCIA!GU$8,'Roundwood_transp._input'!$D$1:$D$96,0),8)),'Roundwood_transp._input'!$K$1,'Roundwood_transp._input'!$M$1)</f>
        <v>Transport, lorry &gt;16t, fleet average/RER U</v>
      </c>
      <c r="GV13" s="273" t="str">
        <f>IF(ISNUMBER(INDEX('Roundwood_transp._input'!$D$1:$M$96,MATCH(LCIA!GV$8,'Roundwood_transp._input'!$D$1:$D$96,0),8)),'Roundwood_transp._input'!$K$1,'Roundwood_transp._input'!$M$1)</f>
        <v>Transport, lorry &gt;16t, fleet average/RER U</v>
      </c>
      <c r="GW13" s="273" t="str">
        <f>IF(ISNUMBER(INDEX('Roundwood_transp._input'!$D$1:$M$96,MATCH(LCIA!GW$8,'Roundwood_transp._input'!$D$1:$D$96,0),8)),'Roundwood_transp._input'!$K$1,'Roundwood_transp._input'!$M$1)</f>
        <v>Transport, lorry &gt;16t, fleet average/RER U</v>
      </c>
      <c r="GX13" s="273" t="str">
        <f>IF(ISNUMBER(INDEX('Roundwood_transp._input'!$D$1:$M$96,MATCH(LCIA!GX$8,'Roundwood_transp._input'!$D$1:$D$96,0),8)),'Roundwood_transp._input'!$K$1,'Roundwood_transp._input'!$M$1)</f>
        <v>Transport, lorry &gt;16t, fleet average/RER U</v>
      </c>
      <c r="GY13" s="273" t="str">
        <f>IF(ISNUMBER(INDEX('Roundwood_transp._input'!$D$1:$M$96,MATCH(LCIA!GY$8,'Roundwood_transp._input'!$D$1:$D$96,0),8)),'Roundwood_transp._input'!$K$1,'Roundwood_transp._input'!$M$1)</f>
        <v>Transport, lorry &gt;16t, fleet average/RER U</v>
      </c>
      <c r="GZ13" s="273" t="str">
        <f>IF(ISNUMBER(INDEX('Roundwood_transp._input'!$D$1:$M$96,MATCH(LCIA!GZ$8,'Roundwood_transp._input'!$D$1:$D$96,0),8)),'Roundwood_transp._input'!$K$1,'Roundwood_transp._input'!$M$1)</f>
        <v>Transport, lorry &gt;16t, fleet average/RER U</v>
      </c>
      <c r="HA13" s="273" t="str">
        <f>IF(ISNUMBER(INDEX('Roundwood_transp._input'!$D$1:$M$96,MATCH(LCIA!HA$8,'Roundwood_transp._input'!$D$1:$D$96,0),8)),'Roundwood_transp._input'!$K$1,'Roundwood_transp._input'!$M$1)</f>
        <v>Transport, lorry &gt;16t, fleet average/RER U</v>
      </c>
      <c r="HB13" s="273" t="str">
        <f>IF(ISNUMBER(INDEX('Roundwood_transp._input'!$D$1:$M$96,MATCH(LCIA!HB$8,'Roundwood_transp._input'!$D$1:$D$96,0),8)),'Roundwood_transp._input'!$K$1,'Roundwood_transp._input'!$M$1)</f>
        <v>Transport, lorry &gt;16t, fleet average/RER U</v>
      </c>
      <c r="HC13" s="273" t="str">
        <f>IF(ISNUMBER(INDEX('Roundwood_transp._input'!$D$1:$M$96,MATCH(LCIA!HC$8,'Roundwood_transp._input'!$D$1:$D$96,0),8)),'Roundwood_transp._input'!$K$1,'Roundwood_transp._input'!$M$1)</f>
        <v>Transport, lorry 20-28t, fleet average/CH U</v>
      </c>
      <c r="HD13" s="273" t="str">
        <f>IF(ISNUMBER(INDEX('Roundwood_transp._input'!$D$1:$M$96,MATCH(LCIA!HD$8,'Roundwood_transp._input'!$D$1:$D$96,0),8)),'Roundwood_transp._input'!$K$1,'Roundwood_transp._input'!$M$1)</f>
        <v>Transport, lorry &gt;16t, fleet average/RER U</v>
      </c>
      <c r="HE13" s="273" t="str">
        <f>IF(ISNUMBER(INDEX('Roundwood_transp._input'!$D$1:$M$96,MATCH(LCIA!HE$8,'Roundwood_transp._input'!$D$1:$D$96,0),8)),'Roundwood_transp._input'!$K$1,'Roundwood_transp._input'!$M$1)</f>
        <v>Transport, lorry &gt;16t, fleet average/RER U</v>
      </c>
      <c r="HF13" s="273" t="str">
        <f>IF(ISNUMBER(INDEX('Roundwood_transp._input'!$D$1:$M$96,MATCH(LCIA!HF$8,'Roundwood_transp._input'!$D$1:$D$96,0),8)),'Roundwood_transp._input'!$K$1,'Roundwood_transp._input'!$M$1)</f>
        <v>Transport, lorry &gt;16t, fleet average/RER U</v>
      </c>
      <c r="HG13" s="273" t="str">
        <f>IF(ISNUMBER(INDEX('Roundwood_transp._input'!$D$1:$M$96,MATCH(LCIA!HG$8,'Roundwood_transp._input'!$D$1:$D$96,0),8)),'Roundwood_transp._input'!$K$1,'Roundwood_transp._input'!$M$1)</f>
        <v>Transport, lorry &gt;16t, fleet average/RER U</v>
      </c>
      <c r="HH13" s="273" t="str">
        <f>IF(ISNUMBER(INDEX('Roundwood_transp._input'!$D$1:$M$96,MATCH(LCIA!HH$8,'Roundwood_transp._input'!$D$1:$D$96,0),8)),'Roundwood_transp._input'!$K$1,'Roundwood_transp._input'!$M$1)</f>
        <v>Transport, lorry &gt;16t, fleet average/RER U</v>
      </c>
      <c r="HI13" s="273" t="str">
        <f>IF(ISNUMBER(INDEX('Roundwood_transp._input'!$D$1:$M$96,MATCH(LCIA!HI$8,'Roundwood_transp._input'!$D$1:$D$96,0),8)),'Roundwood_transp._input'!$K$1,'Roundwood_transp._input'!$M$1)</f>
        <v>Transport, lorry &gt;16t, fleet average/RER U</v>
      </c>
      <c r="HJ13" s="273" t="str">
        <f>IF(ISNUMBER(INDEX('Roundwood_transp._input'!$D$1:$M$96,MATCH(LCIA!HJ$8,'Roundwood_transp._input'!$D$1:$D$96,0),8)),'Roundwood_transp._input'!$K$1,'Roundwood_transp._input'!$M$1)</f>
        <v>Transport, lorry &gt;16t, fleet average/RER U</v>
      </c>
      <c r="HK13" s="273" t="str">
        <f>IF(ISNUMBER(INDEX('Roundwood_transp._input'!$D$1:$M$96,MATCH(LCIA!HK$8,'Roundwood_transp._input'!$D$1:$D$96,0),8)),'Roundwood_transp._input'!$K$1,'Roundwood_transp._input'!$M$1)</f>
        <v>Transport, lorry &gt;16t, fleet average/RER U</v>
      </c>
      <c r="HL13" s="273" t="str">
        <f>IF(ISNUMBER(INDEX('Roundwood_transp._input'!$D$1:$M$96,MATCH(LCIA!HL$8,'Roundwood_transp._input'!$D$1:$D$96,0),8)),'Roundwood_transp._input'!$K$1,'Roundwood_transp._input'!$M$1)</f>
        <v>Transport, lorry 20-28t, fleet average/CH U</v>
      </c>
      <c r="HM13" s="273" t="str">
        <f>IF(ISNUMBER(INDEX('Roundwood_transp._input'!$D$1:$M$96,MATCH(LCIA!HM$8,'Roundwood_transp._input'!$D$1:$D$96,0),8)),'Roundwood_transp._input'!$K$1,'Roundwood_transp._input'!$M$1)</f>
        <v>Transport, lorry 20-28t, fleet average/CH U</v>
      </c>
      <c r="HN13" s="273" t="str">
        <f>IF(ISNUMBER(INDEX('Roundwood_transp._input'!$D$1:$M$96,MATCH(LCIA!HN$8,'Roundwood_transp._input'!$D$1:$D$96,0),8)),'Roundwood_transp._input'!$K$1,'Roundwood_transp._input'!$M$1)</f>
        <v>Transport, lorry 20-28t, fleet average/CH U</v>
      </c>
      <c r="HO13" s="273" t="str">
        <f>IF(ISNUMBER(INDEX('Roundwood_transp._input'!$D$1:$M$96,MATCH(LCIA!HO$8,'Roundwood_transp._input'!$D$1:$D$96,0),8)),'Roundwood_transp._input'!$K$1,'Roundwood_transp._input'!$M$1)</f>
        <v>Transport, lorry &gt;16t, fleet average/RER U</v>
      </c>
      <c r="HP13" s="273" t="str">
        <f>IF(ISNUMBER(INDEX('Roundwood_transp._input'!$D$1:$M$96,MATCH(LCIA!HP$8,'Roundwood_transp._input'!$D$1:$D$96,0),8)),'Roundwood_transp._input'!$K$1,'Roundwood_transp._input'!$M$1)</f>
        <v>Transport, lorry &gt;16t, fleet average/RER U</v>
      </c>
      <c r="HQ13" s="273" t="str">
        <f>IF(ISNUMBER(INDEX('Roundwood_transp._input'!$D$1:$M$96,MATCH(LCIA!HQ$8,'Roundwood_transp._input'!$D$1:$D$96,0),8)),'Roundwood_transp._input'!$K$1,'Roundwood_transp._input'!$M$1)</f>
        <v>Transport, lorry &gt;16t, fleet average/RER U</v>
      </c>
      <c r="HR13" s="273" t="str">
        <f>IF(ISNUMBER(INDEX('Roundwood_transp._input'!$D$1:$M$96,MATCH(LCIA!HR$8,'Roundwood_transp._input'!$D$1:$D$96,0),8)),'Roundwood_transp._input'!$K$1,'Roundwood_transp._input'!$M$1)</f>
        <v>Transport, lorry &gt;16t, fleet average/RER U</v>
      </c>
      <c r="HS13" s="273" t="str">
        <f>IF(ISNUMBER(INDEX('Roundwood_transp._input'!$D$1:$M$96,MATCH(LCIA!HS$8,'Roundwood_transp._input'!$D$1:$D$96,0),8)),'Roundwood_transp._input'!$K$1,'Roundwood_transp._input'!$M$1)</f>
        <v>Transport, lorry &gt;16t, fleet average/RER U</v>
      </c>
      <c r="HT13" s="273" t="str">
        <f>IF(ISNUMBER(INDEX('Roundwood_transp._input'!$D$1:$M$96,MATCH(LCIA!HT$8,'Roundwood_transp._input'!$D$1:$D$96,0),8)),'Roundwood_transp._input'!$K$1,'Roundwood_transp._input'!$M$1)</f>
        <v>Transport, lorry &gt;16t, fleet average/RER U</v>
      </c>
      <c r="HU13" s="273" t="str">
        <f>IF(ISNUMBER(INDEX('Roundwood_transp._input'!$D$1:$M$96,MATCH(LCIA!HU$8,'Roundwood_transp._input'!$D$1:$D$96,0),8)),'Roundwood_transp._input'!$K$1,'Roundwood_transp._input'!$M$1)</f>
        <v>Transport, lorry &gt;16t, fleet average/RER U</v>
      </c>
      <c r="HV13" s="273" t="str">
        <f>IF(ISNUMBER(INDEX('Roundwood_transp._input'!$D$1:$M$96,MATCH(LCIA!HV$8,'Roundwood_transp._input'!$D$1:$D$96,0),8)),'Roundwood_transp._input'!$K$1,'Roundwood_transp._input'!$M$1)</f>
        <v>Transport, lorry &gt;16t, fleet average/RER U</v>
      </c>
      <c r="HW13" s="273" t="str">
        <f>IF(ISNUMBER(INDEX('Roundwood_transp._input'!$D$1:$M$96,MATCH(LCIA!HW$8,'Roundwood_transp._input'!$D$1:$D$96,0),8)),'Roundwood_transp._input'!$K$1,'Roundwood_transp._input'!$M$1)</f>
        <v>Transport, lorry 20-28t, fleet average/CH U</v>
      </c>
      <c r="HX13" s="273" t="str">
        <f>IF(ISNUMBER(INDEX('Roundwood_transp._input'!$D$1:$M$96,MATCH(LCIA!HX$8,'Roundwood_transp._input'!$D$1:$D$96,0),8)),'Roundwood_transp._input'!$K$1,'Roundwood_transp._input'!$M$1)</f>
        <v>Transport, lorry &gt;16t, fleet average/RER U</v>
      </c>
      <c r="HY13" s="273" t="str">
        <f>IF(ISNUMBER(INDEX('Roundwood_transp._input'!$D$1:$M$96,MATCH(LCIA!HY$8,'Roundwood_transp._input'!$D$1:$D$96,0),8)),'Roundwood_transp._input'!$K$1,'Roundwood_transp._input'!$M$1)</f>
        <v>Transport, lorry &gt;16t, fleet average/RER U</v>
      </c>
      <c r="HZ13" s="273" t="str">
        <f>IF(ISNUMBER(INDEX('Roundwood_transp._input'!$D$1:$M$96,MATCH(LCIA!HZ$8,'Roundwood_transp._input'!$D$1:$D$96,0),8)),'Roundwood_transp._input'!$K$1,'Roundwood_transp._input'!$M$1)</f>
        <v>Transport, lorry &gt;16t, fleet average/RER U</v>
      </c>
      <c r="IA13" s="273" t="str">
        <f>IF(ISNUMBER(INDEX('Roundwood_transp._input'!$D$1:$M$96,MATCH(LCIA!IA$8,'Roundwood_transp._input'!$D$1:$D$96,0),8)),'Roundwood_transp._input'!$K$1,'Roundwood_transp._input'!$M$1)</f>
        <v>Transport, lorry &gt;16t, fleet average/RER U</v>
      </c>
      <c r="IB13" s="273" t="str">
        <f>IF(ISNUMBER(INDEX('Roundwood_transp._input'!$D$1:$M$96,MATCH(LCIA!IB$8,'Roundwood_transp._input'!$D$1:$D$96,0),8)),'Roundwood_transp._input'!$K$1,'Roundwood_transp._input'!$M$1)</f>
        <v>Transport, lorry &gt;16t, fleet average/RER U</v>
      </c>
      <c r="IC13" s="273" t="str">
        <f>IF(ISNUMBER(INDEX('Roundwood_transp._input'!$D$1:$M$96,MATCH(LCIA!IC$8,'Roundwood_transp._input'!$D$1:$D$96,0),8)),'Roundwood_transp._input'!$K$1,'Roundwood_transp._input'!$M$1)</f>
        <v>Transport, lorry &gt;16t, fleet average/RER U</v>
      </c>
      <c r="ID13" s="273" t="str">
        <f>IF(ISNUMBER(INDEX('Roundwood_transp._input'!$D$1:$M$96,MATCH(LCIA!ID$8,'Roundwood_transp._input'!$D$1:$D$96,0),8)),'Roundwood_transp._input'!$K$1,'Roundwood_transp._input'!$M$1)</f>
        <v>Transport, lorry &gt;16t, fleet average/RER U</v>
      </c>
      <c r="IE13" s="273" t="str">
        <f>IF(ISNUMBER(INDEX('Roundwood_transp._input'!$D$1:$M$96,MATCH(LCIA!IE$8,'Roundwood_transp._input'!$D$1:$D$96,0),8)),'Roundwood_transp._input'!$K$1,'Roundwood_transp._input'!$M$1)</f>
        <v>Transport, lorry &gt;16t, fleet average/RER U</v>
      </c>
      <c r="IF13" s="273" t="str">
        <f>IF(ISNUMBER(INDEX('Roundwood_transp._input'!$D$1:$M$96,MATCH(LCIA!IF$8,'Roundwood_transp._input'!$D$1:$D$96,0),8)),'Roundwood_transp._input'!$K$1,'Roundwood_transp._input'!$M$1)</f>
        <v>Transport, lorry 20-28t, fleet average/CH U</v>
      </c>
      <c r="IG13" s="273" t="str">
        <f>IF(ISNUMBER(INDEX('Roundwood_transp._input'!$D$1:$M$96,MATCH(LCIA!IG$8,'Roundwood_transp._input'!$D$1:$D$96,0),8)),'Roundwood_transp._input'!$K$1,'Roundwood_transp._input'!$M$1)</f>
        <v>Transport, lorry &gt;16t, fleet average/RER U</v>
      </c>
      <c r="IH13" s="273" t="str">
        <f>IF(ISNUMBER(INDEX('Roundwood_transp._input'!$D$1:$M$96,MATCH(LCIA!IH$8,'Roundwood_transp._input'!$D$1:$D$96,0),8)),'Roundwood_transp._input'!$K$1,'Roundwood_transp._input'!$M$1)</f>
        <v>Transport, lorry &gt;16t, fleet average/RER U</v>
      </c>
      <c r="II13" s="273" t="str">
        <f>IF(ISNUMBER(INDEX('Roundwood_transp._input'!$D$1:$M$96,MATCH(LCIA!II$8,'Roundwood_transp._input'!$D$1:$D$96,0),8)),'Roundwood_transp._input'!$K$1,'Roundwood_transp._input'!$M$1)</f>
        <v>Transport, lorry &gt;16t, fleet average/RER U</v>
      </c>
      <c r="IJ13" s="273" t="str">
        <f>IF(ISNUMBER(INDEX('Roundwood_transp._input'!$D$1:$M$96,MATCH(LCIA!IJ$8,'Roundwood_transp._input'!$D$1:$D$96,0),8)),'Roundwood_transp._input'!$K$1,'Roundwood_transp._input'!$M$1)</f>
        <v>Transport, lorry &gt;16t, fleet average/RER U</v>
      </c>
      <c r="IK13" s="273" t="str">
        <f>IF(ISNUMBER(INDEX('Roundwood_transp._input'!$D$1:$M$96,MATCH(LCIA!IK$8,'Roundwood_transp._input'!$D$1:$D$96,0),8)),'Roundwood_transp._input'!$K$1,'Roundwood_transp._input'!$M$1)</f>
        <v>Transport, lorry &gt;16t, fleet average/RER U</v>
      </c>
      <c r="IL13" s="273" t="str">
        <f>IF(ISNUMBER(INDEX('Roundwood_transp._input'!$D$1:$M$96,MATCH(LCIA!IL$8,'Roundwood_transp._input'!$D$1:$D$96,0),8)),'Roundwood_transp._input'!$K$1,'Roundwood_transp._input'!$M$1)</f>
        <v>Transport, lorry &gt;16t, fleet average/RER U</v>
      </c>
      <c r="IM13" s="273" t="str">
        <f>IF(ISNUMBER(INDEX('Roundwood_transp._input'!$D$1:$M$96,MATCH(LCIA!IM$8,'Roundwood_transp._input'!$D$1:$D$96,0),8)),'Roundwood_transp._input'!$K$1,'Roundwood_transp._input'!$M$1)</f>
        <v>Transport, lorry &gt;16t, fleet average/RER U</v>
      </c>
      <c r="IN13" s="273" t="str">
        <f>IF(ISNUMBER(INDEX('Roundwood_transp._input'!$D$1:$M$96,MATCH(LCIA!IN$8,'Roundwood_transp._input'!$D$1:$D$96,0),8)),'Roundwood_transp._input'!$K$1,'Roundwood_transp._input'!$M$1)</f>
        <v>Transport, lorry &gt;16t, fleet average/RER U</v>
      </c>
      <c r="IO13" s="273" t="str">
        <f>IF(ISNUMBER(INDEX('Roundwood_transp._input'!$D$1:$M$96,MATCH(LCIA!IO$8,'Roundwood_transp._input'!$D$1:$D$96,0),8)),'Roundwood_transp._input'!$K$1,'Roundwood_transp._input'!$M$1)</f>
        <v>Transport, lorry 20-28t, fleet average/CH U</v>
      </c>
      <c r="IP13" s="273" t="str">
        <f>IF(ISNUMBER(INDEX('Roundwood_transp._input'!$D$1:$M$96,MATCH(LCIA!IP$8,'Roundwood_transp._input'!$D$1:$D$96,0),8)),'Roundwood_transp._input'!$K$1,'Roundwood_transp._input'!$M$1)</f>
        <v>Transport, lorry &gt;16t, fleet average/RER U</v>
      </c>
      <c r="IQ13" s="273" t="str">
        <f>IF(ISNUMBER(INDEX('Roundwood_transp._input'!$D$1:$M$96,MATCH(LCIA!IQ$8,'Roundwood_transp._input'!$D$1:$D$96,0),8)),'Roundwood_transp._input'!$K$1,'Roundwood_transp._input'!$M$1)</f>
        <v>Transport, lorry &gt;16t, fleet average/RER U</v>
      </c>
      <c r="IR13" s="273" t="str">
        <f>IF(ISNUMBER(INDEX('Roundwood_transp._input'!$D$1:$M$96,MATCH(LCIA!IR$8,'Roundwood_transp._input'!$D$1:$D$96,0),8)),'Roundwood_transp._input'!$K$1,'Roundwood_transp._input'!$M$1)</f>
        <v>Transport, lorry &gt;16t, fleet average/RER U</v>
      </c>
      <c r="IS13" s="273" t="str">
        <f>IF(ISNUMBER(INDEX('Roundwood_transp._input'!$D$1:$M$96,MATCH(LCIA!IS$8,'Roundwood_transp._input'!$D$1:$D$96,0),8)),'Roundwood_transp._input'!$K$1,'Roundwood_transp._input'!$M$1)</f>
        <v>Transport, lorry &gt;16t, fleet average/RER U</v>
      </c>
      <c r="IT13" s="273" t="str">
        <f>IF(ISNUMBER(INDEX('Roundwood_transp._input'!$D$1:$M$96,MATCH(LCIA!IT$8,'Roundwood_transp._input'!$D$1:$D$96,0),8)),'Roundwood_transp._input'!$K$1,'Roundwood_transp._input'!$M$1)</f>
        <v>Transport, lorry &gt;16t, fleet average/RER U</v>
      </c>
      <c r="IU13" s="273" t="str">
        <f>IF(ISNUMBER(INDEX('Roundwood_transp._input'!$D$1:$M$96,MATCH(LCIA!IU$8,'Roundwood_transp._input'!$D$1:$D$96,0),8)),'Roundwood_transp._input'!$K$1,'Roundwood_transp._input'!$M$1)</f>
        <v>Transport, lorry &gt;16t, fleet average/RER U</v>
      </c>
      <c r="IV13" s="273" t="str">
        <f>IF(ISNUMBER(INDEX('Roundwood_transp._input'!$D$1:$M$96,MATCH(LCIA!IV$8,'Roundwood_transp._input'!$D$1:$D$96,0),8)),'Roundwood_transp._input'!$K$1,'Roundwood_transp._input'!$M$1)</f>
        <v>Transport, lorry &gt;16t, fleet average/RER U</v>
      </c>
      <c r="IW13" s="273" t="str">
        <f>IF(ISNUMBER(INDEX('Roundwood_transp._input'!$D$1:$M$96,MATCH(LCIA!IW$8,'Roundwood_transp._input'!$D$1:$D$96,0),8)),'Roundwood_transp._input'!$K$1,'Roundwood_transp._input'!$M$1)</f>
        <v>Transport, lorry &gt;16t, fleet average/RER U</v>
      </c>
      <c r="IX13" s="273" t="str">
        <f>IF(ISNUMBER(INDEX('Roundwood_transp._input'!$D$1:$M$96,MATCH(LCIA!IX$8,'Roundwood_transp._input'!$D$1:$D$96,0),8)),'Roundwood_transp._input'!$K$1,'Roundwood_transp._input'!$M$1)</f>
        <v>Transport, lorry 20-28t, fleet average/CH U</v>
      </c>
      <c r="IY13" s="273" t="str">
        <f>IF(ISNUMBER(INDEX('Roundwood_transp._input'!$D$1:$M$96,MATCH(LCIA!IY$8,'Roundwood_transp._input'!$D$1:$D$96,0),8)),'Roundwood_transp._input'!$K$1,'Roundwood_transp._input'!$M$1)</f>
        <v>Transport, lorry &gt;16t, fleet average/RER U</v>
      </c>
      <c r="IZ13" s="273" t="str">
        <f>IF(ISNUMBER(INDEX('Roundwood_transp._input'!$D$1:$M$96,MATCH(LCIA!IZ$8,'Roundwood_transp._input'!$D$1:$D$96,0),8)),'Roundwood_transp._input'!$K$1,'Roundwood_transp._input'!$M$1)</f>
        <v>Transport, lorry &gt;16t, fleet average/RER U</v>
      </c>
      <c r="JA13" s="273" t="str">
        <f>IF(ISNUMBER(INDEX('Roundwood_transp._input'!$D$1:$M$96,MATCH(LCIA!JA$8,'Roundwood_transp._input'!$D$1:$D$96,0),8)),'Roundwood_transp._input'!$K$1,'Roundwood_transp._input'!$M$1)</f>
        <v>Transport, lorry &gt;16t, fleet average/RER U</v>
      </c>
      <c r="JB13" s="273" t="str">
        <f>IF(ISNUMBER(INDEX('Roundwood_transp._input'!$D$1:$M$96,MATCH(LCIA!JB$8,'Roundwood_transp._input'!$D$1:$D$96,0),8)),'Roundwood_transp._input'!$K$1,'Roundwood_transp._input'!$M$1)</f>
        <v>Transport, lorry &gt;16t, fleet average/RER U</v>
      </c>
      <c r="JC13" s="273" t="str">
        <f>IF(ISNUMBER(INDEX('Roundwood_transp._input'!$D$1:$M$96,MATCH(LCIA!JC$8,'Roundwood_transp._input'!$D$1:$D$96,0),8)),'Roundwood_transp._input'!$K$1,'Roundwood_transp._input'!$M$1)</f>
        <v>Transport, lorry &gt;16t, fleet average/RER U</v>
      </c>
      <c r="JD13" s="273" t="str">
        <f>IF(ISNUMBER(INDEX('Roundwood_transp._input'!$D$1:$M$96,MATCH(LCIA!JD$8,'Roundwood_transp._input'!$D$1:$D$96,0),8)),'Roundwood_transp._input'!$K$1,'Roundwood_transp._input'!$M$1)</f>
        <v>Transport, lorry &gt;16t, fleet average/RER U</v>
      </c>
      <c r="JE13" s="273" t="str">
        <f>IF(ISNUMBER(INDEX('Roundwood_transp._input'!$D$1:$M$96,MATCH(LCIA!JE$8,'Roundwood_transp._input'!$D$1:$D$96,0),8)),'Roundwood_transp._input'!$K$1,'Roundwood_transp._input'!$M$1)</f>
        <v>Transport, lorry &gt;16t, fleet average/RER U</v>
      </c>
      <c r="JF13" s="273" t="str">
        <f>IF(ISNUMBER(INDEX('Roundwood_transp._input'!$D$1:$M$96,MATCH(LCIA!JF$8,'Roundwood_transp._input'!$D$1:$D$96,0),8)),'Roundwood_transp._input'!$K$1,'Roundwood_transp._input'!$M$1)</f>
        <v>Transport, lorry &gt;16t, fleet average/RER U</v>
      </c>
      <c r="JG13" s="273" t="str">
        <f>IF(ISNUMBER(INDEX('Roundwood_transp._input'!$D$1:$M$96,MATCH(LCIA!JG$8,'Roundwood_transp._input'!$D$1:$D$96,0),8)),'Roundwood_transp._input'!$K$1,'Roundwood_transp._input'!$M$1)</f>
        <v>Transport, lorry 20-28t, fleet average/CH U</v>
      </c>
      <c r="JH13" s="273" t="str">
        <f>IF(ISNUMBER(INDEX('Roundwood_transp._input'!$D$1:$M$96,MATCH(LCIA!JH$8,'Roundwood_transp._input'!$D$1:$D$96,0),8)),'Roundwood_transp._input'!$K$1,'Roundwood_transp._input'!$M$1)</f>
        <v>Transport, lorry &gt;16t, fleet average/RER U</v>
      </c>
      <c r="JI13" s="273" t="str">
        <f>IF(ISNUMBER(INDEX('Roundwood_transp._input'!$D$1:$M$96,MATCH(LCIA!JI$8,'Roundwood_transp._input'!$D$1:$D$96,0),8)),'Roundwood_transp._input'!$K$1,'Roundwood_transp._input'!$M$1)</f>
        <v>Transport, lorry &gt;16t, fleet average/RER U</v>
      </c>
      <c r="JJ13" s="273" t="str">
        <f>IF(ISNUMBER(INDEX('Roundwood_transp._input'!$D$1:$M$96,MATCH(LCIA!JJ$8,'Roundwood_transp._input'!$D$1:$D$96,0),8)),'Roundwood_transp._input'!$K$1,'Roundwood_transp._input'!$M$1)</f>
        <v>Transport, lorry &gt;16t, fleet average/RER U</v>
      </c>
      <c r="JK13" s="273" t="str">
        <f>IF(ISNUMBER(INDEX('Roundwood_transp._input'!$D$1:$M$96,MATCH(LCIA!JK$8,'Roundwood_transp._input'!$D$1:$D$96,0),8)),'Roundwood_transp._input'!$K$1,'Roundwood_transp._input'!$M$1)</f>
        <v>Transport, lorry &gt;16t, fleet average/RER U</v>
      </c>
      <c r="JL13" s="273" t="str">
        <f>IF(ISNUMBER(INDEX('Roundwood_transp._input'!$D$1:$M$96,MATCH(LCIA!JL$8,'Roundwood_transp._input'!$D$1:$D$96,0),8)),'Roundwood_transp._input'!$K$1,'Roundwood_transp._input'!$M$1)</f>
        <v>Transport, lorry &gt;16t, fleet average/RER U</v>
      </c>
      <c r="JM13" s="273" t="str">
        <f>IF(ISNUMBER(INDEX('Roundwood_transp._input'!$D$1:$M$96,MATCH(LCIA!JM$8,'Roundwood_transp._input'!$D$1:$D$96,0),8)),'Roundwood_transp._input'!$K$1,'Roundwood_transp._input'!$M$1)</f>
        <v>Transport, lorry &gt;16t, fleet average/RER U</v>
      </c>
      <c r="JN13" s="273" t="str">
        <f>IF(ISNUMBER(INDEX('Roundwood_transp._input'!$D$1:$M$96,MATCH(LCIA!JN$8,'Roundwood_transp._input'!$D$1:$D$96,0),8)),'Roundwood_transp._input'!$K$1,'Roundwood_transp._input'!$M$1)</f>
        <v>Transport, lorry &gt;16t, fleet average/RER U</v>
      </c>
      <c r="JO13" s="273" t="str">
        <f>IF(ISNUMBER(INDEX('Roundwood_transp._input'!$D$1:$M$96,MATCH(LCIA!JO$8,'Roundwood_transp._input'!$D$1:$D$96,0),8)),'Roundwood_transp._input'!$K$1,'Roundwood_transp._input'!$M$1)</f>
        <v>Transport, lorry &gt;16t, fleet average/RER U</v>
      </c>
      <c r="JP13" s="273" t="str">
        <f>IF(ISNUMBER(INDEX('Roundwood_transp._input'!$D$1:$M$96,MATCH(LCIA!JP$8,'Roundwood_transp._input'!$D$1:$D$96,0),8)),'Roundwood_transp._input'!$K$1,'Roundwood_transp._input'!$M$1)</f>
        <v>Transport, lorry 20-28t, fleet average/CH U</v>
      </c>
      <c r="JQ13" s="273" t="str">
        <f>IF(ISNUMBER(INDEX('Roundwood_transp._input'!$D$1:$M$96,MATCH(LCIA!JQ$8,'Roundwood_transp._input'!$D$1:$D$96,0),8)),'Roundwood_transp._input'!$K$1,'Roundwood_transp._input'!$M$1)</f>
        <v>Transport, lorry &gt;16t, fleet average/RER U</v>
      </c>
      <c r="JR13" s="273" t="str">
        <f>IF(ISNUMBER(INDEX('Roundwood_transp._input'!$D$1:$M$96,MATCH(LCIA!JR$8,'Roundwood_transp._input'!$D$1:$D$96,0),8)),'Roundwood_transp._input'!$K$1,'Roundwood_transp._input'!$M$1)</f>
        <v>Transport, lorry &gt;16t, fleet average/RER U</v>
      </c>
      <c r="JS13" s="273" t="str">
        <f>IF(ISNUMBER(INDEX('Roundwood_transp._input'!$D$1:$M$96,MATCH(LCIA!JS$8,'Roundwood_transp._input'!$D$1:$D$96,0),8)),'Roundwood_transp._input'!$K$1,'Roundwood_transp._input'!$M$1)</f>
        <v>Transport, lorry &gt;16t, fleet average/RER U</v>
      </c>
      <c r="JT13" s="273" t="str">
        <f>IF(ISNUMBER(INDEX('Roundwood_transp._input'!$D$1:$M$96,MATCH(LCIA!JT$8,'Roundwood_transp._input'!$D$1:$D$96,0),8)),'Roundwood_transp._input'!$K$1,'Roundwood_transp._input'!$M$1)</f>
        <v>Transport, lorry &gt;16t, fleet average/RER U</v>
      </c>
      <c r="JU13" s="273" t="str">
        <f>IF(ISNUMBER(INDEX('Roundwood_transp._input'!$D$1:$M$96,MATCH(LCIA!JU$8,'Roundwood_transp._input'!$D$1:$D$96,0),8)),'Roundwood_transp._input'!$K$1,'Roundwood_transp._input'!$M$1)</f>
        <v>Transport, lorry &gt;16t, fleet average/RER U</v>
      </c>
      <c r="JV13" s="273" t="str">
        <f>IF(ISNUMBER(INDEX('Roundwood_transp._input'!$D$1:$M$96,MATCH(LCIA!JV$8,'Roundwood_transp._input'!$D$1:$D$96,0),8)),'Roundwood_transp._input'!$K$1,'Roundwood_transp._input'!$M$1)</f>
        <v>Transport, lorry &gt;16t, fleet average/RER U</v>
      </c>
      <c r="JW13" s="273" t="str">
        <f>IF(ISNUMBER(INDEX('Roundwood_transp._input'!$D$1:$M$96,MATCH(LCIA!JW$8,'Roundwood_transp._input'!$D$1:$D$96,0),8)),'Roundwood_transp._input'!$K$1,'Roundwood_transp._input'!$M$1)</f>
        <v>Transport, lorry &gt;16t, fleet average/RER U</v>
      </c>
      <c r="JX13" s="273" t="str">
        <f>IF(ISNUMBER(INDEX('Roundwood_transp._input'!$D$1:$M$96,MATCH(LCIA!JX$8,'Roundwood_transp._input'!$D$1:$D$96,0),8)),'Roundwood_transp._input'!$K$1,'Roundwood_transp._input'!$M$1)</f>
        <v>Transport, lorry &gt;16t, fleet average/RER U</v>
      </c>
      <c r="JY13" s="273" t="str">
        <f>IF(ISNUMBER(INDEX('Roundwood_transp._input'!$D$1:$M$96,MATCH(LCIA!JY$8,'Roundwood_transp._input'!$D$1:$D$96,0),8)),'Roundwood_transp._input'!$K$1,'Roundwood_transp._input'!$M$1)</f>
        <v>Transport, lorry 20-28t, fleet average/CH U</v>
      </c>
      <c r="JZ13" s="273" t="str">
        <f>IF(ISNUMBER(INDEX('Roundwood_transp._input'!$D$1:$M$96,MATCH(LCIA!JZ$8,'Roundwood_transp._input'!$D$1:$D$96,0),8)),'Roundwood_transp._input'!$K$1,'Roundwood_transp._input'!$M$1)</f>
        <v>Transport, lorry &gt;16t, fleet average/RER U</v>
      </c>
      <c r="KA13" s="273" t="str">
        <f>IF(ISNUMBER(INDEX('Roundwood_transp._input'!$D$1:$M$96,MATCH(LCIA!KA$8,'Roundwood_transp._input'!$D$1:$D$96,0),8)),'Roundwood_transp._input'!$K$1,'Roundwood_transp._input'!$M$1)</f>
        <v>Transport, lorry &gt;16t, fleet average/RER U</v>
      </c>
      <c r="KB13" s="273" t="str">
        <f>IF(ISNUMBER(INDEX('Roundwood_transp._input'!$D$1:$M$96,MATCH(LCIA!KB$8,'Roundwood_transp._input'!$D$1:$D$96,0),8)),'Roundwood_transp._input'!$K$1,'Roundwood_transp._input'!$M$1)</f>
        <v>Transport, lorry &gt;16t, fleet average/RER U</v>
      </c>
      <c r="KC13" s="273" t="str">
        <f>IF(ISNUMBER(INDEX('Roundwood_transp._input'!$D$1:$M$96,MATCH(LCIA!KC$8,'Roundwood_transp._input'!$D$1:$D$96,0),8)),'Roundwood_transp._input'!$K$1,'Roundwood_transp._input'!$M$1)</f>
        <v>Transport, lorry &gt;16t, fleet average/RER U</v>
      </c>
      <c r="KD13" s="273" t="str">
        <f>IF(ISNUMBER(INDEX('Roundwood_transp._input'!$D$1:$M$96,MATCH(LCIA!KD$8,'Roundwood_transp._input'!$D$1:$D$96,0),8)),'Roundwood_transp._input'!$K$1,'Roundwood_transp._input'!$M$1)</f>
        <v>Transport, lorry &gt;16t, fleet average/RER U</v>
      </c>
      <c r="KE13" s="273" t="str">
        <f>IF(ISNUMBER(INDEX('Roundwood_transp._input'!$D$1:$M$96,MATCH(LCIA!KE$8,'Roundwood_transp._input'!$D$1:$D$96,0),8)),'Roundwood_transp._input'!$K$1,'Roundwood_transp._input'!$M$1)</f>
        <v>Transport, lorry &gt;16t, fleet average/RER U</v>
      </c>
      <c r="KF13" s="273" t="str">
        <f>IF(ISNUMBER(INDEX('Roundwood_transp._input'!$D$1:$M$96,MATCH(LCIA!KF$8,'Roundwood_transp._input'!$D$1:$D$96,0),8)),'Roundwood_transp._input'!$K$1,'Roundwood_transp._input'!$M$1)</f>
        <v>Transport, lorry &gt;16t, fleet average/RER U</v>
      </c>
      <c r="KG13" s="273" t="str">
        <f>IF(ISNUMBER(INDEX('Roundwood_transp._input'!$D$1:$M$96,MATCH(LCIA!KG$8,'Roundwood_transp._input'!$D$1:$D$96,0),8)),'Roundwood_transp._input'!$K$1,'Roundwood_transp._input'!$M$1)</f>
        <v>Transport, lorry &gt;16t, fleet average/RER U</v>
      </c>
      <c r="KH13" s="273" t="str">
        <f>IF(ISNUMBER(INDEX('Roundwood_transp._input'!$D$1:$M$96,MATCH(LCIA!KH$8,'Roundwood_transp._input'!$D$1:$D$96,0),8)),'Roundwood_transp._input'!$K$1,'Roundwood_transp._input'!$M$1)</f>
        <v>Transport, lorry 20-28t, fleet average/CH U</v>
      </c>
      <c r="KI13" s="273" t="str">
        <f>IF(ISNUMBER(INDEX('Roundwood_transp._input'!$D$1:$M$96,MATCH(LCIA!KI$8,'Roundwood_transp._input'!$D$1:$D$96,0),8)),'Roundwood_transp._input'!$K$1,'Roundwood_transp._input'!$M$1)</f>
        <v>Transport, lorry &gt;16t, fleet average/RER U</v>
      </c>
      <c r="KJ13" s="273" t="str">
        <f>IF(ISNUMBER(INDEX('Roundwood_transp._input'!$D$1:$M$96,MATCH(LCIA!KJ$8,'Roundwood_transp._input'!$D$1:$D$96,0),8)),'Roundwood_transp._input'!$K$1,'Roundwood_transp._input'!$M$1)</f>
        <v>Transport, lorry &gt;16t, fleet average/RER U</v>
      </c>
      <c r="KK13" s="273" t="str">
        <f>IF(ISNUMBER(INDEX('Roundwood_transp._input'!$D$1:$M$96,MATCH(LCIA!KK$8,'Roundwood_transp._input'!$D$1:$D$96,0),8)),'Roundwood_transp._input'!$K$1,'Roundwood_transp._input'!$M$1)</f>
        <v>Transport, lorry &gt;16t, fleet average/RER U</v>
      </c>
      <c r="KL13" s="273" t="str">
        <f>IF(ISNUMBER(INDEX('Roundwood_transp._input'!$D$1:$M$96,MATCH(LCIA!KL$8,'Roundwood_transp._input'!$D$1:$D$96,0),8)),'Roundwood_transp._input'!$K$1,'Roundwood_transp._input'!$M$1)</f>
        <v>Transport, lorry &gt;16t, fleet average/RER U</v>
      </c>
      <c r="KM13" s="273" t="str">
        <f>IF(ISNUMBER(INDEX('Roundwood_transp._input'!$D$1:$M$96,MATCH(LCIA!KM$8,'Roundwood_transp._input'!$D$1:$D$96,0),8)),'Roundwood_transp._input'!$K$1,'Roundwood_transp._input'!$M$1)</f>
        <v>Transport, lorry &gt;16t, fleet average/RER U</v>
      </c>
      <c r="KN13" s="273" t="str">
        <f>IF(ISNUMBER(INDEX('Roundwood_transp._input'!$D$1:$M$96,MATCH(LCIA!KN$8,'Roundwood_transp._input'!$D$1:$D$96,0),8)),'Roundwood_transp._input'!$K$1,'Roundwood_transp._input'!$M$1)</f>
        <v>Transport, lorry &gt;16t, fleet average/RER U</v>
      </c>
      <c r="KO13" s="273" t="str">
        <f>IF(ISNUMBER(INDEX('Roundwood_transp._input'!$D$1:$M$96,MATCH(LCIA!KO$8,'Roundwood_transp._input'!$D$1:$D$96,0),8)),'Roundwood_transp._input'!$K$1,'Roundwood_transp._input'!$M$1)</f>
        <v>Transport, lorry &gt;16t, fleet average/RER U</v>
      </c>
      <c r="KP13" s="273" t="str">
        <f>IF(ISNUMBER(INDEX('Roundwood_transp._input'!$D$1:$M$96,MATCH(LCIA!KP$8,'Roundwood_transp._input'!$D$1:$D$96,0),8)),'Roundwood_transp._input'!$K$1,'Roundwood_transp._input'!$M$1)</f>
        <v>Transport, lorry &gt;16t, fleet average/RER U</v>
      </c>
      <c r="KQ13" s="273" t="str">
        <f>IF(ISNUMBER(INDEX('Roundwood_transp._input'!$D$1:$M$96,MATCH(LCIA!KQ$8,'Roundwood_transp._input'!$D$1:$D$96,0),8)),'Roundwood_transp._input'!$K$1,'Roundwood_transp._input'!$M$1)</f>
        <v>Transport, lorry 20-28t, fleet average/CH U</v>
      </c>
      <c r="KR13" s="273" t="str">
        <f>IF(ISNUMBER(INDEX('Roundwood_transp._input'!$D$1:$M$96,MATCH(LCIA!KR$8,'Roundwood_transp._input'!$D$1:$D$96,0),8)),'Roundwood_transp._input'!$K$1,'Roundwood_transp._input'!$M$1)</f>
        <v>Transport, lorry &gt;16t, fleet average/RER U</v>
      </c>
      <c r="KS13" s="273" t="str">
        <f>IF(ISNUMBER(INDEX('Roundwood_transp._input'!$D$1:$M$96,MATCH(LCIA!KS$8,'Roundwood_transp._input'!$D$1:$D$96,0),8)),'Roundwood_transp._input'!$K$1,'Roundwood_transp._input'!$M$1)</f>
        <v>Transport, lorry &gt;16t, fleet average/RER U</v>
      </c>
      <c r="KT13" s="273" t="str">
        <f>IF(ISNUMBER(INDEX('Roundwood_transp._input'!$D$1:$M$96,MATCH(LCIA!KT$8,'Roundwood_transp._input'!$D$1:$D$96,0),8)),'Roundwood_transp._input'!$K$1,'Roundwood_transp._input'!$M$1)</f>
        <v>Transport, lorry &gt;16t, fleet average/RER U</v>
      </c>
      <c r="KU13" s="273" t="str">
        <f>IF(ISNUMBER(INDEX('Roundwood_transp._input'!$D$1:$M$96,MATCH(LCIA!KU$8,'Roundwood_transp._input'!$D$1:$D$96,0),8)),'Roundwood_transp._input'!$K$1,'Roundwood_transp._input'!$M$1)</f>
        <v>Transport, lorry &gt;16t, fleet average/RER U</v>
      </c>
      <c r="KV13" s="273" t="str">
        <f>IF(ISNUMBER(INDEX('Roundwood_transp._input'!$D$1:$M$96,MATCH(LCIA!KV$8,'Roundwood_transp._input'!$D$1:$D$96,0),8)),'Roundwood_transp._input'!$K$1,'Roundwood_transp._input'!$M$1)</f>
        <v>Transport, lorry &gt;16t, fleet average/RER U</v>
      </c>
      <c r="KW13" s="273" t="str">
        <f>IF(ISNUMBER(INDEX('Roundwood_transp._input'!$D$1:$M$96,MATCH(LCIA!KW$8,'Roundwood_transp._input'!$D$1:$D$96,0),8)),'Roundwood_transp._input'!$K$1,'Roundwood_transp._input'!$M$1)</f>
        <v>Transport, lorry &gt;16t, fleet average/RER U</v>
      </c>
      <c r="KX13" s="273" t="str">
        <f>IF(ISNUMBER(INDEX('Roundwood_transp._input'!$D$1:$M$96,MATCH(LCIA!KX$8,'Roundwood_transp._input'!$D$1:$D$96,0),8)),'Roundwood_transp._input'!$K$1,'Roundwood_transp._input'!$M$1)</f>
        <v>Transport, lorry &gt;16t, fleet average/RER U</v>
      </c>
      <c r="KY13" s="273" t="str">
        <f>IF(ISNUMBER(INDEX('Roundwood_transp._input'!$D$1:$M$96,MATCH(LCIA!KY$8,'Roundwood_transp._input'!$D$1:$D$96,0),8)),'Roundwood_transp._input'!$K$1,'Roundwood_transp._input'!$M$1)</f>
        <v>Transport, lorry &gt;16t, fleet average/RER U</v>
      </c>
      <c r="KZ13" s="273" t="str">
        <f>IF(ISNUMBER(INDEX('Roundwood_transp._input'!$D$1:$M$96,MATCH(LCIA!KZ$8,'Roundwood_transp._input'!$D$1:$D$96,0),8)),'Roundwood_transp._input'!$K$1,'Roundwood_transp._input'!$M$1)</f>
        <v>Transport, lorry 20-28t, fleet average/CH U</v>
      </c>
      <c r="LA13" s="273" t="str">
        <f>IF(ISNUMBER(INDEX('Roundwood_transp._input'!$D$1:$M$96,MATCH(LCIA!LA$8,'Roundwood_transp._input'!$D$1:$D$96,0),8)),'Roundwood_transp._input'!$K$1,'Roundwood_transp._input'!$M$1)</f>
        <v>Transport, lorry &gt;16t, fleet average/RER U</v>
      </c>
      <c r="LB13" s="273" t="str">
        <f>IF(ISNUMBER(INDEX('Roundwood_transp._input'!$D$1:$M$96,MATCH(LCIA!LB$8,'Roundwood_transp._input'!$D$1:$D$96,0),8)),'Roundwood_transp._input'!$K$1,'Roundwood_transp._input'!$M$1)</f>
        <v>Transport, lorry &gt;16t, fleet average/RER U</v>
      </c>
      <c r="LC13" s="273" t="str">
        <f>IF(ISNUMBER(INDEX('Roundwood_transp._input'!$D$1:$M$96,MATCH(LCIA!LC$8,'Roundwood_transp._input'!$D$1:$D$96,0),8)),'Roundwood_transp._input'!$K$1,'Roundwood_transp._input'!$M$1)</f>
        <v>Transport, lorry &gt;16t, fleet average/RER U</v>
      </c>
      <c r="LD13" s="273" t="str">
        <f>IF(ISNUMBER(INDEX('Roundwood_transp._input'!$D$1:$M$96,MATCH(LCIA!LD$8,'Roundwood_transp._input'!$D$1:$D$96,0),8)),'Roundwood_transp._input'!$K$1,'Roundwood_transp._input'!$M$1)</f>
        <v>Transport, lorry &gt;16t, fleet average/RER U</v>
      </c>
      <c r="LE13" s="273" t="str">
        <f>IF(ISNUMBER(INDEX('Roundwood_transp._input'!$D$1:$M$96,MATCH(LCIA!LE$8,'Roundwood_transp._input'!$D$1:$D$96,0),8)),'Roundwood_transp._input'!$K$1,'Roundwood_transp._input'!$M$1)</f>
        <v>Transport, lorry &gt;16t, fleet average/RER U</v>
      </c>
      <c r="LF13" s="273" t="str">
        <f>IF(ISNUMBER(INDEX('Roundwood_transp._input'!$D$1:$M$96,MATCH(LCIA!LF$8,'Roundwood_transp._input'!$D$1:$D$96,0),8)),'Roundwood_transp._input'!$K$1,'Roundwood_transp._input'!$M$1)</f>
        <v>Transport, lorry &gt;16t, fleet average/RER U</v>
      </c>
      <c r="LG13" s="273" t="str">
        <f>IF(ISNUMBER(INDEX('Roundwood_transp._input'!$D$1:$M$96,MATCH(LCIA!LG$8,'Roundwood_transp._input'!$D$1:$D$96,0),8)),'Roundwood_transp._input'!$K$1,'Roundwood_transp._input'!$M$1)</f>
        <v>Transport, lorry &gt;16t, fleet average/RER U</v>
      </c>
      <c r="LH13" s="273" t="str">
        <f>IF(ISNUMBER(INDEX('Roundwood_transp._input'!$D$1:$M$96,MATCH(LCIA!LH$8,'Roundwood_transp._input'!$D$1:$D$96,0),8)),'Roundwood_transp._input'!$K$1,'Roundwood_transp._input'!$M$1)</f>
        <v>Transport, lorry &gt;16t, fleet average/RER U</v>
      </c>
      <c r="LI13" s="273" t="str">
        <f>IF(ISNUMBER(INDEX('Roundwood_transp._input'!$D$1:$M$96,MATCH(LCIA!LI$8,'Roundwood_transp._input'!$D$1:$D$96,0),8)),'Roundwood_transp._input'!$K$1,'Roundwood_transp._input'!$M$1)</f>
        <v>Transport, lorry 20-28t, fleet average/CH U</v>
      </c>
      <c r="LJ13" s="273" t="str">
        <f>IF(ISNUMBER(INDEX('Roundwood_transp._input'!$D$1:$M$96,MATCH(LCIA!LJ$8,'Roundwood_transp._input'!$D$1:$D$96,0),8)),'Roundwood_transp._input'!$K$1,'Roundwood_transp._input'!$M$1)</f>
        <v>Transport, lorry &gt;16t, fleet average/RER U</v>
      </c>
      <c r="LK13" s="273" t="str">
        <f>IF(ISNUMBER(INDEX('Roundwood_transp._input'!$D$1:$M$96,MATCH(LCIA!LK$8,'Roundwood_transp._input'!$D$1:$D$96,0),8)),'Roundwood_transp._input'!$K$1,'Roundwood_transp._input'!$M$1)</f>
        <v>Transport, lorry &gt;16t, fleet average/RER U</v>
      </c>
      <c r="LL13" s="273" t="str">
        <f>IF(ISNUMBER(INDEX('Roundwood_transp._input'!$D$1:$M$96,MATCH(LCIA!LL$8,'Roundwood_transp._input'!$D$1:$D$96,0),8)),'Roundwood_transp._input'!$K$1,'Roundwood_transp._input'!$M$1)</f>
        <v>Transport, lorry &gt;16t, fleet average/RER U</v>
      </c>
      <c r="LM13" s="273" t="str">
        <f>IF(ISNUMBER(INDEX('Roundwood_transp._input'!$D$1:$M$96,MATCH(LCIA!LM$8,'Roundwood_transp._input'!$D$1:$D$96,0),8)),'Roundwood_transp._input'!$K$1,'Roundwood_transp._input'!$M$1)</f>
        <v>Transport, lorry &gt;16t, fleet average/RER U</v>
      </c>
      <c r="LN13" s="273" t="str">
        <f>IF(ISNUMBER(INDEX('Roundwood_transp._input'!$D$1:$M$96,MATCH(LCIA!LN$8,'Roundwood_transp._input'!$D$1:$D$96,0),8)),'Roundwood_transp._input'!$K$1,'Roundwood_transp._input'!$M$1)</f>
        <v>Transport, lorry &gt;16t, fleet average/RER U</v>
      </c>
      <c r="LO13" s="273" t="str">
        <f>IF(ISNUMBER(INDEX('Roundwood_transp._input'!$D$1:$M$96,MATCH(LCIA!LO$8,'Roundwood_transp._input'!$D$1:$D$96,0),8)),'Roundwood_transp._input'!$K$1,'Roundwood_transp._input'!$M$1)</f>
        <v>Transport, lorry &gt;16t, fleet average/RER U</v>
      </c>
      <c r="LP13" s="273" t="str">
        <f>IF(ISNUMBER(INDEX('Roundwood_transp._input'!$D$1:$M$96,MATCH(LCIA!LP$8,'Roundwood_transp._input'!$D$1:$D$96,0),8)),'Roundwood_transp._input'!$K$1,'Roundwood_transp._input'!$M$1)</f>
        <v>Transport, lorry &gt;16t, fleet average/RER U</v>
      </c>
      <c r="LQ13" s="273" t="str">
        <f>IF(ISNUMBER(INDEX('Roundwood_transp._input'!$D$1:$M$96,MATCH(LCIA!LQ$8,'Roundwood_transp._input'!$D$1:$D$96,0),8)),'Roundwood_transp._input'!$K$1,'Roundwood_transp._input'!$M$1)</f>
        <v>Transport, lorry &gt;16t, fleet average/RER U</v>
      </c>
      <c r="LR13" s="273" t="str">
        <f>IF(ISNUMBER(INDEX('Roundwood_transp._input'!$D$1:$M$96,MATCH(LCIA!LR$8,'Roundwood_transp._input'!$D$1:$D$96,0),8)),'Roundwood_transp._input'!$K$1,'Roundwood_transp._input'!$M$1)</f>
        <v>Transport, lorry 20-28t, fleet average/CH U</v>
      </c>
      <c r="LS13" s="273"/>
      <c r="LT13" s="273"/>
      <c r="LU13" s="273"/>
      <c r="LV13" s="273"/>
      <c r="LW13" s="273"/>
      <c r="LX13" s="273"/>
      <c r="LY13" s="273"/>
      <c r="LZ13" s="273"/>
      <c r="MA13" s="273"/>
      <c r="MB13" s="273"/>
      <c r="MC13" s="273"/>
      <c r="MD13" s="273"/>
      <c r="ME13" s="273"/>
      <c r="MF13" s="273"/>
      <c r="MG13" s="273"/>
      <c r="MH13" s="273"/>
      <c r="MI13" s="273"/>
      <c r="MJ13" s="273"/>
      <c r="MK13" s="273" t="str">
        <f>IF(ISNUMBER(INDEX('Roundwood_transp._input'!$D$1:$M$96,MATCH(LCIA!MK$8,'Roundwood_transp._input'!$D$1:$D$96,0),8)),'Roundwood_transp._input'!$K$1,'Roundwood_transp._input'!$M$1)</f>
        <v>Transport, lorry 20-28t, fleet average/CH U</v>
      </c>
      <c r="ML13" s="273" t="str">
        <f>IF(ISNUMBER(INDEX('Roundwood_transp._input'!$D$1:$M$96,MATCH(LCIA!ML$8,'Roundwood_transp._input'!$D$1:$D$96,0),8)),'Roundwood_transp._input'!$K$1,'Roundwood_transp._input'!$M$1)</f>
        <v>Transport, lorry 20-28t, fleet average/CH U</v>
      </c>
      <c r="MM13" s="273" t="str">
        <f>IF(ISNUMBER(INDEX('Roundwood_transp._input'!$D$1:$M$96,MATCH(LCIA!MM$8,'Roundwood_transp._input'!$D$1:$D$96,0),8)),'Roundwood_transp._input'!$K$1,'Roundwood_transp._input'!$M$1)</f>
        <v>Transport, lorry 20-28t, fleet average/CH U</v>
      </c>
      <c r="MN13" s="273" t="str">
        <f>IF(ISNUMBER(INDEX('Roundwood_transp._input'!$D$1:$M$96,MATCH(LCIA!MN$8,'Roundwood_transp._input'!$D$1:$D$96,0),8)),'Roundwood_transp._input'!$K$1,'Roundwood_transp._input'!$M$1)</f>
        <v>Transport, lorry 20-28t, fleet average/CH U</v>
      </c>
      <c r="MO13" s="273" t="str">
        <f>IF(ISNUMBER(INDEX('Roundwood_transp._input'!$D$1:$M$96,MATCH(LCIA!MO$8,'Roundwood_transp._input'!$D$1:$D$96,0),8)),'Roundwood_transp._input'!$K$1,'Roundwood_transp._input'!$M$1)</f>
        <v>Transport, lorry 20-28t, fleet average/CH U</v>
      </c>
      <c r="MP13" s="273" t="str">
        <f>IF(ISNUMBER(INDEX('Roundwood_transp._input'!$D$1:$M$96,MATCH(LCIA!MP$8,'Roundwood_transp._input'!$D$1:$D$96,0),8)),'Roundwood_transp._input'!$K$1,'Roundwood_transp._input'!$M$1)</f>
        <v>Transport, lorry 20-28t, fleet average/CH U</v>
      </c>
      <c r="MQ13" s="273" t="str">
        <f>IF(ISNUMBER(INDEX('Roundwood_transp._input'!$D$1:$M$96,MATCH(LCIA!MQ$8,'Roundwood_transp._input'!$D$1:$D$96,0),8)),'Roundwood_transp._input'!$K$1,'Roundwood_transp._input'!$M$1)</f>
        <v>Transport, lorry 20-28t, fleet average/CH U</v>
      </c>
      <c r="MR13" s="273" t="str">
        <f>IF(ISNUMBER(INDEX('Roundwood_transp._input'!$D$1:$M$96,MATCH(LCIA!MR$8,'Roundwood_transp._input'!$D$1:$D$96,0),8)),'Roundwood_transp._input'!$K$1,'Roundwood_transp._input'!$M$1)</f>
        <v>Transport, lorry 20-28t, fleet average/CH U</v>
      </c>
      <c r="MS13" s="273" t="str">
        <f>IF(ISNUMBER(INDEX('Roundwood_transp._input'!$D$1:$M$96,MATCH(LCIA!MS$8,'Roundwood_transp._input'!$D$1:$D$96,0),8)),'Roundwood_transp._input'!$K$1,'Roundwood_transp._input'!$M$1)</f>
        <v>Transport, lorry 20-28t, fleet average/CH U</v>
      </c>
      <c r="MT13" s="273" t="str">
        <f>IF(ISNUMBER(INDEX('Roundwood_transp._input'!$D$1:$M$96,MATCH(LCIA!MT$8,'Roundwood_transp._input'!$D$1:$D$96,0),8)),'Roundwood_transp._input'!$K$1,'Roundwood_transp._input'!$M$1)</f>
        <v>Transport, lorry 20-28t, fleet average/CH U</v>
      </c>
      <c r="MU13" s="273" t="str">
        <f>IF(ISNUMBER(INDEX('Roundwood_transp._input'!$D$1:$M$96,MATCH(LCIA!MU$8,'Roundwood_transp._input'!$D$1:$D$96,0),8)),'Roundwood_transp._input'!$K$1,'Roundwood_transp._input'!$M$1)</f>
        <v>Transport, lorry 20-28t, fleet average/CH U</v>
      </c>
      <c r="MV13" s="273" t="str">
        <f>IF(ISNUMBER(INDEX('Roundwood_transp._input'!$D$1:$M$96,MATCH(LCIA!MV$8,'Roundwood_transp._input'!$D$1:$D$96,0),8)),'Roundwood_transp._input'!$K$1,'Roundwood_transp._input'!$M$1)</f>
        <v>Transport, lorry 20-28t, fleet average/CH U</v>
      </c>
      <c r="MW13" s="273" t="str">
        <f>IF(ISNUMBER(INDEX('Roundwood_transp._input'!$D$1:$M$96,MATCH(LCIA!MW$8,'Roundwood_transp._input'!$D$1:$D$96,0),8)),'Roundwood_transp._input'!$K$1,'Roundwood_transp._input'!$M$1)</f>
        <v>Transport, lorry 20-28t, fleet average/CH U</v>
      </c>
      <c r="MX13" s="273" t="str">
        <f>IF(ISNUMBER(INDEX('Roundwood_transp._input'!$D$1:$M$96,MATCH(LCIA!MX$8,'Roundwood_transp._input'!$D$1:$D$96,0),8)),'Roundwood_transp._input'!$K$1,'Roundwood_transp._input'!$M$1)</f>
        <v>Transport, lorry 20-28t, fleet average/CH U</v>
      </c>
      <c r="MY13" s="273" t="str">
        <f>IF(ISNUMBER(INDEX('Roundwood_transp._input'!$D$1:$M$96,MATCH(LCIA!MY$8,'Roundwood_transp._input'!$D$1:$D$96,0),8)),'Roundwood_transp._input'!$K$1,'Roundwood_transp._input'!$M$1)</f>
        <v>Transport, lorry 20-28t, fleet average/CH U</v>
      </c>
      <c r="MZ13" s="273" t="str">
        <f>IF(ISNUMBER(INDEX('Roundwood_transp._input'!$D$1:$M$96,MATCH(LCIA!MZ$8,'Roundwood_transp._input'!$D$1:$D$96,0),8)),'Roundwood_transp._input'!$K$1,'Roundwood_transp._input'!$M$1)</f>
        <v>Transport, lorry 20-28t, fleet average/CH U</v>
      </c>
      <c r="NA13" s="273" t="str">
        <f>IF(ISNUMBER(INDEX('Roundwood_transp._input'!$D$1:$M$96,MATCH(LCIA!NA$8,'Roundwood_transp._input'!$D$1:$D$96,0),8)),'Roundwood_transp._input'!$K$1,'Roundwood_transp._input'!$M$1)</f>
        <v>Transport, lorry 20-28t, fleet average/CH U</v>
      </c>
      <c r="NB13" s="273" t="str">
        <f>IF(ISNUMBER(INDEX('Roundwood_transp._input'!$D$1:$M$96,MATCH(LCIA!NB$8,'Roundwood_transp._input'!$D$1:$D$96,0),8)),'Roundwood_transp._input'!$K$1,'Roundwood_transp._input'!$M$1)</f>
        <v>Transport, lorry 20-28t, fleet average/CH U</v>
      </c>
    </row>
    <row r="14" spans="1:366" s="17" customFormat="1">
      <c r="A14" s="17" t="s">
        <v>1301</v>
      </c>
      <c r="B14" s="17" t="s">
        <v>1114</v>
      </c>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f t="array" ref="MK14">INDEX(Dichten!$A$2:$F$19,MATCH(LCIA!MK6&amp;LCIA!MK2,INDEX(Dichten!$A$2:$F$19,,1)&amp;INDEX(Dichten!$A$2:$F$19,,2),0),4)</f>
        <v>-6875.0000000000009</v>
      </c>
      <c r="ML14" s="29">
        <f t="array" ref="ML14">INDEX(Dichten!$A$2:$F$19,MATCH(LCIA!ML6&amp;LCIA!ML2,INDEX(Dichten!$A$2:$F$19,,1)&amp;INDEX(Dichten!$A$2:$F$19,,2),0),4)</f>
        <v>-6600.0000000000009</v>
      </c>
      <c r="MM14" s="29">
        <f t="array" ref="MM14">INDEX(Dichten!$A$2:$F$19,MATCH(LCIA!MM6&amp;LCIA!MM2,INDEX(Dichten!$A$2:$F$19,,1)&amp;INDEX(Dichten!$A$2:$F$19,,2),0),4)</f>
        <v>-6710.0000000000009</v>
      </c>
      <c r="MN14" s="29">
        <f t="array" ref="MN14">INDEX(Dichten!$A$2:$F$19,MATCH(LCIA!MN6&amp;LCIA!MN2,INDEX(Dichten!$A$2:$F$19,,1)&amp;INDEX(Dichten!$A$2:$F$19,,2),0),4)</f>
        <v>-6710.0000000000009</v>
      </c>
      <c r="MO14" s="29">
        <f t="array" ref="MO14">INDEX(Dichten!$A$2:$F$19,MATCH(LCIA!MO6&amp;LCIA!MO2,INDEX(Dichten!$A$2:$F$19,,1)&amp;INDEX(Dichten!$A$2:$F$19,,2),0),4)</f>
        <v>-6710.0000000000009</v>
      </c>
      <c r="MP14" s="29">
        <f t="array" ref="MP14">INDEX(Dichten!$A$2:$F$19,MATCH(LCIA!MP6&amp;LCIA!MP2,INDEX(Dichten!$A$2:$F$19,,1)&amp;INDEX(Dichten!$A$2:$F$19,,2),0),4)</f>
        <v>-6710.0000000000009</v>
      </c>
      <c r="MQ14" s="29">
        <f t="array" ref="MQ14">INDEX(Dichten!$A$2:$F$19,MATCH(LCIA!MQ6&amp;LCIA!MQ2,INDEX(Dichten!$A$2:$F$19,,1)&amp;INDEX(Dichten!$A$2:$F$19,,2),0),4)</f>
        <v>-6710.0000000000009</v>
      </c>
      <c r="MR14" s="29">
        <f t="array" ref="MR14">INDEX(Dichten!$A$2:$F$19,MATCH(LCIA!MR6&amp;LCIA!MR2,INDEX(Dichten!$A$2:$F$19,,1)&amp;INDEX(Dichten!$A$2:$F$19,,2),0),4)</f>
        <v>-6710.0000000000009</v>
      </c>
      <c r="MS14" s="29">
        <f t="array" ref="MS14">INDEX(Dichten!$A$2:$F$19,MATCH(LCIA!MS6&amp;LCIA!MS2,INDEX(Dichten!$A$2:$F$19,,1)&amp;INDEX(Dichten!$A$2:$F$19,,2),0),4)</f>
        <v>-6875.0000000000009</v>
      </c>
      <c r="MT14" s="29">
        <f t="array" ref="MT14">INDEX(Dichten!$A$2:$F$19,MATCH(LCIA!MT6&amp;LCIA!MT2,INDEX(Dichten!$A$2:$F$19,,1)&amp;INDEX(Dichten!$A$2:$F$19,,2),0),4)</f>
        <v>-4823.5</v>
      </c>
      <c r="MU14" s="29">
        <f t="array" ref="MU14">INDEX(Dichten!$A$2:$F$19,MATCH(LCIA!MU6&amp;LCIA!MU2,INDEX(Dichten!$A$2:$F$19,,1)&amp;INDEX(Dichten!$A$2:$F$19,,2),0),4)</f>
        <v>-5161.75</v>
      </c>
      <c r="MV14" s="29">
        <f t="array" ref="MV14">INDEX(Dichten!$A$2:$F$19,MATCH(LCIA!MV6&amp;LCIA!MV2,INDEX(Dichten!$A$2:$F$19,,1)&amp;INDEX(Dichten!$A$2:$F$19,,2),0),4)</f>
        <v>-5161.75</v>
      </c>
      <c r="MW14" s="29">
        <f t="array" ref="MW14">INDEX(Dichten!$A$2:$F$19,MATCH(LCIA!MW6&amp;LCIA!MW2,INDEX(Dichten!$A$2:$F$19,,1)&amp;INDEX(Dichten!$A$2:$F$19,,2),0),4)</f>
        <v>-5161.75</v>
      </c>
      <c r="MX14" s="29">
        <f t="array" ref="MX14">INDEX(Dichten!$A$2:$F$19,MATCH(LCIA!MX6&amp;LCIA!MX2,INDEX(Dichten!$A$2:$F$19,,1)&amp;INDEX(Dichten!$A$2:$F$19,,2),0),4)</f>
        <v>-5500</v>
      </c>
      <c r="MY14" s="29">
        <f t="array" ref="MY14">INDEX(Dichten!$A$2:$F$19,MATCH(LCIA!MY6&amp;LCIA!MY2,INDEX(Dichten!$A$2:$F$19,,1)&amp;INDEX(Dichten!$A$2:$F$19,,2),0),4)</f>
        <v>-5500</v>
      </c>
      <c r="MZ14" s="29">
        <f t="array" ref="MZ14">INDEX(Dichten!$A$2:$F$19,MATCH(LCIA!MZ6&amp;LCIA!MZ2,INDEX(Dichten!$A$2:$F$19,,1)&amp;INDEX(Dichten!$A$2:$F$19,,2),0),4)</f>
        <v>-5161.75</v>
      </c>
      <c r="NA14" s="29">
        <f t="array" ref="NA14">INDEX(Dichten!$A$2:$F$19,MATCH(LCIA!NA6&amp;LCIA!NA2,INDEX(Dichten!$A$2:$F$19,,1)&amp;INDEX(Dichten!$A$2:$F$19,,2),0),4)</f>
        <v>-5161.75</v>
      </c>
      <c r="NB14" s="29">
        <f t="array" ref="NB14">INDEX(Dichten!$A$2:$F$19,MATCH(LCIA!NB6&amp;LCIA!NB2,INDEX(Dichten!$A$2:$F$19,,1)&amp;INDEX(Dichten!$A$2:$F$19,,2),0),4)</f>
        <v>-4823.5</v>
      </c>
    </row>
    <row r="15" spans="1:366" s="17" customFormat="1" ht="28.5">
      <c r="A15" s="18" t="s">
        <v>66</v>
      </c>
      <c r="B15" s="18">
        <f>SUM(C15:LR15)</f>
        <v>0</v>
      </c>
      <c r="C15" s="19" t="str">
        <f t="array" ref="C15">IF(C$7="1",C149/3.6-PRODUCT(C9,INDEX($MK$1:$NB$19,15,MATCH(C$2&amp;C$6,INDEX($MK$1:$NB$19,2,)&amp;INDEX($MK$1:$NB$19,6,),0)))+C9*SUMPRODUCT($MK$7:$NB$7,$MK$15:$NB$15)-C$12*INDEX($ME$1:$MJ$19,15,MATCH(C13,$ME$1:$MJ$1,0)),"")</f>
        <v/>
      </c>
      <c r="D15" s="19" t="str">
        <f t="array" ref="D15">IF(D$7="1",D149/3.6-PRODUCT(D9,INDEX($MK$1:$NB$19,15,MATCH(D$2&amp;D$6,INDEX($MK$1:$NB$19,2,)&amp;INDEX($MK$1:$NB$19,6,),0)))+D9*SUMPRODUCT($MK$7:$NB$7,$MK$15:$NB$15)-D$12*INDEX($ME$1:$MJ$19,15,MATCH(D13,$ME$1:$MJ$1,0)),"")</f>
        <v/>
      </c>
      <c r="E15" s="19" t="str">
        <f t="array" ref="E15">IF(E$7="1",E149/3.6-PRODUCT(E9,INDEX($MK$1:$NB$19,15,MATCH(E$2&amp;E$6,INDEX($MK$1:$NB$19,2,)&amp;INDEX($MK$1:$NB$19,6,),0)))+E9*SUMPRODUCT($MK$7:$NB$7,$MK$15:$NB$15)-E$12*INDEX($ME$1:$MJ$19,15,MATCH(E13,$ME$1:$MJ$1,0)),"")</f>
        <v/>
      </c>
      <c r="F15" s="19" t="str">
        <f t="array" ref="F15">IF(F$7="1",F149/3.6-PRODUCT(F9,INDEX($MK$1:$NB$19,15,MATCH(F$2&amp;F$6,INDEX($MK$1:$NB$19,2,)&amp;INDEX($MK$1:$NB$19,6,),0)))+F9*SUMPRODUCT($MK$7:$NB$7,$MK$15:$NB$15)-F$12*INDEX($ME$1:$MJ$19,15,MATCH(F13,$ME$1:$MJ$1,0)),"")</f>
        <v/>
      </c>
      <c r="G15" s="19" t="str">
        <f t="array" ref="G15">IF(G$7="1",G149/3.6-PRODUCT(G9,INDEX($MK$1:$NB$19,15,MATCH(G$2&amp;G$6,INDEX($MK$1:$NB$19,2,)&amp;INDEX($MK$1:$NB$19,6,),0)))+G9*SUMPRODUCT($MK$7:$NB$7,$MK$15:$NB$15)-G$12*INDEX($ME$1:$MJ$19,15,MATCH(G13,$ME$1:$MJ$1,0)),"")</f>
        <v/>
      </c>
      <c r="H15" s="19" t="str">
        <f t="array" ref="H15">IF(H$7="1",H149/3.6-PRODUCT(H9,INDEX($MK$1:$NB$19,15,MATCH(H$2&amp;H$6,INDEX($MK$1:$NB$19,2,)&amp;INDEX($MK$1:$NB$19,6,),0)))+H9*SUMPRODUCT($MK$7:$NB$7,$MK$15:$NB$15)-H$12*INDEX($ME$1:$MJ$19,15,MATCH(H13,$ME$1:$MJ$1,0)),"")</f>
        <v/>
      </c>
      <c r="I15" s="19" t="str">
        <f t="array" ref="I15">IF(I$7="1",I149/3.6-PRODUCT(I9,INDEX($MK$1:$NB$19,15,MATCH(I$2&amp;I$6,INDEX($MK$1:$NB$19,2,)&amp;INDEX($MK$1:$NB$19,6,),0)))+I9*SUMPRODUCT($MK$7:$NB$7,$MK$15:$NB$15)-I$12*INDEX($ME$1:$MJ$19,15,MATCH(I13,$ME$1:$MJ$1,0)),"")</f>
        <v/>
      </c>
      <c r="J15" s="19" t="str">
        <f t="array" ref="J15">IF(J$7="1",J149/3.6-PRODUCT(J9,INDEX($MK$1:$NB$19,15,MATCH(J$2&amp;J$6,INDEX($MK$1:$NB$19,2,)&amp;INDEX($MK$1:$NB$19,6,),0)))+J9*SUMPRODUCT($MK$7:$NB$7,$MK$15:$NB$15)-J$12*INDEX($ME$1:$MJ$19,15,MATCH(J13,$ME$1:$MJ$1,0)),"")</f>
        <v/>
      </c>
      <c r="K15" s="19" t="str">
        <f t="array" ref="K15">IF(K$7="1",K149/3.6-PRODUCT(K9,INDEX($MK$1:$NB$19,15,MATCH(K$2&amp;K$6,INDEX($MK$1:$NB$19,2,)&amp;INDEX($MK$1:$NB$19,6,),0)))+K9*SUMPRODUCT($MK$7:$NB$7,$MK$15:$NB$15)-K$12*INDEX($ME$1:$MJ$19,15,MATCH(K13,$ME$1:$MJ$1,0)),"")</f>
        <v/>
      </c>
      <c r="L15" s="19" t="str">
        <f t="array" ref="L15">IF(L$7="1",L149/3.6-PRODUCT(L9,INDEX($MK$1:$NB$19,15,MATCH(L$2&amp;L$6,INDEX($MK$1:$NB$19,2,)&amp;INDEX($MK$1:$NB$19,6,),0)))+L9*SUMPRODUCT($MK$7:$NB$7,$MK$15:$NB$15)-L$12*INDEX($ME$1:$MJ$19,15,MATCH(L13,$ME$1:$MJ$1,0)),"")</f>
        <v/>
      </c>
      <c r="M15" s="19" t="str">
        <f t="array" ref="M15">IF(M$7="1",M149/3.6-PRODUCT(M9,INDEX($MK$1:$NB$19,15,MATCH(M$2&amp;M$6,INDEX($MK$1:$NB$19,2,)&amp;INDEX($MK$1:$NB$19,6,),0)))+M9*SUMPRODUCT($MK$7:$NB$7,$MK$15:$NB$15)-M$12*INDEX($ME$1:$MJ$19,15,MATCH(M13,$ME$1:$MJ$1,0)),"")</f>
        <v/>
      </c>
      <c r="N15" s="19" t="str">
        <f t="array" ref="N15">IF(N$7="1",N149/3.6-PRODUCT(N9,INDEX($MK$1:$NB$19,15,MATCH(N$2&amp;N$6,INDEX($MK$1:$NB$19,2,)&amp;INDEX($MK$1:$NB$19,6,),0)))+N9*SUMPRODUCT($MK$7:$NB$7,$MK$15:$NB$15)-N$12*INDEX($ME$1:$MJ$19,15,MATCH(N13,$ME$1:$MJ$1,0)),"")</f>
        <v/>
      </c>
      <c r="O15" s="19" t="str">
        <f t="array" ref="O15">IF(O$7="1",O149/3.6-PRODUCT(O9,INDEX($MK$1:$NB$19,15,MATCH(O$2&amp;O$6,INDEX($MK$1:$NB$19,2,)&amp;INDEX($MK$1:$NB$19,6,),0)))+O9*SUMPRODUCT($MK$7:$NB$7,$MK$15:$NB$15)-O$12*INDEX($ME$1:$MJ$19,15,MATCH(O13,$ME$1:$MJ$1,0)),"")</f>
        <v/>
      </c>
      <c r="P15" s="19" t="str">
        <f t="array" ref="P15">IF(P$7="1",P149/3.6-PRODUCT(P9,INDEX($MK$1:$NB$19,15,MATCH(P$2&amp;P$6,INDEX($MK$1:$NB$19,2,)&amp;INDEX($MK$1:$NB$19,6,),0)))+P9*SUMPRODUCT($MK$7:$NB$7,$MK$15:$NB$15)-P$12*INDEX($ME$1:$MJ$19,15,MATCH(P13,$ME$1:$MJ$1,0)),"")</f>
        <v/>
      </c>
      <c r="Q15" s="19" t="str">
        <f t="array" ref="Q15">IF(Q$7="1",Q149/3.6-PRODUCT(Q9,INDEX($MK$1:$NB$19,15,MATCH(Q$2&amp;Q$6,INDEX($MK$1:$NB$19,2,)&amp;INDEX($MK$1:$NB$19,6,),0)))+Q9*SUMPRODUCT($MK$7:$NB$7,$MK$15:$NB$15)-Q$12*INDEX($ME$1:$MJ$19,15,MATCH(Q13,$ME$1:$MJ$1,0)),"")</f>
        <v/>
      </c>
      <c r="R15" s="19" t="str">
        <f t="array" ref="R15">IF(R$7="1",R149/3.6-PRODUCT(R9,INDEX($MK$1:$NB$19,15,MATCH(R$2&amp;R$6,INDEX($MK$1:$NB$19,2,)&amp;INDEX($MK$1:$NB$19,6,),0)))+R9*SUMPRODUCT($MK$7:$NB$7,$MK$15:$NB$15)-R$12*INDEX($ME$1:$MJ$19,15,MATCH(R13,$ME$1:$MJ$1,0)),"")</f>
        <v/>
      </c>
      <c r="S15" s="19" t="str">
        <f t="array" ref="S15">IF(S$7="1",S149/3.6-PRODUCT(S9,INDEX($MK$1:$NB$19,15,MATCH(S$2&amp;S$6,INDEX($MK$1:$NB$19,2,)&amp;INDEX($MK$1:$NB$19,6,),0)))+S9*SUMPRODUCT($MK$7:$NB$7,$MK$15:$NB$15)-S$12*INDEX($ME$1:$MJ$19,15,MATCH(S13,$ME$1:$MJ$1,0)),"")</f>
        <v/>
      </c>
      <c r="T15" s="19" t="str">
        <f t="array" ref="T15">IF(T$7="1",T149/3.6-PRODUCT(T9,INDEX($MK$1:$NB$19,15,MATCH(T$2&amp;T$6,INDEX($MK$1:$NB$19,2,)&amp;INDEX($MK$1:$NB$19,6,),0)))+T9*SUMPRODUCT($MK$7:$NB$7,$MK$15:$NB$15)-T$12*INDEX($ME$1:$MJ$19,15,MATCH(T13,$ME$1:$MJ$1,0)),"")</f>
        <v/>
      </c>
      <c r="U15" s="19" t="str">
        <f t="array" ref="U15">IF(U$7="1",U149/3.6-PRODUCT(U9,INDEX($MK$1:$NB$19,15,MATCH(U$2&amp;U$6,INDEX($MK$1:$NB$19,2,)&amp;INDEX($MK$1:$NB$19,6,),0)))+U9*SUMPRODUCT($MK$7:$NB$7,$MK$15:$NB$15)-U$12*INDEX($ME$1:$MJ$19,15,MATCH(U13,$ME$1:$MJ$1,0)),"")</f>
        <v/>
      </c>
      <c r="V15" s="19" t="str">
        <f t="array" ref="V15">IF(V$7="1",V149/3.6-PRODUCT(V9,INDEX($MK$1:$NB$19,15,MATCH(V$2&amp;V$6,INDEX($MK$1:$NB$19,2,)&amp;INDEX($MK$1:$NB$19,6,),0)))+V9*SUMPRODUCT($MK$7:$NB$7,$MK$15:$NB$15)-V$12*INDEX($ME$1:$MJ$19,15,MATCH(V13,$ME$1:$MJ$1,0)),"")</f>
        <v/>
      </c>
      <c r="W15" s="19" t="str">
        <f t="array" ref="W15">IF(W$7="1",W149/3.6-PRODUCT(W9,INDEX($MK$1:$NB$19,15,MATCH(W$2&amp;W$6,INDEX($MK$1:$NB$19,2,)&amp;INDEX($MK$1:$NB$19,6,),0)))+W9*SUMPRODUCT($MK$7:$NB$7,$MK$15:$NB$15)-W$12*INDEX($ME$1:$MJ$19,15,MATCH(W13,$ME$1:$MJ$1,0)),"")</f>
        <v/>
      </c>
      <c r="X15" s="19" t="str">
        <f t="array" ref="X15">IF(X$7="1",X149/3.6-PRODUCT(X9,INDEX($MK$1:$NB$19,15,MATCH(X$2&amp;X$6,INDEX($MK$1:$NB$19,2,)&amp;INDEX($MK$1:$NB$19,6,),0)))+X9*SUMPRODUCT($MK$7:$NB$7,$MK$15:$NB$15)-X$12*INDEX($ME$1:$MJ$19,15,MATCH(X13,$ME$1:$MJ$1,0)),"")</f>
        <v/>
      </c>
      <c r="Y15" s="19" t="str">
        <f t="array" ref="Y15">IF(Y$7="1",Y149/3.6-PRODUCT(Y9,INDEX($MK$1:$NB$19,15,MATCH(Y$2&amp;Y$6,INDEX($MK$1:$NB$19,2,)&amp;INDEX($MK$1:$NB$19,6,),0)))+Y9*SUMPRODUCT($MK$7:$NB$7,$MK$15:$NB$15)-Y$12*INDEX($ME$1:$MJ$19,15,MATCH(Y13,$ME$1:$MJ$1,0)),"")</f>
        <v/>
      </c>
      <c r="Z15" s="19" t="str">
        <f t="array" ref="Z15">IF(Z$7="1",Z149/3.6-PRODUCT(Z9,INDEX($MK$1:$NB$19,15,MATCH(Z$2&amp;Z$6,INDEX($MK$1:$NB$19,2,)&amp;INDEX($MK$1:$NB$19,6,),0)))+Z9*SUMPRODUCT($MK$7:$NB$7,$MK$15:$NB$15)-Z$12*INDEX($ME$1:$MJ$19,15,MATCH(Z13,$ME$1:$MJ$1,0)),"")</f>
        <v/>
      </c>
      <c r="AA15" s="19" t="str">
        <f t="array" ref="AA15">IF(AA$7="1",AA149/3.6-PRODUCT(AA9,INDEX($MK$1:$NB$19,15,MATCH(AA$2&amp;AA$6,INDEX($MK$1:$NB$19,2,)&amp;INDEX($MK$1:$NB$19,6,),0)))+AA9*SUMPRODUCT($MK$7:$NB$7,$MK$15:$NB$15)-AA$12*INDEX($ME$1:$MJ$19,15,MATCH(AA13,$ME$1:$MJ$1,0)),"")</f>
        <v/>
      </c>
      <c r="AB15" s="19" t="str">
        <f t="array" ref="AB15">IF(AB$7="1",AB149/3.6-PRODUCT(AB9,INDEX($MK$1:$NB$19,15,MATCH(AB$2&amp;AB$6,INDEX($MK$1:$NB$19,2,)&amp;INDEX($MK$1:$NB$19,6,),0)))+AB9*SUMPRODUCT($MK$7:$NB$7,$MK$15:$NB$15)-AB$12*INDEX($ME$1:$MJ$19,15,MATCH(AB13,$ME$1:$MJ$1,0)),"")</f>
        <v/>
      </c>
      <c r="AC15" s="19" t="str">
        <f t="array" ref="AC15">IF(AC$7="1",AC149/3.6-PRODUCT(AC9,INDEX($MK$1:$NB$19,15,MATCH(AC$2&amp;AC$6,INDEX($MK$1:$NB$19,2,)&amp;INDEX($MK$1:$NB$19,6,),0)))+AC9*SUMPRODUCT($MK$7:$NB$7,$MK$15:$NB$15)-AC$12*INDEX($ME$1:$MJ$19,15,MATCH(AC13,$ME$1:$MJ$1,0)),"")</f>
        <v/>
      </c>
      <c r="AD15" s="19" t="str">
        <f t="array" ref="AD15">IF(AD$7="1",AD149/3.6-PRODUCT(AD9,INDEX($MK$1:$NB$19,15,MATCH(AD$2&amp;AD$6,INDEX($MK$1:$NB$19,2,)&amp;INDEX($MK$1:$NB$19,6,),0)))+AD9*SUMPRODUCT($MK$7:$NB$7,$MK$15:$NB$15)-AD$12*INDEX($ME$1:$MJ$19,15,MATCH(AD13,$ME$1:$MJ$1,0)),"")</f>
        <v/>
      </c>
      <c r="AE15" s="19" t="str">
        <f t="array" ref="AE15">IF(AE$7="1",AE149/3.6-PRODUCT(AE9,INDEX($MK$1:$NB$19,15,MATCH(AE$2&amp;AE$6,INDEX($MK$1:$NB$19,2,)&amp;INDEX($MK$1:$NB$19,6,),0)))+AE9*SUMPRODUCT($MK$7:$NB$7,$MK$15:$NB$15)-AE$12*INDEX($ME$1:$MJ$19,15,MATCH(AE13,$ME$1:$MJ$1,0)),"")</f>
        <v/>
      </c>
      <c r="AF15" s="19" t="str">
        <f t="array" ref="AF15">IF(AF$7="1",AF149/3.6-PRODUCT(AF9,INDEX($MK$1:$NB$19,15,MATCH(AF$2&amp;AF$6,INDEX($MK$1:$NB$19,2,)&amp;INDEX($MK$1:$NB$19,6,),0)))+AF9*SUMPRODUCT($MK$7:$NB$7,$MK$15:$NB$15)-AF$12*INDEX($ME$1:$MJ$19,15,MATCH(AF13,$ME$1:$MJ$1,0)),"")</f>
        <v/>
      </c>
      <c r="AG15" s="19" t="str">
        <f t="array" ref="AG15">IF(AG$7="1",AG149/3.6-PRODUCT(AG9,INDEX($MK$1:$NB$19,15,MATCH(AG$2&amp;AG$6,INDEX($MK$1:$NB$19,2,)&amp;INDEX($MK$1:$NB$19,6,),0)))+AG9*SUMPRODUCT($MK$7:$NB$7,$MK$15:$NB$15)-AG$12*INDEX($ME$1:$MJ$19,15,MATCH(AG13,$ME$1:$MJ$1,0)),"")</f>
        <v/>
      </c>
      <c r="AH15" s="19" t="str">
        <f t="array" ref="AH15">IF(AH$7="1",AH149/3.6-PRODUCT(AH9,INDEX($MK$1:$NB$19,15,MATCH(AH$2&amp;AH$6,INDEX($MK$1:$NB$19,2,)&amp;INDEX($MK$1:$NB$19,6,),0)))+AH9*SUMPRODUCT($MK$7:$NB$7,$MK$15:$NB$15)-AH$12*INDEX($ME$1:$MJ$19,15,MATCH(AH13,$ME$1:$MJ$1,0)),"")</f>
        <v/>
      </c>
      <c r="AI15" s="19" t="str">
        <f t="array" ref="AI15">IF(AI$7="1",AI149/3.6-PRODUCT(AI9,INDEX($MK$1:$NB$19,15,MATCH(AI$2&amp;AI$6,INDEX($MK$1:$NB$19,2,)&amp;INDEX($MK$1:$NB$19,6,),0)))+AI9*SUMPRODUCT($MK$7:$NB$7,$MK$15:$NB$15)-AI$12*INDEX($ME$1:$MJ$19,15,MATCH(AI13,$ME$1:$MJ$1,0)),"")</f>
        <v/>
      </c>
      <c r="AJ15" s="19" t="str">
        <f t="array" ref="AJ15">IF(AJ$7="1",AJ149/3.6-PRODUCT(AJ9,INDEX($MK$1:$NB$19,15,MATCH(AJ$2&amp;AJ$6,INDEX($MK$1:$NB$19,2,)&amp;INDEX($MK$1:$NB$19,6,),0)))+AJ9*SUMPRODUCT($MK$7:$NB$7,$MK$15:$NB$15)-AJ$12*INDEX($ME$1:$MJ$19,15,MATCH(AJ13,$ME$1:$MJ$1,0)),"")</f>
        <v/>
      </c>
      <c r="AK15" s="19" t="str">
        <f t="array" ref="AK15">IF(AK$7="1",AK149/3.6-PRODUCT(AK9,INDEX($MK$1:$NB$19,15,MATCH(AK$2&amp;AK$6,INDEX($MK$1:$NB$19,2,)&amp;INDEX($MK$1:$NB$19,6,),0)))+AK9*SUMPRODUCT($MK$7:$NB$7,$MK$15:$NB$15)-AK$12*INDEX($ME$1:$MJ$19,15,MATCH(AK13,$ME$1:$MJ$1,0)),"")</f>
        <v/>
      </c>
      <c r="AL15" s="19" t="str">
        <f t="array" ref="AL15">IF(AL$7="1",AL149/3.6-PRODUCT(AL9,INDEX($MK$1:$NB$19,15,MATCH(AL$2&amp;AL$6,INDEX($MK$1:$NB$19,2,)&amp;INDEX($MK$1:$NB$19,6,),0)))+AL9*SUMPRODUCT($MK$7:$NB$7,$MK$15:$NB$15)-AL$12*INDEX($ME$1:$MJ$19,15,MATCH(AL13,$ME$1:$MJ$1,0)),"")</f>
        <v/>
      </c>
      <c r="AM15" s="19" t="str">
        <f t="array" ref="AM15">IF(AM$7="1",AM149/3.6-PRODUCT(AM9,INDEX($MK$1:$NB$19,15,MATCH(AM$2&amp;AM$6,INDEX($MK$1:$NB$19,2,)&amp;INDEX($MK$1:$NB$19,6,),0)))+AM9*SUMPRODUCT($MK$7:$NB$7,$MK$15:$NB$15)-AM$12*INDEX($ME$1:$MJ$19,15,MATCH(AM13,$ME$1:$MJ$1,0)),"")</f>
        <v/>
      </c>
      <c r="AN15" s="19" t="str">
        <f t="array" ref="AN15">IF(AN$7="1",AN149/3.6-PRODUCT(AN9,INDEX($MK$1:$NB$19,15,MATCH(AN$2&amp;AN$6,INDEX($MK$1:$NB$19,2,)&amp;INDEX($MK$1:$NB$19,6,),0)))+AN9*SUMPRODUCT($MK$7:$NB$7,$MK$15:$NB$15)-AN$12*INDEX($ME$1:$MJ$19,15,MATCH(AN13,$ME$1:$MJ$1,0)),"")</f>
        <v/>
      </c>
      <c r="AO15" s="19" t="str">
        <f t="array" ref="AO15">IF(AO$7="1",AO149/3.6-PRODUCT(AO9,INDEX($MK$1:$NB$19,15,MATCH(AO$2&amp;AO$6,INDEX($MK$1:$NB$19,2,)&amp;INDEX($MK$1:$NB$19,6,),0)))+AO9*SUMPRODUCT($MK$7:$NB$7,$MK$15:$NB$15)-AO$12*INDEX($ME$1:$MJ$19,15,MATCH(AO13,$ME$1:$MJ$1,0)),"")</f>
        <v/>
      </c>
      <c r="AP15" s="19" t="str">
        <f t="array" ref="AP15">IF(AP$7="1",AP149/3.6-PRODUCT(AP9,INDEX($MK$1:$NB$19,15,MATCH(AP$2&amp;AP$6,INDEX($MK$1:$NB$19,2,)&amp;INDEX($MK$1:$NB$19,6,),0)))+AP9*SUMPRODUCT($MK$7:$NB$7,$MK$15:$NB$15)-AP$12*INDEX($ME$1:$MJ$19,15,MATCH(AP13,$ME$1:$MJ$1,0)),"")</f>
        <v/>
      </c>
      <c r="AQ15" s="19" t="str">
        <f t="array" ref="AQ15">IF(AQ$7="1",AQ149/3.6-PRODUCT(AQ9,INDEX($MK$1:$NB$19,15,MATCH(AQ$2&amp;AQ$6,INDEX($MK$1:$NB$19,2,)&amp;INDEX($MK$1:$NB$19,6,),0)))+AQ9*SUMPRODUCT($MK$7:$NB$7,$MK$15:$NB$15)-AQ$12*INDEX($ME$1:$MJ$19,15,MATCH(AQ13,$ME$1:$MJ$1,0)),"")</f>
        <v/>
      </c>
      <c r="AR15" s="19" t="str">
        <f t="array" ref="AR15">IF(AR$7="1",AR149/3.6-PRODUCT(AR9,INDEX($MK$1:$NB$19,15,MATCH(AR$2&amp;AR$6,INDEX($MK$1:$NB$19,2,)&amp;INDEX($MK$1:$NB$19,6,),0)))+AR9*SUMPRODUCT($MK$7:$NB$7,$MK$15:$NB$15)-AR$12*INDEX($ME$1:$MJ$19,15,MATCH(AR13,$ME$1:$MJ$1,0)),"")</f>
        <v/>
      </c>
      <c r="AS15" s="19" t="str">
        <f t="array" ref="AS15">IF(AS$7="1",AS149/3.6-PRODUCT(AS9,INDEX($MK$1:$NB$19,15,MATCH(AS$2&amp;AS$6,INDEX($MK$1:$NB$19,2,)&amp;INDEX($MK$1:$NB$19,6,),0)))+AS9*SUMPRODUCT($MK$7:$NB$7,$MK$15:$NB$15)-AS$12*INDEX($ME$1:$MJ$19,15,MATCH(AS13,$ME$1:$MJ$1,0)),"")</f>
        <v/>
      </c>
      <c r="AT15" s="19" t="str">
        <f t="array" ref="AT15">IF(AT$7="1",AT149/3.6-PRODUCT(AT9,INDEX($MK$1:$NB$19,15,MATCH(AT$2&amp;AT$6,INDEX($MK$1:$NB$19,2,)&amp;INDEX($MK$1:$NB$19,6,),0)))+AT9*SUMPRODUCT($MK$7:$NB$7,$MK$15:$NB$15)-AT$12*INDEX($ME$1:$MJ$19,15,MATCH(AT13,$ME$1:$MJ$1,0)),"")</f>
        <v/>
      </c>
      <c r="AU15" s="19" t="str">
        <f t="array" ref="AU15">IF(AU$7="1",AU149/3.6-PRODUCT(AU9,INDEX($MK$1:$NB$19,15,MATCH(AU$2&amp;AU$6,INDEX($MK$1:$NB$19,2,)&amp;INDEX($MK$1:$NB$19,6,),0)))+AU9*SUMPRODUCT($MK$7:$NB$7,$MK$15:$NB$15)-AU$12*INDEX($ME$1:$MJ$19,15,MATCH(AU13,$ME$1:$MJ$1,0)),"")</f>
        <v/>
      </c>
      <c r="AV15" s="19" t="str">
        <f t="array" ref="AV15">IF(AV$7="1",AV149/3.6-PRODUCT(AV9,INDEX($MK$1:$NB$19,15,MATCH(AV$2&amp;AV$6,INDEX($MK$1:$NB$19,2,)&amp;INDEX($MK$1:$NB$19,6,),0)))+AV9*SUMPRODUCT($MK$7:$NB$7,$MK$15:$NB$15)-AV$12*INDEX($ME$1:$MJ$19,15,MATCH(AV13,$ME$1:$MJ$1,0)),"")</f>
        <v/>
      </c>
      <c r="AW15" s="19" t="str">
        <f t="array" ref="AW15">IF(AW$7="1",AW149/3.6-PRODUCT(AW9,INDEX($MK$1:$NB$19,15,MATCH(AW$2&amp;AW$6,INDEX($MK$1:$NB$19,2,)&amp;INDEX($MK$1:$NB$19,6,),0)))+AW9*SUMPRODUCT($MK$7:$NB$7,$MK$15:$NB$15)-AW$12*INDEX($ME$1:$MJ$19,15,MATCH(AW13,$ME$1:$MJ$1,0)),"")</f>
        <v/>
      </c>
      <c r="AX15" s="19" t="str">
        <f t="array" ref="AX15">IF(AX$7="1",AX149/3.6-PRODUCT(AX9,INDEX($MK$1:$NB$19,15,MATCH(AX$2&amp;AX$6,INDEX($MK$1:$NB$19,2,)&amp;INDEX($MK$1:$NB$19,6,),0)))+AX9*SUMPRODUCT($MK$7:$NB$7,$MK$15:$NB$15)-AX$12*INDEX($ME$1:$MJ$19,15,MATCH(AX13,$ME$1:$MJ$1,0)),"")</f>
        <v/>
      </c>
      <c r="AY15" s="19" t="str">
        <f t="array" ref="AY15">IF(AY$7="1",AY149/3.6-PRODUCT(AY9,INDEX($MK$1:$NB$19,15,MATCH(AY$2&amp;AY$6,INDEX($MK$1:$NB$19,2,)&amp;INDEX($MK$1:$NB$19,6,),0)))+AY9*SUMPRODUCT($MK$7:$NB$7,$MK$15:$NB$15)-AY$12*INDEX($ME$1:$MJ$19,15,MATCH(AY13,$ME$1:$MJ$1,0)),"")</f>
        <v/>
      </c>
      <c r="AZ15" s="19" t="str">
        <f t="array" ref="AZ15">IF(AZ$7="1",AZ149/3.6-PRODUCT(AZ9,INDEX($MK$1:$NB$19,15,MATCH(AZ$2&amp;AZ$6,INDEX($MK$1:$NB$19,2,)&amp;INDEX($MK$1:$NB$19,6,),0)))+AZ9*SUMPRODUCT($MK$7:$NB$7,$MK$15:$NB$15)-AZ$12*INDEX($ME$1:$MJ$19,15,MATCH(AZ13,$ME$1:$MJ$1,0)),"")</f>
        <v/>
      </c>
      <c r="BA15" s="19" t="str">
        <f t="array" ref="BA15">IF(BA$7="1",BA149/3.6-PRODUCT(BA9,INDEX($MK$1:$NB$19,15,MATCH(BA$2&amp;BA$6,INDEX($MK$1:$NB$19,2,)&amp;INDEX($MK$1:$NB$19,6,),0)))+BA9*SUMPRODUCT($MK$7:$NB$7,$MK$15:$NB$15)-BA$12*INDEX($ME$1:$MJ$19,15,MATCH(BA13,$ME$1:$MJ$1,0)),"")</f>
        <v/>
      </c>
      <c r="BB15" s="19" t="str">
        <f t="array" ref="BB15">IF(BB$7="1",BB149/3.6-PRODUCT(BB9,INDEX($MK$1:$NB$19,15,MATCH(BB$2&amp;BB$6,INDEX($MK$1:$NB$19,2,)&amp;INDEX($MK$1:$NB$19,6,),0)))+BB9*SUMPRODUCT($MK$7:$NB$7,$MK$15:$NB$15)-BB$12*INDEX($ME$1:$MJ$19,15,MATCH(BB13,$ME$1:$MJ$1,0)),"")</f>
        <v/>
      </c>
      <c r="BC15" s="19" t="str">
        <f t="array" ref="BC15">IF(BC$7="1",BC149/3.6-PRODUCT(BC9,INDEX($MK$1:$NB$19,15,MATCH(BC$2&amp;BC$6,INDEX($MK$1:$NB$19,2,)&amp;INDEX($MK$1:$NB$19,6,),0)))+BC9*SUMPRODUCT($MK$7:$NB$7,$MK$15:$NB$15)-BC$12*INDEX($ME$1:$MJ$19,15,MATCH(BC13,$ME$1:$MJ$1,0)),"")</f>
        <v/>
      </c>
      <c r="BD15" s="19" t="str">
        <f t="array" ref="BD15">IF(BD$7="1",BD149/3.6-PRODUCT(BD9,INDEX($MK$1:$NB$19,15,MATCH(BD$2&amp;BD$6,INDEX($MK$1:$NB$19,2,)&amp;INDEX($MK$1:$NB$19,6,),0)))+BD9*SUMPRODUCT($MK$7:$NB$7,$MK$15:$NB$15)-BD$12*INDEX($ME$1:$MJ$19,15,MATCH(BD13,$ME$1:$MJ$1,0)),"")</f>
        <v/>
      </c>
      <c r="BE15" s="19" t="str">
        <f t="array" ref="BE15">IF(BE$7="1",BE149/3.6-PRODUCT(BE9,INDEX($MK$1:$NB$19,15,MATCH(BE$2&amp;BE$6,INDEX($MK$1:$NB$19,2,)&amp;INDEX($MK$1:$NB$19,6,),0)))+BE9*SUMPRODUCT($MK$7:$NB$7,$MK$15:$NB$15)-BE$12*INDEX($ME$1:$MJ$19,15,MATCH(BE13,$ME$1:$MJ$1,0)),"")</f>
        <v/>
      </c>
      <c r="BF15" s="19" t="str">
        <f t="array" ref="BF15">IF(BF$7="1",BF149/3.6-PRODUCT(BF9,INDEX($MK$1:$NB$19,15,MATCH(BF$2&amp;BF$6,INDEX($MK$1:$NB$19,2,)&amp;INDEX($MK$1:$NB$19,6,),0)))+BF9*SUMPRODUCT($MK$7:$NB$7,$MK$15:$NB$15)-BF$12*INDEX($ME$1:$MJ$19,15,MATCH(BF13,$ME$1:$MJ$1,0)),"")</f>
        <v/>
      </c>
      <c r="BG15" s="19" t="str">
        <f t="array" ref="BG15">IF(BG$7="1",BG149/3.6-PRODUCT(BG9,INDEX($MK$1:$NB$19,15,MATCH(BG$2&amp;BG$6,INDEX($MK$1:$NB$19,2,)&amp;INDEX($MK$1:$NB$19,6,),0)))+BG9*SUMPRODUCT($MK$7:$NB$7,$MK$15:$NB$15)-BG$12*INDEX($ME$1:$MJ$19,15,MATCH(BG13,$ME$1:$MJ$1,0)),"")</f>
        <v/>
      </c>
      <c r="BH15" s="19" t="str">
        <f t="array" ref="BH15">IF(BH$7="1",BH149/3.6-PRODUCT(BH9,INDEX($MK$1:$NB$19,15,MATCH(BH$2&amp;BH$6,INDEX($MK$1:$NB$19,2,)&amp;INDEX($MK$1:$NB$19,6,),0)))+BH9*SUMPRODUCT($MK$7:$NB$7,$MK$15:$NB$15)-BH$12*INDEX($ME$1:$MJ$19,15,MATCH(BH13,$ME$1:$MJ$1,0)),"")</f>
        <v/>
      </c>
      <c r="BI15" s="19" t="str">
        <f t="array" ref="BI15">IF(BI$7="1",BI149/3.6-PRODUCT(BI9,INDEX($MK$1:$NB$19,15,MATCH(BI$2&amp;BI$6,INDEX($MK$1:$NB$19,2,)&amp;INDEX($MK$1:$NB$19,6,),0)))+BI9*SUMPRODUCT($MK$7:$NB$7,$MK$15:$NB$15)-BI$12*INDEX($ME$1:$MJ$19,15,MATCH(BI13,$ME$1:$MJ$1,0)),"")</f>
        <v/>
      </c>
      <c r="BJ15" s="19" t="str">
        <f t="array" ref="BJ15">IF(BJ$7="1",BJ149/3.6-PRODUCT(BJ9,INDEX($MK$1:$NB$19,15,MATCH(BJ$2&amp;BJ$6,INDEX($MK$1:$NB$19,2,)&amp;INDEX($MK$1:$NB$19,6,),0)))+BJ9*SUMPRODUCT($MK$7:$NB$7,$MK$15:$NB$15)-BJ$12*INDEX($ME$1:$MJ$19,15,MATCH(BJ13,$ME$1:$MJ$1,0)),"")</f>
        <v/>
      </c>
      <c r="BK15" s="19" t="str">
        <f t="array" ref="BK15">IF(BK$7="1",BK149/3.6-PRODUCT(BK9,INDEX($MK$1:$NB$19,15,MATCH(BK$2&amp;BK$6,INDEX($MK$1:$NB$19,2,)&amp;INDEX($MK$1:$NB$19,6,),0)))+BK9*SUMPRODUCT($MK$7:$NB$7,$MK$15:$NB$15)-BK$12*INDEX($ME$1:$MJ$19,15,MATCH(BK13,$ME$1:$MJ$1,0)),"")</f>
        <v/>
      </c>
      <c r="BL15" s="19" t="str">
        <f t="array" ref="BL15">IF(BL$7="1",BL149/3.6-PRODUCT(BL9,INDEX($MK$1:$NB$19,15,MATCH(BL$2&amp;BL$6,INDEX($MK$1:$NB$19,2,)&amp;INDEX($MK$1:$NB$19,6,),0)))+BL9*SUMPRODUCT($MK$7:$NB$7,$MK$15:$NB$15)-BL$12*INDEX($ME$1:$MJ$19,15,MATCH(BL13,$ME$1:$MJ$1,0)),"")</f>
        <v/>
      </c>
      <c r="BM15" s="19" t="str">
        <f t="array" ref="BM15">IF(BM$7="1",BM149/3.6-PRODUCT(BM9,INDEX($MK$1:$NB$19,15,MATCH(BM$2&amp;BM$6,INDEX($MK$1:$NB$19,2,)&amp;INDEX($MK$1:$NB$19,6,),0)))+BM9*SUMPRODUCT($MK$7:$NB$7,$MK$15:$NB$15)-BM$12*INDEX($ME$1:$MJ$19,15,MATCH(BM13,$ME$1:$MJ$1,0)),"")</f>
        <v/>
      </c>
      <c r="BN15" s="19" t="str">
        <f t="array" ref="BN15">IF(BN$7="1",BN149/3.6-PRODUCT(BN9,INDEX($MK$1:$NB$19,15,MATCH(BN$2&amp;BN$6,INDEX($MK$1:$NB$19,2,)&amp;INDEX($MK$1:$NB$19,6,),0)))+BN9*SUMPRODUCT($MK$7:$NB$7,$MK$15:$NB$15)-BN$12*INDEX($ME$1:$MJ$19,15,MATCH(BN13,$ME$1:$MJ$1,0)),"")</f>
        <v/>
      </c>
      <c r="BO15" s="19" t="str">
        <f t="array" ref="BO15">IF(BO$7="1",BO149/3.6-PRODUCT(BO9,INDEX($MK$1:$NB$19,15,MATCH(BO$2&amp;BO$6,INDEX($MK$1:$NB$19,2,)&amp;INDEX($MK$1:$NB$19,6,),0)))+BO9*SUMPRODUCT($MK$7:$NB$7,$MK$15:$NB$15)-BO$12*INDEX($ME$1:$MJ$19,15,MATCH(BO13,$ME$1:$MJ$1,0)),"")</f>
        <v/>
      </c>
      <c r="BP15" s="19" t="str">
        <f t="array" ref="BP15">IF(BP$7="1",BP149/3.6-PRODUCT(BP9,INDEX($MK$1:$NB$19,15,MATCH(BP$2&amp;BP$6,INDEX($MK$1:$NB$19,2,)&amp;INDEX($MK$1:$NB$19,6,),0)))+BP9*SUMPRODUCT($MK$7:$NB$7,$MK$15:$NB$15)-BP$12*INDEX($ME$1:$MJ$19,15,MATCH(BP13,$ME$1:$MJ$1,0)),"")</f>
        <v/>
      </c>
      <c r="BQ15" s="19" t="str">
        <f t="array" ref="BQ15">IF(BQ$7="1",BQ149/3.6-PRODUCT(BQ9,INDEX($MK$1:$NB$19,15,MATCH(BQ$2&amp;BQ$6,INDEX($MK$1:$NB$19,2,)&amp;INDEX($MK$1:$NB$19,6,),0)))+BQ9*SUMPRODUCT($MK$7:$NB$7,$MK$15:$NB$15)-BQ$12*INDEX($ME$1:$MJ$19,15,MATCH(BQ13,$ME$1:$MJ$1,0)),"")</f>
        <v/>
      </c>
      <c r="BR15" s="19" t="str">
        <f t="array" ref="BR15">IF(BR$7="1",BR149/3.6-PRODUCT(BR9,INDEX($MK$1:$NB$19,15,MATCH(BR$2&amp;BR$6,INDEX($MK$1:$NB$19,2,)&amp;INDEX($MK$1:$NB$19,6,),0)))+BR9*SUMPRODUCT($MK$7:$NB$7,$MK$15:$NB$15)-BR$12*INDEX($ME$1:$MJ$19,15,MATCH(BR13,$ME$1:$MJ$1,0)),"")</f>
        <v/>
      </c>
      <c r="BS15" s="19" t="str">
        <f t="array" ref="BS15">IF(BS$7="1",BS149/3.6-PRODUCT(BS9,INDEX($MK$1:$NB$19,15,MATCH(BS$2&amp;BS$6,INDEX($MK$1:$NB$19,2,)&amp;INDEX($MK$1:$NB$19,6,),0)))+BS9*SUMPRODUCT($MK$7:$NB$7,$MK$15:$NB$15)-BS$12*INDEX($ME$1:$MJ$19,15,MATCH(BS13,$ME$1:$MJ$1,0)),"")</f>
        <v/>
      </c>
      <c r="BT15" s="19" t="str">
        <f t="array" ref="BT15">IF(BT$7="1",BT149/3.6-PRODUCT(BT9,INDEX($MK$1:$NB$19,15,MATCH(BT$2&amp;BT$6,INDEX($MK$1:$NB$19,2,)&amp;INDEX($MK$1:$NB$19,6,),0)))+BT9*SUMPRODUCT($MK$7:$NB$7,$MK$15:$NB$15)-BT$12*INDEX($ME$1:$MJ$19,15,MATCH(BT13,$ME$1:$MJ$1,0)),"")</f>
        <v/>
      </c>
      <c r="BU15" s="19" t="str">
        <f t="array" ref="BU15">IF(BU$7="1",BU149/3.6-PRODUCT(BU9,INDEX($MK$1:$NB$19,15,MATCH(BU$2&amp;BU$6,INDEX($MK$1:$NB$19,2,)&amp;INDEX($MK$1:$NB$19,6,),0)))+BU9*SUMPRODUCT($MK$7:$NB$7,$MK$15:$NB$15)-BU$12*INDEX($ME$1:$MJ$19,15,MATCH(BU13,$ME$1:$MJ$1,0)),"")</f>
        <v/>
      </c>
      <c r="BV15" s="19" t="str">
        <f t="array" ref="BV15">IF(BV$7="1",BV149/3.6-PRODUCT(BV9,INDEX($MK$1:$NB$19,15,MATCH(BV$2&amp;BV$6,INDEX($MK$1:$NB$19,2,)&amp;INDEX($MK$1:$NB$19,6,),0)))+BV9*SUMPRODUCT($MK$7:$NB$7,$MK$15:$NB$15)-BV$12*INDEX($ME$1:$MJ$19,15,MATCH(BV13,$ME$1:$MJ$1,0)),"")</f>
        <v/>
      </c>
      <c r="BW15" s="19" t="str">
        <f t="array" ref="BW15">IF(BW$7="1",BW149/3.6-PRODUCT(BW9,INDEX($MK$1:$NB$19,15,MATCH(BW$2&amp;BW$6,INDEX($MK$1:$NB$19,2,)&amp;INDEX($MK$1:$NB$19,6,),0)))+BW9*SUMPRODUCT($MK$7:$NB$7,$MK$15:$NB$15)-BW$12*INDEX($ME$1:$MJ$19,15,MATCH(BW13,$ME$1:$MJ$1,0)),"")</f>
        <v/>
      </c>
      <c r="BX15" s="19" t="str">
        <f t="array" ref="BX15">IF(BX$7="1",BX149/3.6-PRODUCT(BX9,INDEX($MK$1:$NB$19,15,MATCH(BX$2&amp;BX$6,INDEX($MK$1:$NB$19,2,)&amp;INDEX($MK$1:$NB$19,6,),0)))+BX9*SUMPRODUCT($MK$7:$NB$7,$MK$15:$NB$15)-BX$12*INDEX($ME$1:$MJ$19,15,MATCH(BX13,$ME$1:$MJ$1,0)),"")</f>
        <v/>
      </c>
      <c r="BY15" s="19" t="str">
        <f t="array" ref="BY15">IF(BY$7="1",BY149/3.6-PRODUCT(BY9,INDEX($MK$1:$NB$19,15,MATCH(BY$2&amp;BY$6,INDEX($MK$1:$NB$19,2,)&amp;INDEX($MK$1:$NB$19,6,),0)))+BY9*SUMPRODUCT($MK$7:$NB$7,$MK$15:$NB$15)-BY$12*INDEX($ME$1:$MJ$19,15,MATCH(BY13,$ME$1:$MJ$1,0)),"")</f>
        <v/>
      </c>
      <c r="BZ15" s="19" t="str">
        <f t="array" ref="BZ15">IF(BZ$7="1",BZ149/3.6-PRODUCT(BZ9,INDEX($MK$1:$NB$19,15,MATCH(BZ$2&amp;BZ$6,INDEX($MK$1:$NB$19,2,)&amp;INDEX($MK$1:$NB$19,6,),0)))+BZ9*SUMPRODUCT($MK$7:$NB$7,$MK$15:$NB$15)-BZ$12*INDEX($ME$1:$MJ$19,15,MATCH(BZ13,$ME$1:$MJ$1,0)),"")</f>
        <v/>
      </c>
      <c r="CA15" s="19" t="str">
        <f t="array" ref="CA15">IF(CA$7="1",CA149/3.6-PRODUCT(CA9,INDEX($MK$1:$NB$19,15,MATCH(CA$2&amp;CA$6,INDEX($MK$1:$NB$19,2,)&amp;INDEX($MK$1:$NB$19,6,),0)))+CA9*SUMPRODUCT($MK$7:$NB$7,$MK$15:$NB$15)-CA$12*INDEX($ME$1:$MJ$19,15,MATCH(CA13,$ME$1:$MJ$1,0)),"")</f>
        <v/>
      </c>
      <c r="CB15" s="19" t="str">
        <f t="array" ref="CB15">IF(CB$7="1",CB149/3.6-PRODUCT(CB9,INDEX($MK$1:$NB$19,15,MATCH(CB$2&amp;CB$6,INDEX($MK$1:$NB$19,2,)&amp;INDEX($MK$1:$NB$19,6,),0)))+CB9*SUMPRODUCT($MK$7:$NB$7,$MK$15:$NB$15)-CB$12*INDEX($ME$1:$MJ$19,15,MATCH(CB13,$ME$1:$MJ$1,0)),"")</f>
        <v/>
      </c>
      <c r="CC15" s="19" t="str">
        <f t="array" ref="CC15">IF(CC$7="1",CC149/3.6-PRODUCT(CC9,INDEX($MK$1:$NB$19,15,MATCH(CC$2&amp;CC$6,INDEX($MK$1:$NB$19,2,)&amp;INDEX($MK$1:$NB$19,6,),0)))+CC9*SUMPRODUCT($MK$7:$NB$7,$MK$15:$NB$15)-CC$12*INDEX($ME$1:$MJ$19,15,MATCH(CC13,$ME$1:$MJ$1,0)),"")</f>
        <v/>
      </c>
      <c r="CD15" s="19" t="str">
        <f t="array" ref="CD15">IF(CD$7="1",CD149/3.6-PRODUCT(CD9,INDEX($MK$1:$NB$19,15,MATCH(CD$2&amp;CD$6,INDEX($MK$1:$NB$19,2,)&amp;INDEX($MK$1:$NB$19,6,),0)))+CD9*SUMPRODUCT($MK$7:$NB$7,$MK$15:$NB$15)-CD$12*INDEX($ME$1:$MJ$19,15,MATCH(CD13,$ME$1:$MJ$1,0)),"")</f>
        <v/>
      </c>
      <c r="CE15" s="19" t="str">
        <f t="array" ref="CE15">IF(CE$7="1",CE149/3.6-PRODUCT(CE9,INDEX($MK$1:$NB$19,15,MATCH(CE$2&amp;CE$6,INDEX($MK$1:$NB$19,2,)&amp;INDEX($MK$1:$NB$19,6,),0)))+CE9*SUMPRODUCT($MK$7:$NB$7,$MK$15:$NB$15)-CE$12*INDEX($ME$1:$MJ$19,15,MATCH(CE13,$ME$1:$MJ$1,0)),"")</f>
        <v/>
      </c>
      <c r="CF15" s="19" t="str">
        <f t="array" ref="CF15">IF(CF$7="1",CF149/3.6-PRODUCT(CF9,INDEX($MK$1:$NB$19,15,MATCH(CF$2&amp;CF$6,INDEX($MK$1:$NB$19,2,)&amp;INDEX($MK$1:$NB$19,6,),0)))+CF9*SUMPRODUCT($MK$7:$NB$7,$MK$15:$NB$15)-CF$12*INDEX($ME$1:$MJ$19,15,MATCH(CF13,$ME$1:$MJ$1,0)),"")</f>
        <v/>
      </c>
      <c r="CG15" s="19" t="str">
        <f t="array" ref="CG15">IF(CG$7="1",CG149/3.6-PRODUCT(CG9,INDEX($MK$1:$NB$19,15,MATCH(CG$2&amp;CG$6,INDEX($MK$1:$NB$19,2,)&amp;INDEX($MK$1:$NB$19,6,),0)))+CG9*SUMPRODUCT($MK$7:$NB$7,$MK$15:$NB$15)-CG$12*INDEX($ME$1:$MJ$19,15,MATCH(CG13,$ME$1:$MJ$1,0)),"")</f>
        <v/>
      </c>
      <c r="CH15" s="19" t="str">
        <f t="array" ref="CH15">IF(CH$7="1",CH149/3.6-PRODUCT(CH9,INDEX($MK$1:$NB$19,15,MATCH(CH$2&amp;CH$6,INDEX($MK$1:$NB$19,2,)&amp;INDEX($MK$1:$NB$19,6,),0)))+CH9*SUMPRODUCT($MK$7:$NB$7,$MK$15:$NB$15)-CH$12*INDEX($ME$1:$MJ$19,15,MATCH(CH13,$ME$1:$MJ$1,0)),"")</f>
        <v/>
      </c>
      <c r="CI15" s="19" t="str">
        <f t="array" ref="CI15">IF(CI$7="1",CI149/3.6-PRODUCT(CI9,INDEX($MK$1:$NB$19,15,MATCH(CI$2&amp;CI$6,INDEX($MK$1:$NB$19,2,)&amp;INDEX($MK$1:$NB$19,6,),0)))+CI9*SUMPRODUCT($MK$7:$NB$7,$MK$15:$NB$15)-CI$12*INDEX($ME$1:$MJ$19,15,MATCH(CI13,$ME$1:$MJ$1,0)),"")</f>
        <v/>
      </c>
      <c r="CJ15" s="19" t="str">
        <f t="array" ref="CJ15">IF(CJ$7="1",CJ149/3.6-PRODUCT(CJ9,INDEX($MK$1:$NB$19,15,MATCH(CJ$2&amp;CJ$6,INDEX($MK$1:$NB$19,2,)&amp;INDEX($MK$1:$NB$19,6,),0)))+CJ9*SUMPRODUCT($MK$7:$NB$7,$MK$15:$NB$15)-CJ$12*INDEX($ME$1:$MJ$19,15,MATCH(CJ13,$ME$1:$MJ$1,0)),"")</f>
        <v/>
      </c>
      <c r="CK15" s="19" t="str">
        <f t="array" ref="CK15">IF(CK$7="1",CK149/3.6-PRODUCT(CK9,INDEX($MK$1:$NB$19,15,MATCH(CK$2&amp;CK$6,INDEX($MK$1:$NB$19,2,)&amp;INDEX($MK$1:$NB$19,6,),0)))+CK9*SUMPRODUCT($MK$7:$NB$7,$MK$15:$NB$15)-CK$12*INDEX($ME$1:$MJ$19,15,MATCH(CK13,$ME$1:$MJ$1,0)),"")</f>
        <v/>
      </c>
      <c r="CL15" s="19" t="str">
        <f t="array" ref="CL15">IF(CL$7="1",CL149/3.6-PRODUCT(CL9,INDEX($MK$1:$NB$19,15,MATCH(CL$2&amp;CL$6,INDEX($MK$1:$NB$19,2,)&amp;INDEX($MK$1:$NB$19,6,),0)))+CL9*SUMPRODUCT($MK$7:$NB$7,$MK$15:$NB$15)-CL$12*INDEX($ME$1:$MJ$19,15,MATCH(CL13,$ME$1:$MJ$1,0)),"")</f>
        <v/>
      </c>
      <c r="CM15" s="19" t="str">
        <f t="array" ref="CM15">IF(CM$7="1",CM149/3.6-PRODUCT(CM9,INDEX($MK$1:$NB$19,15,MATCH(CM$2&amp;CM$6,INDEX($MK$1:$NB$19,2,)&amp;INDEX($MK$1:$NB$19,6,),0)))+CM9*SUMPRODUCT($MK$7:$NB$7,$MK$15:$NB$15)-CM$12*INDEX($ME$1:$MJ$19,15,MATCH(CM13,$ME$1:$MJ$1,0)),"")</f>
        <v/>
      </c>
      <c r="CN15" s="19" t="str">
        <f t="array" ref="CN15">IF(CN$7="1",CN149/3.6-PRODUCT(CN9,INDEX($MK$1:$NB$19,15,MATCH(CN$2&amp;CN$6,INDEX($MK$1:$NB$19,2,)&amp;INDEX($MK$1:$NB$19,6,),0)))+CN9*SUMPRODUCT($MK$7:$NB$7,$MK$15:$NB$15)-CN$12*INDEX($ME$1:$MJ$19,15,MATCH(CN13,$ME$1:$MJ$1,0)),"")</f>
        <v/>
      </c>
      <c r="CO15" s="19" t="str">
        <f t="array" ref="CO15">IF(CO$7="1",CO149/3.6-PRODUCT(CO9,INDEX($MK$1:$NB$19,15,MATCH(CO$2&amp;CO$6,INDEX($MK$1:$NB$19,2,)&amp;INDEX($MK$1:$NB$19,6,),0)))+CO9*SUMPRODUCT($MK$7:$NB$7,$MK$15:$NB$15)-CO$12*INDEX($ME$1:$MJ$19,15,MATCH(CO13,$ME$1:$MJ$1,0)),"")</f>
        <v/>
      </c>
      <c r="CP15" s="19" t="str">
        <f t="array" ref="CP15">IF(CP$7="1",CP149/3.6-PRODUCT(CP9,INDEX($MK$1:$NB$19,15,MATCH(CP$2&amp;CP$6,INDEX($MK$1:$NB$19,2,)&amp;INDEX($MK$1:$NB$19,6,),0)))+CP9*SUMPRODUCT($MK$7:$NB$7,$MK$15:$NB$15)-CP$12*INDEX($ME$1:$MJ$19,15,MATCH(CP13,$ME$1:$MJ$1,0)),"")</f>
        <v/>
      </c>
      <c r="CQ15" s="19" t="str">
        <f t="array" ref="CQ15">IF(CQ$7="1",CQ149/3.6-PRODUCT(CQ9,INDEX($MK$1:$NB$19,15,MATCH(CQ$2&amp;CQ$6,INDEX($MK$1:$NB$19,2,)&amp;INDEX($MK$1:$NB$19,6,),0)))+CQ9*SUMPRODUCT($MK$7:$NB$7,$MK$15:$NB$15)-CQ$12*INDEX($ME$1:$MJ$19,15,MATCH(CQ13,$ME$1:$MJ$1,0)),"")</f>
        <v/>
      </c>
      <c r="CR15" s="19" t="str">
        <f t="array" ref="CR15">IF(CR$7="1",CR149/3.6-PRODUCT(CR9,INDEX($MK$1:$NB$19,15,MATCH(CR$2&amp;CR$6,INDEX($MK$1:$NB$19,2,)&amp;INDEX($MK$1:$NB$19,6,),0)))+CR9*SUMPRODUCT($MK$7:$NB$7,$MK$15:$NB$15)-CR$12*INDEX($ME$1:$MJ$19,15,MATCH(CR13,$ME$1:$MJ$1,0)),"")</f>
        <v/>
      </c>
      <c r="CS15" s="19" t="str">
        <f t="array" ref="CS15">IF(CS$7="1",CS149/3.6-PRODUCT(CS9,INDEX($MK$1:$NB$19,15,MATCH(CS$2&amp;CS$6,INDEX($MK$1:$NB$19,2,)&amp;INDEX($MK$1:$NB$19,6,),0)))+CS9*SUMPRODUCT($MK$7:$NB$7,$MK$15:$NB$15)-CS$12*INDEX($ME$1:$MJ$19,15,MATCH(CS13,$ME$1:$MJ$1,0)),"")</f>
        <v/>
      </c>
      <c r="CT15" s="19" t="str">
        <f t="array" ref="CT15">IF(CT$7="1",CT149/3.6-PRODUCT(CT9,INDEX($MK$1:$NB$19,15,MATCH(CT$2&amp;CT$6,INDEX($MK$1:$NB$19,2,)&amp;INDEX($MK$1:$NB$19,6,),0)))+CT9*SUMPRODUCT($MK$7:$NB$7,$MK$15:$NB$15)-CT$12*INDEX($ME$1:$MJ$19,15,MATCH(CT13,$ME$1:$MJ$1,0)),"")</f>
        <v/>
      </c>
      <c r="CU15" s="19" t="str">
        <f t="array" ref="CU15">IF(CU$7="1",CU149/3.6-PRODUCT(CU9,INDEX($MK$1:$NB$19,15,MATCH(CU$2&amp;CU$6,INDEX($MK$1:$NB$19,2,)&amp;INDEX($MK$1:$NB$19,6,),0)))+CU9*SUMPRODUCT($MK$7:$NB$7,$MK$15:$NB$15)-CU$12*INDEX($ME$1:$MJ$19,15,MATCH(CU13,$ME$1:$MJ$1,0)),"")</f>
        <v/>
      </c>
      <c r="CV15" s="19" t="str">
        <f t="array" ref="CV15">IF(CV$7="1",CV149/3.6-PRODUCT(CV9,INDEX($MK$1:$NB$19,15,MATCH(CV$2&amp;CV$6,INDEX($MK$1:$NB$19,2,)&amp;INDEX($MK$1:$NB$19,6,),0)))+CV9*SUMPRODUCT($MK$7:$NB$7,$MK$15:$NB$15)-CV$12*INDEX($ME$1:$MJ$19,15,MATCH(CV13,$ME$1:$MJ$1,0)),"")</f>
        <v/>
      </c>
      <c r="CW15" s="19" t="str">
        <f t="array" ref="CW15">IF(CW$7="1",CW149/3.6-PRODUCT(CW9,INDEX($MK$1:$NB$19,15,MATCH(CW$2&amp;CW$6,INDEX($MK$1:$NB$19,2,)&amp;INDEX($MK$1:$NB$19,6,),0)))+CW9*SUMPRODUCT($MK$7:$NB$7,$MK$15:$NB$15)-CW$12*INDEX($ME$1:$MJ$19,15,MATCH(CW13,$ME$1:$MJ$1,0)),"")</f>
        <v/>
      </c>
      <c r="CX15" s="19" t="str">
        <f t="array" ref="CX15">IF(CX$7="1",CX149/3.6-PRODUCT(CX9,INDEX($MK$1:$NB$19,15,MATCH(CX$2&amp;CX$6,INDEX($MK$1:$NB$19,2,)&amp;INDEX($MK$1:$NB$19,6,),0)))+CX9*SUMPRODUCT($MK$7:$NB$7,$MK$15:$NB$15)-CX$12*INDEX($ME$1:$MJ$19,15,MATCH(CX13,$ME$1:$MJ$1,0)),"")</f>
        <v/>
      </c>
      <c r="CY15" s="19" t="str">
        <f t="array" ref="CY15">IF(CY$7="1",CY149/3.6-PRODUCT(CY9,INDEX($MK$1:$NB$19,15,MATCH(CY$2&amp;CY$6,INDEX($MK$1:$NB$19,2,)&amp;INDEX($MK$1:$NB$19,6,),0)))+CY9*SUMPRODUCT($MK$7:$NB$7,$MK$15:$NB$15)-CY$12*INDEX($ME$1:$MJ$19,15,MATCH(CY13,$ME$1:$MJ$1,0)),"")</f>
        <v/>
      </c>
      <c r="CZ15" s="19" t="str">
        <f t="array" ref="CZ15">IF(CZ$7="1",CZ149/3.6-PRODUCT(CZ9,INDEX($MK$1:$NB$19,15,MATCH(CZ$2&amp;CZ$6,INDEX($MK$1:$NB$19,2,)&amp;INDEX($MK$1:$NB$19,6,),0)))+CZ9*SUMPRODUCT($MK$7:$NB$7,$MK$15:$NB$15)-CZ$12*INDEX($ME$1:$MJ$19,15,MATCH(CZ13,$ME$1:$MJ$1,0)),"")</f>
        <v/>
      </c>
      <c r="DA15" s="19" t="str">
        <f t="array" ref="DA15">IF(DA$7="1",DA149/3.6-PRODUCT(DA9,INDEX($MK$1:$NB$19,15,MATCH(DA$2&amp;DA$6,INDEX($MK$1:$NB$19,2,)&amp;INDEX($MK$1:$NB$19,6,),0)))+DA9*SUMPRODUCT($MK$7:$NB$7,$MK$15:$NB$15)-DA$12*INDEX($ME$1:$MJ$19,15,MATCH(DA13,$ME$1:$MJ$1,0)),"")</f>
        <v/>
      </c>
      <c r="DB15" s="19" t="str">
        <f t="array" ref="DB15">IF(DB$7="1",DB149/3.6-PRODUCT(DB9,INDEX($MK$1:$NB$19,15,MATCH(DB$2&amp;DB$6,INDEX($MK$1:$NB$19,2,)&amp;INDEX($MK$1:$NB$19,6,),0)))+DB9*SUMPRODUCT($MK$7:$NB$7,$MK$15:$NB$15)-DB$12*INDEX($ME$1:$MJ$19,15,MATCH(DB13,$ME$1:$MJ$1,0)),"")</f>
        <v/>
      </c>
      <c r="DC15" s="19" t="str">
        <f t="array" ref="DC15">IF(DC$7="1",DC149/3.6-PRODUCT(DC9,INDEX($MK$1:$NB$19,15,MATCH(DC$2&amp;DC$6,INDEX($MK$1:$NB$19,2,)&amp;INDEX($MK$1:$NB$19,6,),0)))+DC9*SUMPRODUCT($MK$7:$NB$7,$MK$15:$NB$15)-DC$12*INDEX($ME$1:$MJ$19,15,MATCH(DC13,$ME$1:$MJ$1,0)),"")</f>
        <v/>
      </c>
      <c r="DD15" s="19" t="str">
        <f t="array" ref="DD15">IF(DD$7="1",DD149/3.6-PRODUCT(DD9,INDEX($MK$1:$NB$19,15,MATCH(DD$2&amp;DD$6,INDEX($MK$1:$NB$19,2,)&amp;INDEX($MK$1:$NB$19,6,),0)))+DD9*SUMPRODUCT($MK$7:$NB$7,$MK$15:$NB$15)-DD$12*INDEX($ME$1:$MJ$19,15,MATCH(DD13,$ME$1:$MJ$1,0)),"")</f>
        <v/>
      </c>
      <c r="DE15" s="19" t="str">
        <f t="array" ref="DE15">IF(DE$7="1",DE149/3.6-PRODUCT(DE9,INDEX($MK$1:$NB$19,15,MATCH(DE$2&amp;DE$6,INDEX($MK$1:$NB$19,2,)&amp;INDEX($MK$1:$NB$19,6,),0)))+DE9*SUMPRODUCT($MK$7:$NB$7,$MK$15:$NB$15)-DE$12*INDEX($ME$1:$MJ$19,15,MATCH(DE13,$ME$1:$MJ$1,0)),"")</f>
        <v/>
      </c>
      <c r="DF15" s="19" t="str">
        <f t="array" ref="DF15">IF(DF$7="1",DF149/3.6-PRODUCT(DF9,INDEX($MK$1:$NB$19,15,MATCH(DF$2&amp;DF$6,INDEX($MK$1:$NB$19,2,)&amp;INDEX($MK$1:$NB$19,6,),0)))+DF9*SUMPRODUCT($MK$7:$NB$7,$MK$15:$NB$15)-DF$12*INDEX($ME$1:$MJ$19,15,MATCH(DF13,$ME$1:$MJ$1,0)),"")</f>
        <v/>
      </c>
      <c r="DG15" s="19" t="str">
        <f t="array" ref="DG15">IF(DG$7="1",DG149/3.6-PRODUCT(DG9,INDEX($MK$1:$NB$19,15,MATCH(DG$2&amp;DG$6,INDEX($MK$1:$NB$19,2,)&amp;INDEX($MK$1:$NB$19,6,),0)))+DG9*SUMPRODUCT($MK$7:$NB$7,$MK$15:$NB$15)-DG$12*INDEX($ME$1:$MJ$19,15,MATCH(DG13,$ME$1:$MJ$1,0)),"")</f>
        <v/>
      </c>
      <c r="DH15" s="19" t="str">
        <f t="array" ref="DH15">IF(DH$7="1",DH149/3.6-PRODUCT(DH9,INDEX($MK$1:$NB$19,15,MATCH(DH$2&amp;DH$6,INDEX($MK$1:$NB$19,2,)&amp;INDEX($MK$1:$NB$19,6,),0)))+DH9*SUMPRODUCT($MK$7:$NB$7,$MK$15:$NB$15)-DH$12*INDEX($ME$1:$MJ$19,15,MATCH(DH13,$ME$1:$MJ$1,0)),"")</f>
        <v/>
      </c>
      <c r="DI15" s="19" t="str">
        <f t="array" ref="DI15">IF(DI$7="1",DI149/3.6-PRODUCT(DI9,INDEX($MK$1:$NB$19,15,MATCH(DI$2&amp;DI$6,INDEX($MK$1:$NB$19,2,)&amp;INDEX($MK$1:$NB$19,6,),0)))+DI9*SUMPRODUCT($MK$7:$NB$7,$MK$15:$NB$15)-DI$12*INDEX($ME$1:$MJ$19,15,MATCH(DI13,$ME$1:$MJ$1,0)),"")</f>
        <v/>
      </c>
      <c r="DJ15" s="19" t="str">
        <f t="array" ref="DJ15">IF(DJ$7="1",DJ149/3.6-PRODUCT(DJ9,INDEX($MK$1:$NB$19,15,MATCH(DJ$2&amp;DJ$6,INDEX($MK$1:$NB$19,2,)&amp;INDEX($MK$1:$NB$19,6,),0)))+DJ9*SUMPRODUCT($MK$7:$NB$7,$MK$15:$NB$15)-DJ$12*INDEX($ME$1:$MJ$19,15,MATCH(DJ13,$ME$1:$MJ$1,0)),"")</f>
        <v/>
      </c>
      <c r="DK15" s="19" t="str">
        <f t="array" ref="DK15">IF(DK$7="1",DK149/3.6-PRODUCT(DK9,INDEX($MK$1:$NB$19,15,MATCH(DK$2&amp;DK$6,INDEX($MK$1:$NB$19,2,)&amp;INDEX($MK$1:$NB$19,6,),0)))+DK9*SUMPRODUCT($MK$7:$NB$7,$MK$15:$NB$15)-DK$12*INDEX($ME$1:$MJ$19,15,MATCH(DK13,$ME$1:$MJ$1,0)),"")</f>
        <v/>
      </c>
      <c r="DL15" s="19" t="str">
        <f t="array" ref="DL15">IF(DL$7="1",DL149/3.6-PRODUCT(DL9,INDEX($MK$1:$NB$19,15,MATCH(DL$2&amp;DL$6,INDEX($MK$1:$NB$19,2,)&amp;INDEX($MK$1:$NB$19,6,),0)))+DL9*SUMPRODUCT($MK$7:$NB$7,$MK$15:$NB$15)-DL$12*INDEX($ME$1:$MJ$19,15,MATCH(DL13,$ME$1:$MJ$1,0)),"")</f>
        <v/>
      </c>
      <c r="DM15" s="19" t="str">
        <f t="array" ref="DM15">IF(DM$7="1",DM149/3.6-PRODUCT(DM9,INDEX($MK$1:$NB$19,15,MATCH(DM$2&amp;DM$6,INDEX($MK$1:$NB$19,2,)&amp;INDEX($MK$1:$NB$19,6,),0)))+DM9*SUMPRODUCT($MK$7:$NB$7,$MK$15:$NB$15)-DM$12*INDEX($ME$1:$MJ$19,15,MATCH(DM13,$ME$1:$MJ$1,0)),"")</f>
        <v/>
      </c>
      <c r="DN15" s="19" t="str">
        <f t="array" ref="DN15">IF(DN$7="1",DN149/3.6-PRODUCT(DN9,INDEX($MK$1:$NB$19,15,MATCH(DN$2&amp;DN$6,INDEX($MK$1:$NB$19,2,)&amp;INDEX($MK$1:$NB$19,6,),0)))+DN9*SUMPRODUCT($MK$7:$NB$7,$MK$15:$NB$15)-DN$12*INDEX($ME$1:$MJ$19,15,MATCH(DN13,$ME$1:$MJ$1,0)),"")</f>
        <v/>
      </c>
      <c r="DO15" s="19" t="str">
        <f t="array" ref="DO15">IF(DO$7="1",DO149/3.6-PRODUCT(DO9,INDEX($MK$1:$NB$19,15,MATCH(DO$2&amp;DO$6,INDEX($MK$1:$NB$19,2,)&amp;INDEX($MK$1:$NB$19,6,),0)))+DO9*SUMPRODUCT($MK$7:$NB$7,$MK$15:$NB$15)-DO$12*INDEX($ME$1:$MJ$19,15,MATCH(DO13,$ME$1:$MJ$1,0)),"")</f>
        <v/>
      </c>
      <c r="DP15" s="19" t="str">
        <f t="array" ref="DP15">IF(DP$7="1",DP149/3.6-PRODUCT(DP9,INDEX($MK$1:$NB$19,15,MATCH(DP$2&amp;DP$6,INDEX($MK$1:$NB$19,2,)&amp;INDEX($MK$1:$NB$19,6,),0)))+DP9*SUMPRODUCT($MK$7:$NB$7,$MK$15:$NB$15)-DP$12*INDEX($ME$1:$MJ$19,15,MATCH(DP13,$ME$1:$MJ$1,0)),"")</f>
        <v/>
      </c>
      <c r="DQ15" s="19" t="str">
        <f t="array" ref="DQ15">IF(DQ$7="1",DQ149/3.6-PRODUCT(DQ9,INDEX($MK$1:$NB$19,15,MATCH(DQ$2&amp;DQ$6,INDEX($MK$1:$NB$19,2,)&amp;INDEX($MK$1:$NB$19,6,),0)))+DQ9*SUMPRODUCT($MK$7:$NB$7,$MK$15:$NB$15)-DQ$12*INDEX($ME$1:$MJ$19,15,MATCH(DQ13,$ME$1:$MJ$1,0)),"")</f>
        <v/>
      </c>
      <c r="DR15" s="19" t="str">
        <f t="array" ref="DR15">IF(DR$7="1",DR149/3.6-PRODUCT(DR9,INDEX($MK$1:$NB$19,15,MATCH(DR$2&amp;DR$6,INDEX($MK$1:$NB$19,2,)&amp;INDEX($MK$1:$NB$19,6,),0)))+DR9*SUMPRODUCT($MK$7:$NB$7,$MK$15:$NB$15)-DR$12*INDEX($ME$1:$MJ$19,15,MATCH(DR13,$ME$1:$MJ$1,0)),"")</f>
        <v/>
      </c>
      <c r="DS15" s="19" t="str">
        <f t="array" ref="DS15">IF(DS$7="1",DS149/3.6-PRODUCT(DS9,INDEX($MK$1:$NB$19,15,MATCH(DS$2&amp;DS$6,INDEX($MK$1:$NB$19,2,)&amp;INDEX($MK$1:$NB$19,6,),0)))+DS9*SUMPRODUCT($MK$7:$NB$7,$MK$15:$NB$15)-DS$12*INDEX($ME$1:$MJ$19,15,MATCH(DS13,$ME$1:$MJ$1,0)),"")</f>
        <v/>
      </c>
      <c r="DT15" s="19" t="str">
        <f t="array" ref="DT15">IF(DT$7="1",DT149/3.6-PRODUCT(DT9,INDEX($MK$1:$NB$19,15,MATCH(DT$2&amp;DT$6,INDEX($MK$1:$NB$19,2,)&amp;INDEX($MK$1:$NB$19,6,),0)))+DT9*SUMPRODUCT($MK$7:$NB$7,$MK$15:$NB$15)-DT$12*INDEX($ME$1:$MJ$19,15,MATCH(DT13,$ME$1:$MJ$1,0)),"")</f>
        <v/>
      </c>
      <c r="DU15" s="19" t="str">
        <f t="array" ref="DU15">IF(DU$7="1",DU149/3.6-PRODUCT(DU9,INDEX($MK$1:$NB$19,15,MATCH(DU$2&amp;DU$6,INDEX($MK$1:$NB$19,2,)&amp;INDEX($MK$1:$NB$19,6,),0)))+DU9*SUMPRODUCT($MK$7:$NB$7,$MK$15:$NB$15)-DU$12*INDEX($ME$1:$MJ$19,15,MATCH(DU13,$ME$1:$MJ$1,0)),"")</f>
        <v/>
      </c>
      <c r="DV15" s="19" t="str">
        <f t="array" ref="DV15">IF(DV$7="1",DV149/3.6-PRODUCT(DV9,INDEX($MK$1:$NB$19,15,MATCH(DV$2&amp;DV$6,INDEX($MK$1:$NB$19,2,)&amp;INDEX($MK$1:$NB$19,6,),0)))+DV9*SUMPRODUCT($MK$7:$NB$7,$MK$15:$NB$15)-DV$12*INDEX($ME$1:$MJ$19,15,MATCH(DV13,$ME$1:$MJ$1,0)),"")</f>
        <v/>
      </c>
      <c r="DW15" s="19" t="str">
        <f t="array" ref="DW15">IF(DW$7="1",DW149/3.6-PRODUCT(DW9,INDEX($MK$1:$NB$19,15,MATCH(DW$2&amp;DW$6,INDEX($MK$1:$NB$19,2,)&amp;INDEX($MK$1:$NB$19,6,),0)))+DW9*SUMPRODUCT($MK$7:$NB$7,$MK$15:$NB$15)-DW$12*INDEX($ME$1:$MJ$19,15,MATCH(DW13,$ME$1:$MJ$1,0)),"")</f>
        <v/>
      </c>
      <c r="DX15" s="19" t="str">
        <f t="array" ref="DX15">IF(DX$7="1",DX149/3.6-PRODUCT(DX9,INDEX($MK$1:$NB$19,15,MATCH(DX$2&amp;DX$6,INDEX($MK$1:$NB$19,2,)&amp;INDEX($MK$1:$NB$19,6,),0)))+DX9*SUMPRODUCT($MK$7:$NB$7,$MK$15:$NB$15)-DX$12*INDEX($ME$1:$MJ$19,15,MATCH(DX13,$ME$1:$MJ$1,0)),"")</f>
        <v/>
      </c>
      <c r="DY15" s="19" t="str">
        <f t="array" ref="DY15">IF(DY$7="1",DY149/3.6-PRODUCT(DY9,INDEX($MK$1:$NB$19,15,MATCH(DY$2&amp;DY$6,INDEX($MK$1:$NB$19,2,)&amp;INDEX($MK$1:$NB$19,6,),0)))+DY9*SUMPRODUCT($MK$7:$NB$7,$MK$15:$NB$15)-DY$12*INDEX($ME$1:$MJ$19,15,MATCH(DY13,$ME$1:$MJ$1,0)),"")</f>
        <v/>
      </c>
      <c r="DZ15" s="19" t="str">
        <f t="array" ref="DZ15">IF(DZ$7="1",DZ149/3.6-PRODUCT(DZ9,INDEX($MK$1:$NB$19,15,MATCH(DZ$2&amp;DZ$6,INDEX($MK$1:$NB$19,2,)&amp;INDEX($MK$1:$NB$19,6,),0)))+DZ9*SUMPRODUCT($MK$7:$NB$7,$MK$15:$NB$15)-DZ$12*INDEX($ME$1:$MJ$19,15,MATCH(DZ13,$ME$1:$MJ$1,0)),"")</f>
        <v/>
      </c>
      <c r="EA15" s="19" t="str">
        <f t="array" ref="EA15">IF(EA$7="1",EA149/3.6-PRODUCT(EA9,INDEX($MK$1:$NB$19,15,MATCH(EA$2&amp;EA$6,INDEX($MK$1:$NB$19,2,)&amp;INDEX($MK$1:$NB$19,6,),0)))+EA9*SUMPRODUCT($MK$7:$NB$7,$MK$15:$NB$15)-EA$12*INDEX($ME$1:$MJ$19,15,MATCH(EA13,$ME$1:$MJ$1,0)),"")</f>
        <v/>
      </c>
      <c r="EB15" s="19" t="str">
        <f t="array" ref="EB15">IF(EB$7="1",EB149/3.6-PRODUCT(EB9,INDEX($MK$1:$NB$19,15,MATCH(EB$2&amp;EB$6,INDEX($MK$1:$NB$19,2,)&amp;INDEX($MK$1:$NB$19,6,),0)))+EB9*SUMPRODUCT($MK$7:$NB$7,$MK$15:$NB$15)-EB$12*INDEX($ME$1:$MJ$19,15,MATCH(EB13,$ME$1:$MJ$1,0)),"")</f>
        <v/>
      </c>
      <c r="EC15" s="19" t="str">
        <f t="array" ref="EC15">IF(EC$7="1",EC149/3.6-PRODUCT(EC9,INDEX($MK$1:$NB$19,15,MATCH(EC$2&amp;EC$6,INDEX($MK$1:$NB$19,2,)&amp;INDEX($MK$1:$NB$19,6,),0)))+EC9*SUMPRODUCT($MK$7:$NB$7,$MK$15:$NB$15)-EC$12*INDEX($ME$1:$MJ$19,15,MATCH(EC13,$ME$1:$MJ$1,0)),"")</f>
        <v/>
      </c>
      <c r="ED15" s="19" t="str">
        <f t="array" ref="ED15">IF(ED$7="1",ED149/3.6-PRODUCT(ED9,INDEX($MK$1:$NB$19,15,MATCH(ED$2&amp;ED$6,INDEX($MK$1:$NB$19,2,)&amp;INDEX($MK$1:$NB$19,6,),0)))+ED9*SUMPRODUCT($MK$7:$NB$7,$MK$15:$NB$15)-ED$12*INDEX($ME$1:$MJ$19,15,MATCH(ED13,$ME$1:$MJ$1,0)),"")</f>
        <v/>
      </c>
      <c r="EE15" s="19" t="str">
        <f t="array" ref="EE15">IF(EE$7="1",EE149/3.6-PRODUCT(EE9,INDEX($MK$1:$NB$19,15,MATCH(EE$2&amp;EE$6,INDEX($MK$1:$NB$19,2,)&amp;INDEX($MK$1:$NB$19,6,),0)))+EE9*SUMPRODUCT($MK$7:$NB$7,$MK$15:$NB$15)-EE$12*INDEX($ME$1:$MJ$19,15,MATCH(EE13,$ME$1:$MJ$1,0)),"")</f>
        <v/>
      </c>
      <c r="EF15" s="19" t="str">
        <f t="array" ref="EF15">IF(EF$7="1",EF149/3.6-PRODUCT(EF9,INDEX($MK$1:$NB$19,15,MATCH(EF$2&amp;EF$6,INDEX($MK$1:$NB$19,2,)&amp;INDEX($MK$1:$NB$19,6,),0)))+EF9*SUMPRODUCT($MK$7:$NB$7,$MK$15:$NB$15)-EF$12*INDEX($ME$1:$MJ$19,15,MATCH(EF13,$ME$1:$MJ$1,0)),"")</f>
        <v/>
      </c>
      <c r="EG15" s="19" t="str">
        <f t="array" ref="EG15">IF(EG$7="1",EG149/3.6-PRODUCT(EG9,INDEX($MK$1:$NB$19,15,MATCH(EG$2&amp;EG$6,INDEX($MK$1:$NB$19,2,)&amp;INDEX($MK$1:$NB$19,6,),0)))+EG9*SUMPRODUCT($MK$7:$NB$7,$MK$15:$NB$15)-EG$12*INDEX($ME$1:$MJ$19,15,MATCH(EG13,$ME$1:$MJ$1,0)),"")</f>
        <v/>
      </c>
      <c r="EH15" s="19" t="str">
        <f t="array" ref="EH15">IF(EH$7="1",EH149/3.6-PRODUCT(EH9,INDEX($MK$1:$NB$19,15,MATCH(EH$2&amp;EH$6,INDEX($MK$1:$NB$19,2,)&amp;INDEX($MK$1:$NB$19,6,),0)))+EH9*SUMPRODUCT($MK$7:$NB$7,$MK$15:$NB$15)-EH$12*INDEX($ME$1:$MJ$19,15,MATCH(EH13,$ME$1:$MJ$1,0)),"")</f>
        <v/>
      </c>
      <c r="EI15" s="19" t="str">
        <f t="array" ref="EI15">IF(EI$7="1",EI149/3.6-PRODUCT(EI9,INDEX($MK$1:$NB$19,15,MATCH(EI$2&amp;EI$6,INDEX($MK$1:$NB$19,2,)&amp;INDEX($MK$1:$NB$19,6,),0)))+EI9*SUMPRODUCT($MK$7:$NB$7,$MK$15:$NB$15)-EI$12*INDEX($ME$1:$MJ$19,15,MATCH(EI13,$ME$1:$MJ$1,0)),"")</f>
        <v/>
      </c>
      <c r="EJ15" s="19" t="str">
        <f t="array" ref="EJ15">IF(EJ$7="1",EJ149/3.6-PRODUCT(EJ9,INDEX($MK$1:$NB$19,15,MATCH(EJ$2&amp;EJ$6,INDEX($MK$1:$NB$19,2,)&amp;INDEX($MK$1:$NB$19,6,),0)))+EJ9*SUMPRODUCT($MK$7:$NB$7,$MK$15:$NB$15)-EJ$12*INDEX($ME$1:$MJ$19,15,MATCH(EJ13,$ME$1:$MJ$1,0)),"")</f>
        <v/>
      </c>
      <c r="EK15" s="19" t="str">
        <f t="array" ref="EK15">IF(EK$7="1",EK149/3.6-PRODUCT(EK9,INDEX($MK$1:$NB$19,15,MATCH(EK$2&amp;EK$6,INDEX($MK$1:$NB$19,2,)&amp;INDEX($MK$1:$NB$19,6,),0)))+EK9*SUMPRODUCT($MK$7:$NB$7,$MK$15:$NB$15)-EK$12*INDEX($ME$1:$MJ$19,15,MATCH(EK13,$ME$1:$MJ$1,0)),"")</f>
        <v/>
      </c>
      <c r="EL15" s="19" t="str">
        <f t="array" ref="EL15">IF(EL$7="1",EL149/3.6-PRODUCT(EL9,INDEX($MK$1:$NB$19,15,MATCH(EL$2&amp;EL$6,INDEX($MK$1:$NB$19,2,)&amp;INDEX($MK$1:$NB$19,6,),0)))+EL9*SUMPRODUCT($MK$7:$NB$7,$MK$15:$NB$15)-EL$12*INDEX($ME$1:$MJ$19,15,MATCH(EL13,$ME$1:$MJ$1,0)),"")</f>
        <v/>
      </c>
      <c r="EM15" s="19" t="str">
        <f t="array" ref="EM15">IF(EM$7="1",EM149/3.6-PRODUCT(EM9,INDEX($MK$1:$NB$19,15,MATCH(EM$2&amp;EM$6,INDEX($MK$1:$NB$19,2,)&amp;INDEX($MK$1:$NB$19,6,),0)))+EM9*SUMPRODUCT($MK$7:$NB$7,$MK$15:$NB$15)-EM$12*INDEX($ME$1:$MJ$19,15,MATCH(EM13,$ME$1:$MJ$1,0)),"")</f>
        <v/>
      </c>
      <c r="EN15" s="19" t="str">
        <f t="array" ref="EN15">IF(EN$7="1",EN149/3.6-PRODUCT(EN9,INDEX($MK$1:$NB$19,15,MATCH(EN$2&amp;EN$6,INDEX($MK$1:$NB$19,2,)&amp;INDEX($MK$1:$NB$19,6,),0)))+EN9*SUMPRODUCT($MK$7:$NB$7,$MK$15:$NB$15)-EN$12*INDEX($ME$1:$MJ$19,15,MATCH(EN13,$ME$1:$MJ$1,0)),"")</f>
        <v/>
      </c>
      <c r="EO15" s="19" t="str">
        <f t="array" ref="EO15">IF(EO$7="1",EO149/3.6-PRODUCT(EO9,INDEX($MK$1:$NB$19,15,MATCH(EO$2&amp;EO$6,INDEX($MK$1:$NB$19,2,)&amp;INDEX($MK$1:$NB$19,6,),0)))+EO9*SUMPRODUCT($MK$7:$NB$7,$MK$15:$NB$15)-EO$12*INDEX($ME$1:$MJ$19,15,MATCH(EO13,$ME$1:$MJ$1,0)),"")</f>
        <v/>
      </c>
      <c r="EP15" s="19" t="str">
        <f t="array" ref="EP15">IF(EP$7="1",EP149/3.6-PRODUCT(EP9,INDEX($MK$1:$NB$19,15,MATCH(EP$2&amp;EP$6,INDEX($MK$1:$NB$19,2,)&amp;INDEX($MK$1:$NB$19,6,),0)))+EP9*SUMPRODUCT($MK$7:$NB$7,$MK$15:$NB$15)-EP$12*INDEX($ME$1:$MJ$19,15,MATCH(EP13,$ME$1:$MJ$1,0)),"")</f>
        <v/>
      </c>
      <c r="EQ15" s="19" t="str">
        <f t="array" ref="EQ15">IF(EQ$7="1",EQ149/3.6-PRODUCT(EQ9,INDEX($MK$1:$NB$19,15,MATCH(EQ$2&amp;EQ$6,INDEX($MK$1:$NB$19,2,)&amp;INDEX($MK$1:$NB$19,6,),0)))+EQ9*SUMPRODUCT($MK$7:$NB$7,$MK$15:$NB$15)-EQ$12*INDEX($ME$1:$MJ$19,15,MATCH(EQ13,$ME$1:$MJ$1,0)),"")</f>
        <v/>
      </c>
      <c r="ER15" s="19" t="str">
        <f t="array" ref="ER15">IF(ER$7="1",ER149/3.6-PRODUCT(ER9,INDEX($MK$1:$NB$19,15,MATCH(ER$2&amp;ER$6,INDEX($MK$1:$NB$19,2,)&amp;INDEX($MK$1:$NB$19,6,),0)))+ER9*SUMPRODUCT($MK$7:$NB$7,$MK$15:$NB$15)-ER$12*INDEX($ME$1:$MJ$19,15,MATCH(ER13,$ME$1:$MJ$1,0)),"")</f>
        <v/>
      </c>
      <c r="ES15" s="19" t="str">
        <f t="array" ref="ES15">IF(ES$7="1",ES149/3.6-PRODUCT(ES9,INDEX($MK$1:$NB$19,15,MATCH(ES$2&amp;ES$6,INDEX($MK$1:$NB$19,2,)&amp;INDEX($MK$1:$NB$19,6,),0)))+ES9*SUMPRODUCT($MK$7:$NB$7,$MK$15:$NB$15)-ES$12*INDEX($ME$1:$MJ$19,15,MATCH(ES13,$ME$1:$MJ$1,0)),"")</f>
        <v/>
      </c>
      <c r="ET15" s="19" t="str">
        <f t="array" ref="ET15">IF(ET$7="1",ET149/3.6-PRODUCT(ET9,INDEX($MK$1:$NB$19,15,MATCH(ET$2&amp;ET$6,INDEX($MK$1:$NB$19,2,)&amp;INDEX($MK$1:$NB$19,6,),0)))+ET9*SUMPRODUCT($MK$7:$NB$7,$MK$15:$NB$15)-ET$12*INDEX($ME$1:$MJ$19,15,MATCH(ET13,$ME$1:$MJ$1,0)),"")</f>
        <v/>
      </c>
      <c r="EU15" s="19" t="str">
        <f t="array" ref="EU15">IF(EU$7="1",EU149/3.6-PRODUCT(EU9,INDEX($MK$1:$NB$19,15,MATCH(EU$2&amp;EU$6,INDEX($MK$1:$NB$19,2,)&amp;INDEX($MK$1:$NB$19,6,),0)))+EU9*SUMPRODUCT($MK$7:$NB$7,$MK$15:$NB$15)-EU$12*INDEX($ME$1:$MJ$19,15,MATCH(EU13,$ME$1:$MJ$1,0)),"")</f>
        <v/>
      </c>
      <c r="EV15" s="19" t="str">
        <f t="array" ref="EV15">IF(EV$7="1",EV149/3.6-PRODUCT(EV9,INDEX($MK$1:$NB$19,15,MATCH(EV$2&amp;EV$6,INDEX($MK$1:$NB$19,2,)&amp;INDEX($MK$1:$NB$19,6,),0)))+EV9*SUMPRODUCT($MK$7:$NB$7,$MK$15:$NB$15)-EV$12*INDEX($ME$1:$MJ$19,15,MATCH(EV13,$ME$1:$MJ$1,0)),"")</f>
        <v/>
      </c>
      <c r="EW15" s="19" t="str">
        <f t="array" ref="EW15">IF(EW$7="1",EW149/3.6-PRODUCT(EW9,INDEX($MK$1:$NB$19,15,MATCH(EW$2&amp;EW$6,INDEX($MK$1:$NB$19,2,)&amp;INDEX($MK$1:$NB$19,6,),0)))+EW9*SUMPRODUCT($MK$7:$NB$7,$MK$15:$NB$15)-EW$12*INDEX($ME$1:$MJ$19,15,MATCH(EW13,$ME$1:$MJ$1,0)),"")</f>
        <v/>
      </c>
      <c r="EX15" s="19" t="str">
        <f t="array" ref="EX15">IF(EX$7="1",EX149/3.6-PRODUCT(EX9,INDEX($MK$1:$NB$19,15,MATCH(EX$2&amp;EX$6,INDEX($MK$1:$NB$19,2,)&amp;INDEX($MK$1:$NB$19,6,),0)))+EX9*SUMPRODUCT($MK$7:$NB$7,$MK$15:$NB$15)-EX$12*INDEX($ME$1:$MJ$19,15,MATCH(EX13,$ME$1:$MJ$1,0)),"")</f>
        <v/>
      </c>
      <c r="EY15" s="19" t="str">
        <f t="array" ref="EY15">IF(EY$7="1",EY149/3.6-PRODUCT(EY9,INDEX($MK$1:$NB$19,15,MATCH(EY$2&amp;EY$6,INDEX($MK$1:$NB$19,2,)&amp;INDEX($MK$1:$NB$19,6,),0)))+EY9*SUMPRODUCT($MK$7:$NB$7,$MK$15:$NB$15)-EY$12*INDEX($ME$1:$MJ$19,15,MATCH(EY13,$ME$1:$MJ$1,0)),"")</f>
        <v/>
      </c>
      <c r="EZ15" s="19" t="str">
        <f t="array" ref="EZ15">IF(EZ$7="1",EZ149/3.6-PRODUCT(EZ9,INDEX($MK$1:$NB$19,15,MATCH(EZ$2&amp;EZ$6,INDEX($MK$1:$NB$19,2,)&amp;INDEX($MK$1:$NB$19,6,),0)))+EZ9*SUMPRODUCT($MK$7:$NB$7,$MK$15:$NB$15)-EZ$12*INDEX($ME$1:$MJ$19,15,MATCH(EZ13,$ME$1:$MJ$1,0)),"")</f>
        <v/>
      </c>
      <c r="FA15" s="19" t="str">
        <f t="array" ref="FA15">IF(FA$7="1",FA149/3.6-PRODUCT(FA9,INDEX($MK$1:$NB$19,15,MATCH(FA$2&amp;FA$6,INDEX($MK$1:$NB$19,2,)&amp;INDEX($MK$1:$NB$19,6,),0)))+FA9*SUMPRODUCT($MK$7:$NB$7,$MK$15:$NB$15)-FA$12*INDEX($ME$1:$MJ$19,15,MATCH(FA13,$ME$1:$MJ$1,0)),"")</f>
        <v/>
      </c>
      <c r="FB15" s="19" t="str">
        <f t="array" ref="FB15">IF(FB$7="1",FB149/3.6-PRODUCT(FB9,INDEX($MK$1:$NB$19,15,MATCH(FB$2&amp;FB$6,INDEX($MK$1:$NB$19,2,)&amp;INDEX($MK$1:$NB$19,6,),0)))+FB9*SUMPRODUCT($MK$7:$NB$7,$MK$15:$NB$15)-FB$12*INDEX($ME$1:$MJ$19,15,MATCH(FB13,$ME$1:$MJ$1,0)),"")</f>
        <v/>
      </c>
      <c r="FC15" s="19" t="str">
        <f t="array" ref="FC15">IF(FC$7="1",FC149/3.6-PRODUCT(FC9,INDEX($MK$1:$NB$19,15,MATCH(FC$2&amp;FC$6,INDEX($MK$1:$NB$19,2,)&amp;INDEX($MK$1:$NB$19,6,),0)))+FC9*SUMPRODUCT($MK$7:$NB$7,$MK$15:$NB$15)-FC$12*INDEX($ME$1:$MJ$19,15,MATCH(FC13,$ME$1:$MJ$1,0)),"")</f>
        <v/>
      </c>
      <c r="FD15" s="19" t="str">
        <f t="array" ref="FD15">IF(FD$7="1",FD149/3.6-PRODUCT(FD9,INDEX($MK$1:$NB$19,15,MATCH(FD$2&amp;FD$6,INDEX($MK$1:$NB$19,2,)&amp;INDEX($MK$1:$NB$19,6,),0)))+FD9*SUMPRODUCT($MK$7:$NB$7,$MK$15:$NB$15)-FD$12*INDEX($ME$1:$MJ$19,15,MATCH(FD13,$ME$1:$MJ$1,0)),"")</f>
        <v/>
      </c>
      <c r="FE15" s="19" t="str">
        <f t="array" ref="FE15">IF(FE$7="1",FE149/3.6-PRODUCT(FE9,INDEX($MK$1:$NB$19,15,MATCH(FE$2&amp;FE$6,INDEX($MK$1:$NB$19,2,)&amp;INDEX($MK$1:$NB$19,6,),0)))+FE9*SUMPRODUCT($MK$7:$NB$7,$MK$15:$NB$15)-FE$12*INDEX($ME$1:$MJ$19,15,MATCH(FE13,$ME$1:$MJ$1,0)),"")</f>
        <v/>
      </c>
      <c r="FF15" s="19" t="str">
        <f t="array" ref="FF15">IF(FF$7="1",FF149/3.6-PRODUCT(FF9,INDEX($MK$1:$NB$19,15,MATCH(FF$2&amp;FF$6,INDEX($MK$1:$NB$19,2,)&amp;INDEX($MK$1:$NB$19,6,),0)))+FF9*SUMPRODUCT($MK$7:$NB$7,$MK$15:$NB$15)-FF$12*INDEX($ME$1:$MJ$19,15,MATCH(FF13,$ME$1:$MJ$1,0)),"")</f>
        <v/>
      </c>
      <c r="FG15" s="19" t="str">
        <f t="array" ref="FG15">IF(FG$7="1",FG149/3.6-PRODUCT(FG9,INDEX($MK$1:$NB$19,15,MATCH(FG$2&amp;FG$6,INDEX($MK$1:$NB$19,2,)&amp;INDEX($MK$1:$NB$19,6,),0)))+FG9*SUMPRODUCT($MK$7:$NB$7,$MK$15:$NB$15)-FG$12*INDEX($ME$1:$MJ$19,15,MATCH(FG13,$ME$1:$MJ$1,0)),"")</f>
        <v/>
      </c>
      <c r="FH15" s="19" t="str">
        <f t="array" ref="FH15">IF(FH$7="1",FH149/3.6-PRODUCT(FH9,INDEX($MK$1:$NB$19,15,MATCH(FH$2&amp;FH$6,INDEX($MK$1:$NB$19,2,)&amp;INDEX($MK$1:$NB$19,6,),0)))+FH9*SUMPRODUCT($MK$7:$NB$7,$MK$15:$NB$15)-FH$12*INDEX($ME$1:$MJ$19,15,MATCH(FH13,$ME$1:$MJ$1,0)),"")</f>
        <v/>
      </c>
      <c r="FI15" s="19" t="str">
        <f t="array" ref="FI15">IF(FI$7="1",FI149/3.6-PRODUCT(FI9,INDEX($MK$1:$NB$19,15,MATCH(FI$2&amp;FI$6,INDEX($MK$1:$NB$19,2,)&amp;INDEX($MK$1:$NB$19,6,),0)))+FI9*SUMPRODUCT($MK$7:$NB$7,$MK$15:$NB$15)-FI$12*INDEX($ME$1:$MJ$19,15,MATCH(FI13,$ME$1:$MJ$1,0)),"")</f>
        <v/>
      </c>
      <c r="FJ15" s="19" t="str">
        <f t="array" ref="FJ15">IF(FJ$7="1",FJ149/3.6-PRODUCT(FJ9,INDEX($MK$1:$NB$19,15,MATCH(FJ$2&amp;FJ$6,INDEX($MK$1:$NB$19,2,)&amp;INDEX($MK$1:$NB$19,6,),0)))+FJ9*SUMPRODUCT($MK$7:$NB$7,$MK$15:$NB$15)-FJ$12*INDEX($ME$1:$MJ$19,15,MATCH(FJ13,$ME$1:$MJ$1,0)),"")</f>
        <v/>
      </c>
      <c r="FK15" s="19" t="str">
        <f t="array" ref="FK15">IF(FK$7="1",FK149/3.6-PRODUCT(FK9,INDEX($MK$1:$NB$19,15,MATCH(FK$2&amp;FK$6,INDEX($MK$1:$NB$19,2,)&amp;INDEX($MK$1:$NB$19,6,),0)))+FK9*SUMPRODUCT($MK$7:$NB$7,$MK$15:$NB$15)-FK$12*INDEX($ME$1:$MJ$19,15,MATCH(FK13,$ME$1:$MJ$1,0)),"")</f>
        <v/>
      </c>
      <c r="FL15" s="19" t="str">
        <f t="array" ref="FL15">IF(FL$7="1",FL149/3.6-PRODUCT(FL9,INDEX($MK$1:$NB$19,15,MATCH(FL$2&amp;FL$6,INDEX($MK$1:$NB$19,2,)&amp;INDEX($MK$1:$NB$19,6,),0)))+FL9*SUMPRODUCT($MK$7:$NB$7,$MK$15:$NB$15)-FL$12*INDEX($ME$1:$MJ$19,15,MATCH(FL13,$ME$1:$MJ$1,0)),"")</f>
        <v/>
      </c>
      <c r="FM15" s="19" t="str">
        <f t="array" ref="FM15">IF(FM$7="1",FM149/3.6-PRODUCT(FM9,INDEX($MK$1:$NB$19,15,MATCH(FM$2&amp;FM$6,INDEX($MK$1:$NB$19,2,)&amp;INDEX($MK$1:$NB$19,6,),0)))+FM9*SUMPRODUCT($MK$7:$NB$7,$MK$15:$NB$15)-FM$12*INDEX($ME$1:$MJ$19,15,MATCH(FM13,$ME$1:$MJ$1,0)),"")</f>
        <v/>
      </c>
      <c r="FN15" s="19" t="str">
        <f t="array" ref="FN15">IF(FN$7="1",FN149/3.6-PRODUCT(FN9,INDEX($MK$1:$NB$19,15,MATCH(FN$2&amp;FN$6,INDEX($MK$1:$NB$19,2,)&amp;INDEX($MK$1:$NB$19,6,),0)))+FN9*SUMPRODUCT($MK$7:$NB$7,$MK$15:$NB$15)-FN$12*INDEX($ME$1:$MJ$19,15,MATCH(FN13,$ME$1:$MJ$1,0)),"")</f>
        <v/>
      </c>
      <c r="FO15" s="19" t="str">
        <f t="array" ref="FO15">IF(FO$7="1",FO149/3.6-PRODUCT(FO9,INDEX($MK$1:$NB$19,15,MATCH(FO$2&amp;FO$6,INDEX($MK$1:$NB$19,2,)&amp;INDEX($MK$1:$NB$19,6,),0)))+FO9*SUMPRODUCT($MK$7:$NB$7,$MK$15:$NB$15)-FO$12*INDEX($ME$1:$MJ$19,15,MATCH(FO13,$ME$1:$MJ$1,0)),"")</f>
        <v/>
      </c>
      <c r="FP15" s="19" t="str">
        <f t="array" ref="FP15">IF(FP$7="1",FP149/3.6-PRODUCT(FP9,INDEX($MK$1:$NB$19,15,MATCH(FP$2&amp;FP$6,INDEX($MK$1:$NB$19,2,)&amp;INDEX($MK$1:$NB$19,6,),0)))+FP9*SUMPRODUCT($MK$7:$NB$7,$MK$15:$NB$15)-FP$12*INDEX($ME$1:$MJ$19,15,MATCH(FP13,$ME$1:$MJ$1,0)),"")</f>
        <v/>
      </c>
      <c r="FQ15" s="19" t="str">
        <f t="array" ref="FQ15">IF(FQ$7="1",FQ149/3.6-PRODUCT(FQ9,INDEX($MK$1:$NB$19,15,MATCH(FQ$2&amp;FQ$6,INDEX($MK$1:$NB$19,2,)&amp;INDEX($MK$1:$NB$19,6,),0)))+FQ9*SUMPRODUCT($MK$7:$NB$7,$MK$15:$NB$15)-FQ$12*INDEX($ME$1:$MJ$19,15,MATCH(FQ13,$ME$1:$MJ$1,0)),"")</f>
        <v/>
      </c>
      <c r="FR15" s="19" t="str">
        <f t="array" ref="FR15">IF(FR$7="1",FR149/3.6-PRODUCT(FR9,INDEX($MK$1:$NB$19,15,MATCH(FR$2&amp;FR$6,INDEX($MK$1:$NB$19,2,)&amp;INDEX($MK$1:$NB$19,6,),0)))+FR9*SUMPRODUCT($MK$7:$NB$7,$MK$15:$NB$15)-FR$12*INDEX($ME$1:$MJ$19,15,MATCH(FR13,$ME$1:$MJ$1,0)),"")</f>
        <v/>
      </c>
      <c r="FS15" s="19" t="str">
        <f t="array" ref="FS15">IF(FS$7="1",FS149/3.6-PRODUCT(FS9,INDEX($MK$1:$NB$19,15,MATCH(FS$2&amp;FS$6,INDEX($MK$1:$NB$19,2,)&amp;INDEX($MK$1:$NB$19,6,),0)))+FS9*SUMPRODUCT($MK$7:$NB$7,$MK$15:$NB$15)-FS$12*INDEX($ME$1:$MJ$19,15,MATCH(FS13,$ME$1:$MJ$1,0)),"")</f>
        <v/>
      </c>
      <c r="FT15" s="19" t="str">
        <f t="array" ref="FT15">IF(FT$7="1",FT149/3.6-PRODUCT(FT9,INDEX($MK$1:$NB$19,15,MATCH(FT$2&amp;FT$6,INDEX($MK$1:$NB$19,2,)&amp;INDEX($MK$1:$NB$19,6,),0)))+FT9*SUMPRODUCT($MK$7:$NB$7,$MK$15:$NB$15)-FT$12*INDEX($ME$1:$MJ$19,15,MATCH(FT13,$ME$1:$MJ$1,0)),"")</f>
        <v/>
      </c>
      <c r="FU15" s="19" t="str">
        <f t="array" ref="FU15">IF(FU$7="1",FU149/3.6-PRODUCT(FU9,INDEX($MK$1:$NB$19,15,MATCH(FU$2&amp;FU$6,INDEX($MK$1:$NB$19,2,)&amp;INDEX($MK$1:$NB$19,6,),0)))+FU9*SUMPRODUCT($MK$7:$NB$7,$MK$15:$NB$15)-FU$12*INDEX($ME$1:$MJ$19,15,MATCH(FU13,$ME$1:$MJ$1,0)),"")</f>
        <v/>
      </c>
      <c r="FV15" s="19" t="str">
        <f t="array" ref="FV15">IF(FV$7="1",FV149/3.6-PRODUCT(FV9,INDEX($MK$1:$NB$19,15,MATCH(FV$2&amp;FV$6,INDEX($MK$1:$NB$19,2,)&amp;INDEX($MK$1:$NB$19,6,),0)))+FV9*SUMPRODUCT($MK$7:$NB$7,$MK$15:$NB$15)-FV$12*INDEX($ME$1:$MJ$19,15,MATCH(FV13,$ME$1:$MJ$1,0)),"")</f>
        <v/>
      </c>
      <c r="FW15" s="19" t="str">
        <f t="array" ref="FW15">IF(FW$7="1",FW149/3.6-PRODUCT(FW9,INDEX($MK$1:$NB$19,15,MATCH(FW$2&amp;FW$6,INDEX($MK$1:$NB$19,2,)&amp;INDEX($MK$1:$NB$19,6,),0)))+FW9*SUMPRODUCT($MK$7:$NB$7,$MK$15:$NB$15)-FW$12*INDEX($ME$1:$MJ$19,15,MATCH(FW13,$ME$1:$MJ$1,0)),"")</f>
        <v/>
      </c>
      <c r="FX15" s="19" t="str">
        <f t="array" ref="FX15">IF(FX$7="1",FX149/3.6-PRODUCT(FX9,INDEX($MK$1:$NB$19,15,MATCH(FX$2&amp;FX$6,INDEX($MK$1:$NB$19,2,)&amp;INDEX($MK$1:$NB$19,6,),0)))+FX9*SUMPRODUCT($MK$7:$NB$7,$MK$15:$NB$15)-FX$12*INDEX($ME$1:$MJ$19,15,MATCH(FX13,$ME$1:$MJ$1,0)),"")</f>
        <v/>
      </c>
      <c r="FY15" s="19" t="str">
        <f t="array" ref="FY15">IF(FY$7="1",FY149/3.6-PRODUCT(FY9,INDEX($MK$1:$NB$19,15,MATCH(FY$2&amp;FY$6,INDEX($MK$1:$NB$19,2,)&amp;INDEX($MK$1:$NB$19,6,),0)))+FY9*SUMPRODUCT($MK$7:$NB$7,$MK$15:$NB$15)-FY$12*INDEX($ME$1:$MJ$19,15,MATCH(FY13,$ME$1:$MJ$1,0)),"")</f>
        <v/>
      </c>
      <c r="FZ15" s="19" t="str">
        <f t="array" ref="FZ15">IF(FZ$7="1",FZ149/3.6-PRODUCT(FZ9,INDEX($MK$1:$NB$19,15,MATCH(FZ$2&amp;FZ$6,INDEX($MK$1:$NB$19,2,)&amp;INDEX($MK$1:$NB$19,6,),0)))+FZ9*SUMPRODUCT($MK$7:$NB$7,$MK$15:$NB$15)-FZ$12*INDEX($ME$1:$MJ$19,15,MATCH(FZ13,$ME$1:$MJ$1,0)),"")</f>
        <v/>
      </c>
      <c r="GA15" s="19" t="str">
        <f t="array" ref="GA15">IF(GA$7="1",GA149/3.6-PRODUCT(GA9,INDEX($MK$1:$NB$19,15,MATCH(GA$2&amp;GA$6,INDEX($MK$1:$NB$19,2,)&amp;INDEX($MK$1:$NB$19,6,),0)))+GA9*SUMPRODUCT($MK$7:$NB$7,$MK$15:$NB$15)-GA$12*INDEX($ME$1:$MJ$19,15,MATCH(GA13,$ME$1:$MJ$1,0)),"")</f>
        <v/>
      </c>
      <c r="GB15" s="19" t="str">
        <f t="array" ref="GB15">IF(GB$7="1",GB149/3.6-PRODUCT(GB9,INDEX($MK$1:$NB$19,15,MATCH(GB$2&amp;GB$6,INDEX($MK$1:$NB$19,2,)&amp;INDEX($MK$1:$NB$19,6,),0)))+GB9*SUMPRODUCT($MK$7:$NB$7,$MK$15:$NB$15)-GB$12*INDEX($ME$1:$MJ$19,15,MATCH(GB13,$ME$1:$MJ$1,0)),"")</f>
        <v/>
      </c>
      <c r="GC15" s="19" t="str">
        <f t="array" ref="GC15">IF(GC$7="1",GC149/3.6-PRODUCT(GC9,INDEX($MK$1:$NB$19,15,MATCH(GC$2&amp;GC$6,INDEX($MK$1:$NB$19,2,)&amp;INDEX($MK$1:$NB$19,6,),0)))+GC9*SUMPRODUCT($MK$7:$NB$7,$MK$15:$NB$15)-GC$12*INDEX($ME$1:$MJ$19,15,MATCH(GC13,$ME$1:$MJ$1,0)),"")</f>
        <v/>
      </c>
      <c r="GD15" s="19" t="str">
        <f t="array" ref="GD15">IF(GD$7="1",GD149/3.6-PRODUCT(GD9,INDEX($MK$1:$NB$19,15,MATCH(GD$2&amp;GD$6,INDEX($MK$1:$NB$19,2,)&amp;INDEX($MK$1:$NB$19,6,),0)))+GD9*SUMPRODUCT($MK$7:$NB$7,$MK$15:$NB$15)-GD$12*INDEX($ME$1:$MJ$19,15,MATCH(GD13,$ME$1:$MJ$1,0)),"")</f>
        <v/>
      </c>
      <c r="GE15" s="19" t="str">
        <f t="array" ref="GE15">IF(GE$7="1",GE149/3.6-PRODUCT(GE9,INDEX($MK$1:$NB$19,15,MATCH(GE$2&amp;GE$6,INDEX($MK$1:$NB$19,2,)&amp;INDEX($MK$1:$NB$19,6,),0)))+GE9*SUMPRODUCT($MK$7:$NB$7,$MK$15:$NB$15)-GE$12*INDEX($ME$1:$MJ$19,15,MATCH(GE13,$ME$1:$MJ$1,0)),"")</f>
        <v/>
      </c>
      <c r="GF15" s="19" t="str">
        <f t="array" ref="GF15">IF(GF$7="1",GF149/3.6-PRODUCT(GF9,INDEX($MK$1:$NB$19,15,MATCH(GF$2&amp;GF$6,INDEX($MK$1:$NB$19,2,)&amp;INDEX($MK$1:$NB$19,6,),0)))+GF9*SUMPRODUCT($MK$7:$NB$7,$MK$15:$NB$15)-GF$12*INDEX($ME$1:$MJ$19,15,MATCH(GF13,$ME$1:$MJ$1,0)),"")</f>
        <v/>
      </c>
      <c r="GG15" s="19" t="str">
        <f t="array" ref="GG15">IF(GG$7="1",GG149/3.6-PRODUCT(GG9,INDEX($MK$1:$NB$19,15,MATCH(GG$2&amp;GG$6,INDEX($MK$1:$NB$19,2,)&amp;INDEX($MK$1:$NB$19,6,),0)))+GG9*SUMPRODUCT($MK$7:$NB$7,$MK$15:$NB$15)-GG$12*INDEX($ME$1:$MJ$19,15,MATCH(GG13,$ME$1:$MJ$1,0)),"")</f>
        <v/>
      </c>
      <c r="GH15" s="19" t="str">
        <f t="array" ref="GH15">IF(GH$7="1",GH149/3.6-PRODUCT(GH9,INDEX($MK$1:$NB$19,15,MATCH(GH$2&amp;GH$6,INDEX($MK$1:$NB$19,2,)&amp;INDEX($MK$1:$NB$19,6,),0)))+GH9*SUMPRODUCT($MK$7:$NB$7,$MK$15:$NB$15)-GH$12*INDEX($ME$1:$MJ$19,15,MATCH(GH13,$ME$1:$MJ$1,0)),"")</f>
        <v/>
      </c>
      <c r="GI15" s="19" t="str">
        <f t="array" ref="GI15">IF(GI$7="1",GI149/3.6-PRODUCT(GI9,INDEX($MK$1:$NB$19,15,MATCH(GI$2&amp;GI$6,INDEX($MK$1:$NB$19,2,)&amp;INDEX($MK$1:$NB$19,6,),0)))+GI9*SUMPRODUCT($MK$7:$NB$7,$MK$15:$NB$15)-GI$12*INDEX($ME$1:$MJ$19,15,MATCH(GI13,$ME$1:$MJ$1,0)),"")</f>
        <v/>
      </c>
      <c r="GJ15" s="19" t="str">
        <f t="array" ref="GJ15">IF(GJ$7="1",GJ149/3.6-PRODUCT(GJ9,INDEX($MK$1:$NB$19,15,MATCH(GJ$2&amp;GJ$6,INDEX($MK$1:$NB$19,2,)&amp;INDEX($MK$1:$NB$19,6,),0)))+GJ9*SUMPRODUCT($MK$7:$NB$7,$MK$15:$NB$15)-GJ$12*INDEX($ME$1:$MJ$19,15,MATCH(GJ13,$ME$1:$MJ$1,0)),"")</f>
        <v/>
      </c>
      <c r="GK15" s="19" t="str">
        <f t="array" ref="GK15">IF(GK$7="1",GK149/3.6-PRODUCT(GK9,INDEX($MK$1:$NB$19,15,MATCH(GK$2&amp;GK$6,INDEX($MK$1:$NB$19,2,)&amp;INDEX($MK$1:$NB$19,6,),0)))+GK9*SUMPRODUCT($MK$7:$NB$7,$MK$15:$NB$15)-GK$12*INDEX($ME$1:$MJ$19,15,MATCH(GK13,$ME$1:$MJ$1,0)),"")</f>
        <v/>
      </c>
      <c r="GL15" s="19" t="str">
        <f t="array" ref="GL15">IF(GL$7="1",GL149/3.6-PRODUCT(GL9,INDEX($MK$1:$NB$19,15,MATCH(GL$2&amp;GL$6,INDEX($MK$1:$NB$19,2,)&amp;INDEX($MK$1:$NB$19,6,),0)))+GL9*SUMPRODUCT($MK$7:$NB$7,$MK$15:$NB$15)-GL$12*INDEX($ME$1:$MJ$19,15,MATCH(GL13,$ME$1:$MJ$1,0)),"")</f>
        <v/>
      </c>
      <c r="GM15" s="19" t="str">
        <f t="array" ref="GM15">IF(GM$7="1",GM149/3.6-PRODUCT(GM9,INDEX($MK$1:$NB$19,15,MATCH(GM$2&amp;GM$6,INDEX($MK$1:$NB$19,2,)&amp;INDEX($MK$1:$NB$19,6,),0)))+GM9*SUMPRODUCT($MK$7:$NB$7,$MK$15:$NB$15)-GM$12*INDEX($ME$1:$MJ$19,15,MATCH(GM13,$ME$1:$MJ$1,0)),"")</f>
        <v/>
      </c>
      <c r="GN15" s="19" t="str">
        <f t="array" ref="GN15">IF(GN$7="1",GN149/3.6-PRODUCT(GN9,INDEX($MK$1:$NB$19,15,MATCH(GN$2&amp;GN$6,INDEX($MK$1:$NB$19,2,)&amp;INDEX($MK$1:$NB$19,6,),0)))+GN9*SUMPRODUCT($MK$7:$NB$7,$MK$15:$NB$15)-GN$12*INDEX($ME$1:$MJ$19,15,MATCH(GN13,$ME$1:$MJ$1,0)),"")</f>
        <v/>
      </c>
      <c r="GO15" s="19" t="str">
        <f t="array" ref="GO15">IF(GO$7="1",GO149/3.6-PRODUCT(GO9,INDEX($MK$1:$NB$19,15,MATCH(GO$2&amp;GO$6,INDEX($MK$1:$NB$19,2,)&amp;INDEX($MK$1:$NB$19,6,),0)))+GO9*SUMPRODUCT($MK$7:$NB$7,$MK$15:$NB$15)-GO$12*INDEX($ME$1:$MJ$19,15,MATCH(GO13,$ME$1:$MJ$1,0)),"")</f>
        <v/>
      </c>
      <c r="GP15" s="19" t="str">
        <f t="array" ref="GP15">IF(GP$7="1",GP149/3.6-PRODUCT(GP9,INDEX($MK$1:$NB$19,15,MATCH(GP$2&amp;GP$6,INDEX($MK$1:$NB$19,2,)&amp;INDEX($MK$1:$NB$19,6,),0)))+GP9*SUMPRODUCT($MK$7:$NB$7,$MK$15:$NB$15)-GP$12*INDEX($ME$1:$MJ$19,15,MATCH(GP13,$ME$1:$MJ$1,0)),"")</f>
        <v/>
      </c>
      <c r="GQ15" s="19" t="str">
        <f t="array" ref="GQ15">IF(GQ$7="1",GQ149/3.6-PRODUCT(GQ9,INDEX($MK$1:$NB$19,15,MATCH(GQ$2&amp;GQ$6,INDEX($MK$1:$NB$19,2,)&amp;INDEX($MK$1:$NB$19,6,),0)))+GQ9*SUMPRODUCT($MK$7:$NB$7,$MK$15:$NB$15)-GQ$12*INDEX($ME$1:$MJ$19,15,MATCH(GQ13,$ME$1:$MJ$1,0)),"")</f>
        <v/>
      </c>
      <c r="GR15" s="19" t="str">
        <f t="array" ref="GR15">IF(GR$7="1",GR149/3.6-PRODUCT(GR9,INDEX($MK$1:$NB$19,15,MATCH(GR$2&amp;GR$6,INDEX($MK$1:$NB$19,2,)&amp;INDEX($MK$1:$NB$19,6,),0)))+GR9*SUMPRODUCT($MK$7:$NB$7,$MK$15:$NB$15)-GR$12*INDEX($ME$1:$MJ$19,15,MATCH(GR13,$ME$1:$MJ$1,0)),"")</f>
        <v/>
      </c>
      <c r="GS15" s="19" t="str">
        <f t="array" ref="GS15">IF(GS$7="1",GS149/3.6-PRODUCT(GS9,INDEX($MK$1:$NB$19,15,MATCH(GS$2&amp;GS$6,INDEX($MK$1:$NB$19,2,)&amp;INDEX($MK$1:$NB$19,6,),0)))+GS9*SUMPRODUCT($MK$7:$NB$7,$MK$15:$NB$15)-GS$12*INDEX($ME$1:$MJ$19,15,MATCH(GS13,$ME$1:$MJ$1,0)),"")</f>
        <v/>
      </c>
      <c r="GT15" s="19" t="str">
        <f t="array" ref="GT15">IF(GT$7="1",GT149/3.6-PRODUCT(GT9,INDEX($MK$1:$NB$19,15,MATCH(GT$2&amp;GT$6,INDEX($MK$1:$NB$19,2,)&amp;INDEX($MK$1:$NB$19,6,),0)))+GT9*SUMPRODUCT($MK$7:$NB$7,$MK$15:$NB$15)-GT$12*INDEX($ME$1:$MJ$19,15,MATCH(GT13,$ME$1:$MJ$1,0)),"")</f>
        <v/>
      </c>
      <c r="GU15" s="19" t="str">
        <f t="array" ref="GU15">IF(GU$7="1",GU149/3.6-PRODUCT(GU9,INDEX($MK$1:$NB$19,15,MATCH(GU$2&amp;GU$6,INDEX($MK$1:$NB$19,2,)&amp;INDEX($MK$1:$NB$19,6,),0)))+GU9*SUMPRODUCT($MK$7:$NB$7,$MK$15:$NB$15)-GU$12*INDEX($ME$1:$MJ$19,15,MATCH(GU13,$ME$1:$MJ$1,0)),"")</f>
        <v/>
      </c>
      <c r="GV15" s="19" t="str">
        <f t="array" ref="GV15">IF(GV$7="1",GV149/3.6-PRODUCT(GV9,INDEX($MK$1:$NB$19,15,MATCH(GV$2&amp;GV$6,INDEX($MK$1:$NB$19,2,)&amp;INDEX($MK$1:$NB$19,6,),0)))+GV9*SUMPRODUCT($MK$7:$NB$7,$MK$15:$NB$15)-GV$12*INDEX($ME$1:$MJ$19,15,MATCH(GV13,$ME$1:$MJ$1,0)),"")</f>
        <v/>
      </c>
      <c r="GW15" s="19" t="str">
        <f t="array" ref="GW15">IF(GW$7="1",GW149/3.6-PRODUCT(GW9,INDEX($MK$1:$NB$19,15,MATCH(GW$2&amp;GW$6,INDEX($MK$1:$NB$19,2,)&amp;INDEX($MK$1:$NB$19,6,),0)))+GW9*SUMPRODUCT($MK$7:$NB$7,$MK$15:$NB$15)-GW$12*INDEX($ME$1:$MJ$19,15,MATCH(GW13,$ME$1:$MJ$1,0)),"")</f>
        <v/>
      </c>
      <c r="GX15" s="19" t="str">
        <f t="array" ref="GX15">IF(GX$7="1",GX149/3.6-PRODUCT(GX9,INDEX($MK$1:$NB$19,15,MATCH(GX$2&amp;GX$6,INDEX($MK$1:$NB$19,2,)&amp;INDEX($MK$1:$NB$19,6,),0)))+GX9*SUMPRODUCT($MK$7:$NB$7,$MK$15:$NB$15)-GX$12*INDEX($ME$1:$MJ$19,15,MATCH(GX13,$ME$1:$MJ$1,0)),"")</f>
        <v/>
      </c>
      <c r="GY15" s="19" t="str">
        <f t="array" ref="GY15">IF(GY$7="1",GY149/3.6-PRODUCT(GY9,INDEX($MK$1:$NB$19,15,MATCH(GY$2&amp;GY$6,INDEX($MK$1:$NB$19,2,)&amp;INDEX($MK$1:$NB$19,6,),0)))+GY9*SUMPRODUCT($MK$7:$NB$7,$MK$15:$NB$15)-GY$12*INDEX($ME$1:$MJ$19,15,MATCH(GY13,$ME$1:$MJ$1,0)),"")</f>
        <v/>
      </c>
      <c r="GZ15" s="19" t="str">
        <f t="array" ref="GZ15">IF(GZ$7="1",GZ149/3.6-PRODUCT(GZ9,INDEX($MK$1:$NB$19,15,MATCH(GZ$2&amp;GZ$6,INDEX($MK$1:$NB$19,2,)&amp;INDEX($MK$1:$NB$19,6,),0)))+GZ9*SUMPRODUCT($MK$7:$NB$7,$MK$15:$NB$15)-GZ$12*INDEX($ME$1:$MJ$19,15,MATCH(GZ13,$ME$1:$MJ$1,0)),"")</f>
        <v/>
      </c>
      <c r="HA15" s="19" t="str">
        <f t="array" ref="HA15">IF(HA$7="1",HA149/3.6-PRODUCT(HA9,INDEX($MK$1:$NB$19,15,MATCH(HA$2&amp;HA$6,INDEX($MK$1:$NB$19,2,)&amp;INDEX($MK$1:$NB$19,6,),0)))+HA9*SUMPRODUCT($MK$7:$NB$7,$MK$15:$NB$15)-HA$12*INDEX($ME$1:$MJ$19,15,MATCH(HA13,$ME$1:$MJ$1,0)),"")</f>
        <v/>
      </c>
      <c r="HB15" s="19" t="str">
        <f t="array" ref="HB15">IF(HB$7="1",HB149/3.6-PRODUCT(HB9,INDEX($MK$1:$NB$19,15,MATCH(HB$2&amp;HB$6,INDEX($MK$1:$NB$19,2,)&amp;INDEX($MK$1:$NB$19,6,),0)))+HB9*SUMPRODUCT($MK$7:$NB$7,$MK$15:$NB$15)-HB$12*INDEX($ME$1:$MJ$19,15,MATCH(HB13,$ME$1:$MJ$1,0)),"")</f>
        <v/>
      </c>
      <c r="HC15" s="19" t="str">
        <f t="array" ref="HC15">IF(HC$7="1",HC149/3.6-PRODUCT(HC9,INDEX($MK$1:$NB$19,15,MATCH(HC$2&amp;HC$6,INDEX($MK$1:$NB$19,2,)&amp;INDEX($MK$1:$NB$19,6,),0)))+HC9*SUMPRODUCT($MK$7:$NB$7,$MK$15:$NB$15)-HC$12*INDEX($ME$1:$MJ$19,15,MATCH(HC13,$ME$1:$MJ$1,0)),"")</f>
        <v/>
      </c>
      <c r="HD15" s="19" t="str">
        <f t="array" ref="HD15">IF(HD$7="1",HD149/3.6-PRODUCT(HD9,INDEX($MK$1:$NB$19,15,MATCH(HD$2&amp;HD$6,INDEX($MK$1:$NB$19,2,)&amp;INDEX($MK$1:$NB$19,6,),0)))+HD9*SUMPRODUCT($MK$7:$NB$7,$MK$15:$NB$15)-HD$12*INDEX($ME$1:$MJ$19,15,MATCH(HD13,$ME$1:$MJ$1,0)),"")</f>
        <v/>
      </c>
      <c r="HE15" s="19" t="str">
        <f t="array" ref="HE15">IF(HE$7="1",HE149/3.6-PRODUCT(HE9,INDEX($MK$1:$NB$19,15,MATCH(HE$2&amp;HE$6,INDEX($MK$1:$NB$19,2,)&amp;INDEX($MK$1:$NB$19,6,),0)))+HE9*SUMPRODUCT($MK$7:$NB$7,$MK$15:$NB$15)-HE$12*INDEX($ME$1:$MJ$19,15,MATCH(HE13,$ME$1:$MJ$1,0)),"")</f>
        <v/>
      </c>
      <c r="HF15" s="19" t="str">
        <f t="array" ref="HF15">IF(HF$7="1",HF149/3.6-PRODUCT(HF9,INDEX($MK$1:$NB$19,15,MATCH(HF$2&amp;HF$6,INDEX($MK$1:$NB$19,2,)&amp;INDEX($MK$1:$NB$19,6,),0)))+HF9*SUMPRODUCT($MK$7:$NB$7,$MK$15:$NB$15)-HF$12*INDEX($ME$1:$MJ$19,15,MATCH(HF13,$ME$1:$MJ$1,0)),"")</f>
        <v/>
      </c>
      <c r="HG15" s="19" t="str">
        <f t="array" ref="HG15">IF(HG$7="1",HG149/3.6-PRODUCT(HG9,INDEX($MK$1:$NB$19,15,MATCH(HG$2&amp;HG$6,INDEX($MK$1:$NB$19,2,)&amp;INDEX($MK$1:$NB$19,6,),0)))+HG9*SUMPRODUCT($MK$7:$NB$7,$MK$15:$NB$15)-HG$12*INDEX($ME$1:$MJ$19,15,MATCH(HG13,$ME$1:$MJ$1,0)),"")</f>
        <v/>
      </c>
      <c r="HH15" s="19" t="str">
        <f t="array" ref="HH15">IF(HH$7="1",HH149/3.6-PRODUCT(HH9,INDEX($MK$1:$NB$19,15,MATCH(HH$2&amp;HH$6,INDEX($MK$1:$NB$19,2,)&amp;INDEX($MK$1:$NB$19,6,),0)))+HH9*SUMPRODUCT($MK$7:$NB$7,$MK$15:$NB$15)-HH$12*INDEX($ME$1:$MJ$19,15,MATCH(HH13,$ME$1:$MJ$1,0)),"")</f>
        <v/>
      </c>
      <c r="HI15" s="19" t="str">
        <f t="array" ref="HI15">IF(HI$7="1",HI149/3.6-PRODUCT(HI9,INDEX($MK$1:$NB$19,15,MATCH(HI$2&amp;HI$6,INDEX($MK$1:$NB$19,2,)&amp;INDEX($MK$1:$NB$19,6,),0)))+HI9*SUMPRODUCT($MK$7:$NB$7,$MK$15:$NB$15)-HI$12*INDEX($ME$1:$MJ$19,15,MATCH(HI13,$ME$1:$MJ$1,0)),"")</f>
        <v/>
      </c>
      <c r="HJ15" s="19" t="str">
        <f t="array" ref="HJ15">IF(HJ$7="1",HJ149/3.6-PRODUCT(HJ9,INDEX($MK$1:$NB$19,15,MATCH(HJ$2&amp;HJ$6,INDEX($MK$1:$NB$19,2,)&amp;INDEX($MK$1:$NB$19,6,),0)))+HJ9*SUMPRODUCT($MK$7:$NB$7,$MK$15:$NB$15)-HJ$12*INDEX($ME$1:$MJ$19,15,MATCH(HJ13,$ME$1:$MJ$1,0)),"")</f>
        <v/>
      </c>
      <c r="HK15" s="19" t="str">
        <f t="array" ref="HK15">IF(HK$7="1",HK149/3.6-PRODUCT(HK9,INDEX($MK$1:$NB$19,15,MATCH(HK$2&amp;HK$6,INDEX($MK$1:$NB$19,2,)&amp;INDEX($MK$1:$NB$19,6,),0)))+HK9*SUMPRODUCT($MK$7:$NB$7,$MK$15:$NB$15)-HK$12*INDEX($ME$1:$MJ$19,15,MATCH(HK13,$ME$1:$MJ$1,0)),"")</f>
        <v/>
      </c>
      <c r="HL15" s="19" t="str">
        <f t="array" ref="HL15">IF(HL$7="1",HL149/3.6-PRODUCT(HL9,INDEX($MK$1:$NB$19,15,MATCH(HL$2&amp;HL$6,INDEX($MK$1:$NB$19,2,)&amp;INDEX($MK$1:$NB$19,6,),0)))+HL9*SUMPRODUCT($MK$7:$NB$7,$MK$15:$NB$15)-HL$12*INDEX($ME$1:$MJ$19,15,MATCH(HL13,$ME$1:$MJ$1,0)),"")</f>
        <v/>
      </c>
      <c r="HM15" s="19" t="str">
        <f t="array" ref="HM15">IF(HM$7="1",HM149/3.6-PRODUCT(HM9,INDEX($MK$1:$NB$19,15,MATCH(HM$2&amp;HM$6,INDEX($MK$1:$NB$19,2,)&amp;INDEX($MK$1:$NB$19,6,),0)))+HM9*SUMPRODUCT($MK$7:$NB$7,$MK$15:$NB$15)-HM$12*INDEX($ME$1:$MJ$19,15,MATCH(HM13,$ME$1:$MJ$1,0)),"")</f>
        <v/>
      </c>
      <c r="HN15" s="19" t="str">
        <f t="array" ref="HN15">IF(HN$7="1",HN149/3.6-PRODUCT(HN9,INDEX($MK$1:$NB$19,15,MATCH(HN$2&amp;HN$6,INDEX($MK$1:$NB$19,2,)&amp;INDEX($MK$1:$NB$19,6,),0)))+HN9*SUMPRODUCT($MK$7:$NB$7,$MK$15:$NB$15)-HN$12*INDEX($ME$1:$MJ$19,15,MATCH(HN13,$ME$1:$MJ$1,0)),"")</f>
        <v/>
      </c>
      <c r="HO15" s="19" t="str">
        <f t="array" ref="HO15">IF(HO$7="1",HO149/3.6-PRODUCT(HO9,INDEX($MK$1:$NB$19,15,MATCH(HO$2&amp;HO$6,INDEX($MK$1:$NB$19,2,)&amp;INDEX($MK$1:$NB$19,6,),0)))+HO9*SUMPRODUCT($MK$7:$NB$7,$MK$15:$NB$15)-HO$12*INDEX($ME$1:$MJ$19,15,MATCH(HO13,$ME$1:$MJ$1,0)),"")</f>
        <v/>
      </c>
      <c r="HP15" s="19" t="str">
        <f t="array" ref="HP15">IF(HP$7="1",HP149/3.6-PRODUCT(HP9,INDEX($MK$1:$NB$19,15,MATCH(HP$2&amp;HP$6,INDEX($MK$1:$NB$19,2,)&amp;INDEX($MK$1:$NB$19,6,),0)))+HP9*SUMPRODUCT($MK$7:$NB$7,$MK$15:$NB$15)-HP$12*INDEX($ME$1:$MJ$19,15,MATCH(HP13,$ME$1:$MJ$1,0)),"")</f>
        <v/>
      </c>
      <c r="HQ15" s="19" t="str">
        <f t="array" ref="HQ15">IF(HQ$7="1",HQ149/3.6-PRODUCT(HQ9,INDEX($MK$1:$NB$19,15,MATCH(HQ$2&amp;HQ$6,INDEX($MK$1:$NB$19,2,)&amp;INDEX($MK$1:$NB$19,6,),0)))+HQ9*SUMPRODUCT($MK$7:$NB$7,$MK$15:$NB$15)-HQ$12*INDEX($ME$1:$MJ$19,15,MATCH(HQ13,$ME$1:$MJ$1,0)),"")</f>
        <v/>
      </c>
      <c r="HR15" s="19" t="str">
        <f t="array" ref="HR15">IF(HR$7="1",HR149/3.6-PRODUCT(HR9,INDEX($MK$1:$NB$19,15,MATCH(HR$2&amp;HR$6,INDEX($MK$1:$NB$19,2,)&amp;INDEX($MK$1:$NB$19,6,),0)))+HR9*SUMPRODUCT($MK$7:$NB$7,$MK$15:$NB$15)-HR$12*INDEX($ME$1:$MJ$19,15,MATCH(HR13,$ME$1:$MJ$1,0)),"")</f>
        <v/>
      </c>
      <c r="HS15" s="19" t="str">
        <f t="array" ref="HS15">IF(HS$7="1",HS149/3.6-PRODUCT(HS9,INDEX($MK$1:$NB$19,15,MATCH(HS$2&amp;HS$6,INDEX($MK$1:$NB$19,2,)&amp;INDEX($MK$1:$NB$19,6,),0)))+HS9*SUMPRODUCT($MK$7:$NB$7,$MK$15:$NB$15)-HS$12*INDEX($ME$1:$MJ$19,15,MATCH(HS13,$ME$1:$MJ$1,0)),"")</f>
        <v/>
      </c>
      <c r="HT15" s="19" t="str">
        <f t="array" ref="HT15">IF(HT$7="1",HT149/3.6-PRODUCT(HT9,INDEX($MK$1:$NB$19,15,MATCH(HT$2&amp;HT$6,INDEX($MK$1:$NB$19,2,)&amp;INDEX($MK$1:$NB$19,6,),0)))+HT9*SUMPRODUCT($MK$7:$NB$7,$MK$15:$NB$15)-HT$12*INDEX($ME$1:$MJ$19,15,MATCH(HT13,$ME$1:$MJ$1,0)),"")</f>
        <v/>
      </c>
      <c r="HU15" s="19" t="str">
        <f t="array" ref="HU15">IF(HU$7="1",HU149/3.6-PRODUCT(HU9,INDEX($MK$1:$NB$19,15,MATCH(HU$2&amp;HU$6,INDEX($MK$1:$NB$19,2,)&amp;INDEX($MK$1:$NB$19,6,),0)))+HU9*SUMPRODUCT($MK$7:$NB$7,$MK$15:$NB$15)-HU$12*INDEX($ME$1:$MJ$19,15,MATCH(HU13,$ME$1:$MJ$1,0)),"")</f>
        <v/>
      </c>
      <c r="HV15" s="19" t="str">
        <f t="array" ref="HV15">IF(HV$7="1",HV149/3.6-PRODUCT(HV9,INDEX($MK$1:$NB$19,15,MATCH(HV$2&amp;HV$6,INDEX($MK$1:$NB$19,2,)&amp;INDEX($MK$1:$NB$19,6,),0)))+HV9*SUMPRODUCT($MK$7:$NB$7,$MK$15:$NB$15)-HV$12*INDEX($ME$1:$MJ$19,15,MATCH(HV13,$ME$1:$MJ$1,0)),"")</f>
        <v/>
      </c>
      <c r="HW15" s="19" t="str">
        <f t="array" ref="HW15">IF(HW$7="1",HW149/3.6-PRODUCT(HW9,INDEX($MK$1:$NB$19,15,MATCH(HW$2&amp;HW$6,INDEX($MK$1:$NB$19,2,)&amp;INDEX($MK$1:$NB$19,6,),0)))+HW9*SUMPRODUCT($MK$7:$NB$7,$MK$15:$NB$15)-HW$12*INDEX($ME$1:$MJ$19,15,MATCH(HW13,$ME$1:$MJ$1,0)),"")</f>
        <v/>
      </c>
      <c r="HX15" s="19" t="str">
        <f t="array" ref="HX15">IF(HX$7="1",HX149/3.6-PRODUCT(HX9,INDEX($MK$1:$NB$19,15,MATCH(HX$2&amp;HX$6,INDEX($MK$1:$NB$19,2,)&amp;INDEX($MK$1:$NB$19,6,),0)))+HX9*SUMPRODUCT($MK$7:$NB$7,$MK$15:$NB$15)-HX$12*INDEX($ME$1:$MJ$19,15,MATCH(HX13,$ME$1:$MJ$1,0)),"")</f>
        <v/>
      </c>
      <c r="HY15" s="19" t="str">
        <f t="array" ref="HY15">IF(HY$7="1",HY149/3.6-PRODUCT(HY9,INDEX($MK$1:$NB$19,15,MATCH(HY$2&amp;HY$6,INDEX($MK$1:$NB$19,2,)&amp;INDEX($MK$1:$NB$19,6,),0)))+HY9*SUMPRODUCT($MK$7:$NB$7,$MK$15:$NB$15)-HY$12*INDEX($ME$1:$MJ$19,15,MATCH(HY13,$ME$1:$MJ$1,0)),"")</f>
        <v/>
      </c>
      <c r="HZ15" s="19" t="str">
        <f t="array" ref="HZ15">IF(HZ$7="1",HZ149/3.6-PRODUCT(HZ9,INDEX($MK$1:$NB$19,15,MATCH(HZ$2&amp;HZ$6,INDEX($MK$1:$NB$19,2,)&amp;INDEX($MK$1:$NB$19,6,),0)))+HZ9*SUMPRODUCT($MK$7:$NB$7,$MK$15:$NB$15)-HZ$12*INDEX($ME$1:$MJ$19,15,MATCH(HZ13,$ME$1:$MJ$1,0)),"")</f>
        <v/>
      </c>
      <c r="IA15" s="19" t="str">
        <f t="array" ref="IA15">IF(IA$7="1",IA149/3.6-PRODUCT(IA9,INDEX($MK$1:$NB$19,15,MATCH(IA$2&amp;IA$6,INDEX($MK$1:$NB$19,2,)&amp;INDEX($MK$1:$NB$19,6,),0)))+IA9*SUMPRODUCT($MK$7:$NB$7,$MK$15:$NB$15)-IA$12*INDEX($ME$1:$MJ$19,15,MATCH(IA13,$ME$1:$MJ$1,0)),"")</f>
        <v/>
      </c>
      <c r="IB15" s="19" t="str">
        <f t="array" ref="IB15">IF(IB$7="1",IB149/3.6-PRODUCT(IB9,INDEX($MK$1:$NB$19,15,MATCH(IB$2&amp;IB$6,INDEX($MK$1:$NB$19,2,)&amp;INDEX($MK$1:$NB$19,6,),0)))+IB9*SUMPRODUCT($MK$7:$NB$7,$MK$15:$NB$15)-IB$12*INDEX($ME$1:$MJ$19,15,MATCH(IB13,$ME$1:$MJ$1,0)),"")</f>
        <v/>
      </c>
      <c r="IC15" s="19" t="str">
        <f t="array" ref="IC15">IF(IC$7="1",IC149/3.6-PRODUCT(IC9,INDEX($MK$1:$NB$19,15,MATCH(IC$2&amp;IC$6,INDEX($MK$1:$NB$19,2,)&amp;INDEX($MK$1:$NB$19,6,),0)))+IC9*SUMPRODUCT($MK$7:$NB$7,$MK$15:$NB$15)-IC$12*INDEX($ME$1:$MJ$19,15,MATCH(IC13,$ME$1:$MJ$1,0)),"")</f>
        <v/>
      </c>
      <c r="ID15" s="19" t="str">
        <f t="array" ref="ID15">IF(ID$7="1",ID149/3.6-PRODUCT(ID9,INDEX($MK$1:$NB$19,15,MATCH(ID$2&amp;ID$6,INDEX($MK$1:$NB$19,2,)&amp;INDEX($MK$1:$NB$19,6,),0)))+ID9*SUMPRODUCT($MK$7:$NB$7,$MK$15:$NB$15)-ID$12*INDEX($ME$1:$MJ$19,15,MATCH(ID13,$ME$1:$MJ$1,0)),"")</f>
        <v/>
      </c>
      <c r="IE15" s="19" t="str">
        <f t="array" ref="IE15">IF(IE$7="1",IE149/3.6-PRODUCT(IE9,INDEX($MK$1:$NB$19,15,MATCH(IE$2&amp;IE$6,INDEX($MK$1:$NB$19,2,)&amp;INDEX($MK$1:$NB$19,6,),0)))+IE9*SUMPRODUCT($MK$7:$NB$7,$MK$15:$NB$15)-IE$12*INDEX($ME$1:$MJ$19,15,MATCH(IE13,$ME$1:$MJ$1,0)),"")</f>
        <v/>
      </c>
      <c r="IF15" s="19" t="str">
        <f t="array" ref="IF15">IF(IF$7="1",IF149/3.6-PRODUCT(IF9,INDEX($MK$1:$NB$19,15,MATCH(IF$2&amp;IF$6,INDEX($MK$1:$NB$19,2,)&amp;INDEX($MK$1:$NB$19,6,),0)))+IF9*SUMPRODUCT($MK$7:$NB$7,$MK$15:$NB$15)-IF$12*INDEX($ME$1:$MJ$19,15,MATCH(IF13,$ME$1:$MJ$1,0)),"")</f>
        <v/>
      </c>
      <c r="IG15" s="19" t="str">
        <f t="array" ref="IG15">IF(IG$7="1",IG149/3.6-PRODUCT(IG9,INDEX($MK$1:$NB$19,15,MATCH(IG$2&amp;IG$6,INDEX($MK$1:$NB$19,2,)&amp;INDEX($MK$1:$NB$19,6,),0)))+IG9*SUMPRODUCT($MK$7:$NB$7,$MK$15:$NB$15)-IG$12*INDEX($ME$1:$MJ$19,15,MATCH(IG13,$ME$1:$MJ$1,0)),"")</f>
        <v/>
      </c>
      <c r="IH15" s="19" t="str">
        <f t="array" ref="IH15">IF(IH$7="1",IH149/3.6-PRODUCT(IH9,INDEX($MK$1:$NB$19,15,MATCH(IH$2&amp;IH$6,INDEX($MK$1:$NB$19,2,)&amp;INDEX($MK$1:$NB$19,6,),0)))+IH9*SUMPRODUCT($MK$7:$NB$7,$MK$15:$NB$15)-IH$12*INDEX($ME$1:$MJ$19,15,MATCH(IH13,$ME$1:$MJ$1,0)),"")</f>
        <v/>
      </c>
      <c r="II15" s="19" t="str">
        <f t="array" ref="II15">IF(II$7="1",II149/3.6-PRODUCT(II9,INDEX($MK$1:$NB$19,15,MATCH(II$2&amp;II$6,INDEX($MK$1:$NB$19,2,)&amp;INDEX($MK$1:$NB$19,6,),0)))+II9*SUMPRODUCT($MK$7:$NB$7,$MK$15:$NB$15)-II$12*INDEX($ME$1:$MJ$19,15,MATCH(II13,$ME$1:$MJ$1,0)),"")</f>
        <v/>
      </c>
      <c r="IJ15" s="19" t="str">
        <f t="array" ref="IJ15">IF(IJ$7="1",IJ149/3.6-PRODUCT(IJ9,INDEX($MK$1:$NB$19,15,MATCH(IJ$2&amp;IJ$6,INDEX($MK$1:$NB$19,2,)&amp;INDEX($MK$1:$NB$19,6,),0)))+IJ9*SUMPRODUCT($MK$7:$NB$7,$MK$15:$NB$15)-IJ$12*INDEX($ME$1:$MJ$19,15,MATCH(IJ13,$ME$1:$MJ$1,0)),"")</f>
        <v/>
      </c>
      <c r="IK15" s="19" t="str">
        <f t="array" ref="IK15">IF(IK$7="1",IK149/3.6-PRODUCT(IK9,INDEX($MK$1:$NB$19,15,MATCH(IK$2&amp;IK$6,INDEX($MK$1:$NB$19,2,)&amp;INDEX($MK$1:$NB$19,6,),0)))+IK9*SUMPRODUCT($MK$7:$NB$7,$MK$15:$NB$15)-IK$12*INDEX($ME$1:$MJ$19,15,MATCH(IK13,$ME$1:$MJ$1,0)),"")</f>
        <v/>
      </c>
      <c r="IL15" s="19" t="str">
        <f t="array" ref="IL15">IF(IL$7="1",IL149/3.6-PRODUCT(IL9,INDEX($MK$1:$NB$19,15,MATCH(IL$2&amp;IL$6,INDEX($MK$1:$NB$19,2,)&amp;INDEX($MK$1:$NB$19,6,),0)))+IL9*SUMPRODUCT($MK$7:$NB$7,$MK$15:$NB$15)-IL$12*INDEX($ME$1:$MJ$19,15,MATCH(IL13,$ME$1:$MJ$1,0)),"")</f>
        <v/>
      </c>
      <c r="IM15" s="19" t="str">
        <f t="array" ref="IM15">IF(IM$7="1",IM149/3.6-PRODUCT(IM9,INDEX($MK$1:$NB$19,15,MATCH(IM$2&amp;IM$6,INDEX($MK$1:$NB$19,2,)&amp;INDEX($MK$1:$NB$19,6,),0)))+IM9*SUMPRODUCT($MK$7:$NB$7,$MK$15:$NB$15)-IM$12*INDEX($ME$1:$MJ$19,15,MATCH(IM13,$ME$1:$MJ$1,0)),"")</f>
        <v/>
      </c>
      <c r="IN15" s="19" t="str">
        <f t="array" ref="IN15">IF(IN$7="1",IN149/3.6-PRODUCT(IN9,INDEX($MK$1:$NB$19,15,MATCH(IN$2&amp;IN$6,INDEX($MK$1:$NB$19,2,)&amp;INDEX($MK$1:$NB$19,6,),0)))+IN9*SUMPRODUCT($MK$7:$NB$7,$MK$15:$NB$15)-IN$12*INDEX($ME$1:$MJ$19,15,MATCH(IN13,$ME$1:$MJ$1,0)),"")</f>
        <v/>
      </c>
      <c r="IO15" s="19" t="str">
        <f t="array" ref="IO15">IF(IO$7="1",IO149/3.6-PRODUCT(IO9,INDEX($MK$1:$NB$19,15,MATCH(IO$2&amp;IO$6,INDEX($MK$1:$NB$19,2,)&amp;INDEX($MK$1:$NB$19,6,),0)))+IO9*SUMPRODUCT($MK$7:$NB$7,$MK$15:$NB$15)-IO$12*INDEX($ME$1:$MJ$19,15,MATCH(IO13,$ME$1:$MJ$1,0)),"")</f>
        <v/>
      </c>
      <c r="IP15" s="19" t="str">
        <f t="array" ref="IP15">IF(IP$7="1",IP149/3.6-PRODUCT(IP9,INDEX($MK$1:$NB$19,15,MATCH(IP$2&amp;IP$6,INDEX($MK$1:$NB$19,2,)&amp;INDEX($MK$1:$NB$19,6,),0)))+IP9*SUMPRODUCT($MK$7:$NB$7,$MK$15:$NB$15)-IP$12*INDEX($ME$1:$MJ$19,15,MATCH(IP13,$ME$1:$MJ$1,0)),"")</f>
        <v/>
      </c>
      <c r="IQ15" s="19" t="str">
        <f t="array" ref="IQ15">IF(IQ$7="1",IQ149/3.6-PRODUCT(IQ9,INDEX($MK$1:$NB$19,15,MATCH(IQ$2&amp;IQ$6,INDEX($MK$1:$NB$19,2,)&amp;INDEX($MK$1:$NB$19,6,),0)))+IQ9*SUMPRODUCT($MK$7:$NB$7,$MK$15:$NB$15)-IQ$12*INDEX($ME$1:$MJ$19,15,MATCH(IQ13,$ME$1:$MJ$1,0)),"")</f>
        <v/>
      </c>
      <c r="IR15" s="19" t="str">
        <f t="array" ref="IR15">IF(IR$7="1",IR149/3.6-PRODUCT(IR9,INDEX($MK$1:$NB$19,15,MATCH(IR$2&amp;IR$6,INDEX($MK$1:$NB$19,2,)&amp;INDEX($MK$1:$NB$19,6,),0)))+IR9*SUMPRODUCT($MK$7:$NB$7,$MK$15:$NB$15)-IR$12*INDEX($ME$1:$MJ$19,15,MATCH(IR13,$ME$1:$MJ$1,0)),"")</f>
        <v/>
      </c>
      <c r="IS15" s="19" t="str">
        <f t="array" ref="IS15">IF(IS$7="1",IS149/3.6-PRODUCT(IS9,INDEX($MK$1:$NB$19,15,MATCH(IS$2&amp;IS$6,INDEX($MK$1:$NB$19,2,)&amp;INDEX($MK$1:$NB$19,6,),0)))+IS9*SUMPRODUCT($MK$7:$NB$7,$MK$15:$NB$15)-IS$12*INDEX($ME$1:$MJ$19,15,MATCH(IS13,$ME$1:$MJ$1,0)),"")</f>
        <v/>
      </c>
      <c r="IT15" s="19" t="str">
        <f t="array" ref="IT15">IF(IT$7="1",IT149/3.6-PRODUCT(IT9,INDEX($MK$1:$NB$19,15,MATCH(IT$2&amp;IT$6,INDEX($MK$1:$NB$19,2,)&amp;INDEX($MK$1:$NB$19,6,),0)))+IT9*SUMPRODUCT($MK$7:$NB$7,$MK$15:$NB$15)-IT$12*INDEX($ME$1:$MJ$19,15,MATCH(IT13,$ME$1:$MJ$1,0)),"")</f>
        <v/>
      </c>
      <c r="IU15" s="19" t="str">
        <f t="array" ref="IU15">IF(IU$7="1",IU149/3.6-PRODUCT(IU9,INDEX($MK$1:$NB$19,15,MATCH(IU$2&amp;IU$6,INDEX($MK$1:$NB$19,2,)&amp;INDEX($MK$1:$NB$19,6,),0)))+IU9*SUMPRODUCT($MK$7:$NB$7,$MK$15:$NB$15)-IU$12*INDEX($ME$1:$MJ$19,15,MATCH(IU13,$ME$1:$MJ$1,0)),"")</f>
        <v/>
      </c>
      <c r="IV15" s="19" t="str">
        <f t="array" ref="IV15">IF(IV$7="1",IV149/3.6-PRODUCT(IV9,INDEX($MK$1:$NB$19,15,MATCH(IV$2&amp;IV$6,INDEX($MK$1:$NB$19,2,)&amp;INDEX($MK$1:$NB$19,6,),0)))+IV9*SUMPRODUCT($MK$7:$NB$7,$MK$15:$NB$15)-IV$12*INDEX($ME$1:$MJ$19,15,MATCH(IV13,$ME$1:$MJ$1,0)),"")</f>
        <v/>
      </c>
      <c r="IW15" s="19" t="str">
        <f t="array" ref="IW15">IF(IW$7="1",IW149/3.6-PRODUCT(IW9,INDEX($MK$1:$NB$19,15,MATCH(IW$2&amp;IW$6,INDEX($MK$1:$NB$19,2,)&amp;INDEX($MK$1:$NB$19,6,),0)))+IW9*SUMPRODUCT($MK$7:$NB$7,$MK$15:$NB$15)-IW$12*INDEX($ME$1:$MJ$19,15,MATCH(IW13,$ME$1:$MJ$1,0)),"")</f>
        <v/>
      </c>
      <c r="IX15" s="19" t="str">
        <f t="array" ref="IX15">IF(IX$7="1",IX149/3.6-PRODUCT(IX9,INDEX($MK$1:$NB$19,15,MATCH(IX$2&amp;IX$6,INDEX($MK$1:$NB$19,2,)&amp;INDEX($MK$1:$NB$19,6,),0)))+IX9*SUMPRODUCT($MK$7:$NB$7,$MK$15:$NB$15)-IX$12*INDEX($ME$1:$MJ$19,15,MATCH(IX13,$ME$1:$MJ$1,0)),"")</f>
        <v/>
      </c>
      <c r="IY15" s="19" t="str">
        <f t="array" ref="IY15">IF(IY$7="1",IY149/3.6-PRODUCT(IY9,INDEX($MK$1:$NB$19,15,MATCH(IY$2&amp;IY$6,INDEX($MK$1:$NB$19,2,)&amp;INDEX($MK$1:$NB$19,6,),0)))+IY9*SUMPRODUCT($MK$7:$NB$7,$MK$15:$NB$15)-IY$12*INDEX($ME$1:$MJ$19,15,MATCH(IY13,$ME$1:$MJ$1,0)),"")</f>
        <v/>
      </c>
      <c r="IZ15" s="19" t="str">
        <f t="array" ref="IZ15">IF(IZ$7="1",IZ149/3.6-PRODUCT(IZ9,INDEX($MK$1:$NB$19,15,MATCH(IZ$2&amp;IZ$6,INDEX($MK$1:$NB$19,2,)&amp;INDEX($MK$1:$NB$19,6,),0)))+IZ9*SUMPRODUCT($MK$7:$NB$7,$MK$15:$NB$15)-IZ$12*INDEX($ME$1:$MJ$19,15,MATCH(IZ13,$ME$1:$MJ$1,0)),"")</f>
        <v/>
      </c>
      <c r="JA15" s="19" t="str">
        <f t="array" ref="JA15">IF(JA$7="1",JA149/3.6-PRODUCT(JA9,INDEX($MK$1:$NB$19,15,MATCH(JA$2&amp;JA$6,INDEX($MK$1:$NB$19,2,)&amp;INDEX($MK$1:$NB$19,6,),0)))+JA9*SUMPRODUCT($MK$7:$NB$7,$MK$15:$NB$15)-JA$12*INDEX($ME$1:$MJ$19,15,MATCH(JA13,$ME$1:$MJ$1,0)),"")</f>
        <v/>
      </c>
      <c r="JB15" s="19" t="str">
        <f t="array" ref="JB15">IF(JB$7="1",JB149/3.6-PRODUCT(JB9,INDEX($MK$1:$NB$19,15,MATCH(JB$2&amp;JB$6,INDEX($MK$1:$NB$19,2,)&amp;INDEX($MK$1:$NB$19,6,),0)))+JB9*SUMPRODUCT($MK$7:$NB$7,$MK$15:$NB$15)-JB$12*INDEX($ME$1:$MJ$19,15,MATCH(JB13,$ME$1:$MJ$1,0)),"")</f>
        <v/>
      </c>
      <c r="JC15" s="19" t="str">
        <f t="array" ref="JC15">IF(JC$7="1",JC149/3.6-PRODUCT(JC9,INDEX($MK$1:$NB$19,15,MATCH(JC$2&amp;JC$6,INDEX($MK$1:$NB$19,2,)&amp;INDEX($MK$1:$NB$19,6,),0)))+JC9*SUMPRODUCT($MK$7:$NB$7,$MK$15:$NB$15)-JC$12*INDEX($ME$1:$MJ$19,15,MATCH(JC13,$ME$1:$MJ$1,0)),"")</f>
        <v/>
      </c>
      <c r="JD15" s="19" t="str">
        <f t="array" ref="JD15">IF(JD$7="1",JD149/3.6-PRODUCT(JD9,INDEX($MK$1:$NB$19,15,MATCH(JD$2&amp;JD$6,INDEX($MK$1:$NB$19,2,)&amp;INDEX($MK$1:$NB$19,6,),0)))+JD9*SUMPRODUCT($MK$7:$NB$7,$MK$15:$NB$15)-JD$12*INDEX($ME$1:$MJ$19,15,MATCH(JD13,$ME$1:$MJ$1,0)),"")</f>
        <v/>
      </c>
      <c r="JE15" s="19" t="str">
        <f t="array" ref="JE15">IF(JE$7="1",JE149/3.6-PRODUCT(JE9,INDEX($MK$1:$NB$19,15,MATCH(JE$2&amp;JE$6,INDEX($MK$1:$NB$19,2,)&amp;INDEX($MK$1:$NB$19,6,),0)))+JE9*SUMPRODUCT($MK$7:$NB$7,$MK$15:$NB$15)-JE$12*INDEX($ME$1:$MJ$19,15,MATCH(JE13,$ME$1:$MJ$1,0)),"")</f>
        <v/>
      </c>
      <c r="JF15" s="19" t="str">
        <f t="array" ref="JF15">IF(JF$7="1",JF149/3.6-PRODUCT(JF9,INDEX($MK$1:$NB$19,15,MATCH(JF$2&amp;JF$6,INDEX($MK$1:$NB$19,2,)&amp;INDEX($MK$1:$NB$19,6,),0)))+JF9*SUMPRODUCT($MK$7:$NB$7,$MK$15:$NB$15)-JF$12*INDEX($ME$1:$MJ$19,15,MATCH(JF13,$ME$1:$MJ$1,0)),"")</f>
        <v/>
      </c>
      <c r="JG15" s="19" t="str">
        <f t="array" ref="JG15">IF(JG$7="1",JG149/3.6-PRODUCT(JG9,INDEX($MK$1:$NB$19,15,MATCH(JG$2&amp;JG$6,INDEX($MK$1:$NB$19,2,)&amp;INDEX($MK$1:$NB$19,6,),0)))+JG9*SUMPRODUCT($MK$7:$NB$7,$MK$15:$NB$15)-JG$12*INDEX($ME$1:$MJ$19,15,MATCH(JG13,$ME$1:$MJ$1,0)),"")</f>
        <v/>
      </c>
      <c r="JH15" s="19" t="str">
        <f t="array" ref="JH15">IF(JH$7="1",JH149/3.6-PRODUCT(JH9,INDEX($MK$1:$NB$19,15,MATCH(JH$2&amp;JH$6,INDEX($MK$1:$NB$19,2,)&amp;INDEX($MK$1:$NB$19,6,),0)))+JH9*SUMPRODUCT($MK$7:$NB$7,$MK$15:$NB$15)-JH$12*INDEX($ME$1:$MJ$19,15,MATCH(JH13,$ME$1:$MJ$1,0)),"")</f>
        <v/>
      </c>
      <c r="JI15" s="19" t="str">
        <f t="array" ref="JI15">IF(JI$7="1",JI149/3.6-PRODUCT(JI9,INDEX($MK$1:$NB$19,15,MATCH(JI$2&amp;JI$6,INDEX($MK$1:$NB$19,2,)&amp;INDEX($MK$1:$NB$19,6,),0)))+JI9*SUMPRODUCT($MK$7:$NB$7,$MK$15:$NB$15)-JI$12*INDEX($ME$1:$MJ$19,15,MATCH(JI13,$ME$1:$MJ$1,0)),"")</f>
        <v/>
      </c>
      <c r="JJ15" s="19" t="str">
        <f t="array" ref="JJ15">IF(JJ$7="1",JJ149/3.6-PRODUCT(JJ9,INDEX($MK$1:$NB$19,15,MATCH(JJ$2&amp;JJ$6,INDEX($MK$1:$NB$19,2,)&amp;INDEX($MK$1:$NB$19,6,),0)))+JJ9*SUMPRODUCT($MK$7:$NB$7,$MK$15:$NB$15)-JJ$12*INDEX($ME$1:$MJ$19,15,MATCH(JJ13,$ME$1:$MJ$1,0)),"")</f>
        <v/>
      </c>
      <c r="JK15" s="19" t="str">
        <f t="array" ref="JK15">IF(JK$7="1",JK149/3.6-PRODUCT(JK9,INDEX($MK$1:$NB$19,15,MATCH(JK$2&amp;JK$6,INDEX($MK$1:$NB$19,2,)&amp;INDEX($MK$1:$NB$19,6,),0)))+JK9*SUMPRODUCT($MK$7:$NB$7,$MK$15:$NB$15)-JK$12*INDEX($ME$1:$MJ$19,15,MATCH(JK13,$ME$1:$MJ$1,0)),"")</f>
        <v/>
      </c>
      <c r="JL15" s="19" t="str">
        <f t="array" ref="JL15">IF(JL$7="1",JL149/3.6-PRODUCT(JL9,INDEX($MK$1:$NB$19,15,MATCH(JL$2&amp;JL$6,INDEX($MK$1:$NB$19,2,)&amp;INDEX($MK$1:$NB$19,6,),0)))+JL9*SUMPRODUCT($MK$7:$NB$7,$MK$15:$NB$15)-JL$12*INDEX($ME$1:$MJ$19,15,MATCH(JL13,$ME$1:$MJ$1,0)),"")</f>
        <v/>
      </c>
      <c r="JM15" s="19" t="str">
        <f t="array" ref="JM15">IF(JM$7="1",JM149/3.6-PRODUCT(JM9,INDEX($MK$1:$NB$19,15,MATCH(JM$2&amp;JM$6,INDEX($MK$1:$NB$19,2,)&amp;INDEX($MK$1:$NB$19,6,),0)))+JM9*SUMPRODUCT($MK$7:$NB$7,$MK$15:$NB$15)-JM$12*INDEX($ME$1:$MJ$19,15,MATCH(JM13,$ME$1:$MJ$1,0)),"")</f>
        <v/>
      </c>
      <c r="JN15" s="19" t="str">
        <f t="array" ref="JN15">IF(JN$7="1",JN149/3.6-PRODUCT(JN9,INDEX($MK$1:$NB$19,15,MATCH(JN$2&amp;JN$6,INDEX($MK$1:$NB$19,2,)&amp;INDEX($MK$1:$NB$19,6,),0)))+JN9*SUMPRODUCT($MK$7:$NB$7,$MK$15:$NB$15)-JN$12*INDEX($ME$1:$MJ$19,15,MATCH(JN13,$ME$1:$MJ$1,0)),"")</f>
        <v/>
      </c>
      <c r="JO15" s="19" t="str">
        <f t="array" ref="JO15">IF(JO$7="1",JO149/3.6-PRODUCT(JO9,INDEX($MK$1:$NB$19,15,MATCH(JO$2&amp;JO$6,INDEX($MK$1:$NB$19,2,)&amp;INDEX($MK$1:$NB$19,6,),0)))+JO9*SUMPRODUCT($MK$7:$NB$7,$MK$15:$NB$15)-JO$12*INDEX($ME$1:$MJ$19,15,MATCH(JO13,$ME$1:$MJ$1,0)),"")</f>
        <v/>
      </c>
      <c r="JP15" s="19" t="str">
        <f t="array" ref="JP15">IF(JP$7="1",JP149/3.6-PRODUCT(JP9,INDEX($MK$1:$NB$19,15,MATCH(JP$2&amp;JP$6,INDEX($MK$1:$NB$19,2,)&amp;INDEX($MK$1:$NB$19,6,),0)))+JP9*SUMPRODUCT($MK$7:$NB$7,$MK$15:$NB$15)-JP$12*INDEX($ME$1:$MJ$19,15,MATCH(JP13,$ME$1:$MJ$1,0)),"")</f>
        <v/>
      </c>
      <c r="JQ15" s="19" t="str">
        <f t="array" ref="JQ15">IF(JQ$7="1",JQ149/3.6-PRODUCT(JQ9,INDEX($MK$1:$NB$19,15,MATCH(JQ$2&amp;JQ$6,INDEX($MK$1:$NB$19,2,)&amp;INDEX($MK$1:$NB$19,6,),0)))+JQ9*SUMPRODUCT($MK$7:$NB$7,$MK$15:$NB$15)-JQ$12*INDEX($ME$1:$MJ$19,15,MATCH(JQ13,$ME$1:$MJ$1,0)),"")</f>
        <v/>
      </c>
      <c r="JR15" s="19" t="str">
        <f t="array" ref="JR15">IF(JR$7="1",JR149/3.6-PRODUCT(JR9,INDEX($MK$1:$NB$19,15,MATCH(JR$2&amp;JR$6,INDEX($MK$1:$NB$19,2,)&amp;INDEX($MK$1:$NB$19,6,),0)))+JR9*SUMPRODUCT($MK$7:$NB$7,$MK$15:$NB$15)-JR$12*INDEX($ME$1:$MJ$19,15,MATCH(JR13,$ME$1:$MJ$1,0)),"")</f>
        <v/>
      </c>
      <c r="JS15" s="19" t="str">
        <f t="array" ref="JS15">IF(JS$7="1",JS149/3.6-PRODUCT(JS9,INDEX($MK$1:$NB$19,15,MATCH(JS$2&amp;JS$6,INDEX($MK$1:$NB$19,2,)&amp;INDEX($MK$1:$NB$19,6,),0)))+JS9*SUMPRODUCT($MK$7:$NB$7,$MK$15:$NB$15)-JS$12*INDEX($ME$1:$MJ$19,15,MATCH(JS13,$ME$1:$MJ$1,0)),"")</f>
        <v/>
      </c>
      <c r="JT15" s="19" t="str">
        <f t="array" ref="JT15">IF(JT$7="1",JT149/3.6-PRODUCT(JT9,INDEX($MK$1:$NB$19,15,MATCH(JT$2&amp;JT$6,INDEX($MK$1:$NB$19,2,)&amp;INDEX($MK$1:$NB$19,6,),0)))+JT9*SUMPRODUCT($MK$7:$NB$7,$MK$15:$NB$15)-JT$12*INDEX($ME$1:$MJ$19,15,MATCH(JT13,$ME$1:$MJ$1,0)),"")</f>
        <v/>
      </c>
      <c r="JU15" s="19" t="str">
        <f t="array" ref="JU15">IF(JU$7="1",JU149/3.6-PRODUCT(JU9,INDEX($MK$1:$NB$19,15,MATCH(JU$2&amp;JU$6,INDEX($MK$1:$NB$19,2,)&amp;INDEX($MK$1:$NB$19,6,),0)))+JU9*SUMPRODUCT($MK$7:$NB$7,$MK$15:$NB$15)-JU$12*INDEX($ME$1:$MJ$19,15,MATCH(JU13,$ME$1:$MJ$1,0)),"")</f>
        <v/>
      </c>
      <c r="JV15" s="19" t="str">
        <f t="array" ref="JV15">IF(JV$7="1",JV149/3.6-PRODUCT(JV9,INDEX($MK$1:$NB$19,15,MATCH(JV$2&amp;JV$6,INDEX($MK$1:$NB$19,2,)&amp;INDEX($MK$1:$NB$19,6,),0)))+JV9*SUMPRODUCT($MK$7:$NB$7,$MK$15:$NB$15)-JV$12*INDEX($ME$1:$MJ$19,15,MATCH(JV13,$ME$1:$MJ$1,0)),"")</f>
        <v/>
      </c>
      <c r="JW15" s="19" t="str">
        <f t="array" ref="JW15">IF(JW$7="1",JW149/3.6-PRODUCT(JW9,INDEX($MK$1:$NB$19,15,MATCH(JW$2&amp;JW$6,INDEX($MK$1:$NB$19,2,)&amp;INDEX($MK$1:$NB$19,6,),0)))+JW9*SUMPRODUCT($MK$7:$NB$7,$MK$15:$NB$15)-JW$12*INDEX($ME$1:$MJ$19,15,MATCH(JW13,$ME$1:$MJ$1,0)),"")</f>
        <v/>
      </c>
      <c r="JX15" s="19" t="str">
        <f t="array" ref="JX15">IF(JX$7="1",JX149/3.6-PRODUCT(JX9,INDEX($MK$1:$NB$19,15,MATCH(JX$2&amp;JX$6,INDEX($MK$1:$NB$19,2,)&amp;INDEX($MK$1:$NB$19,6,),0)))+JX9*SUMPRODUCT($MK$7:$NB$7,$MK$15:$NB$15)-JX$12*INDEX($ME$1:$MJ$19,15,MATCH(JX13,$ME$1:$MJ$1,0)),"")</f>
        <v/>
      </c>
      <c r="JY15" s="19" t="str">
        <f t="array" ref="JY15">IF(JY$7="1",JY149/3.6-PRODUCT(JY9,INDEX($MK$1:$NB$19,15,MATCH(JY$2&amp;JY$6,INDEX($MK$1:$NB$19,2,)&amp;INDEX($MK$1:$NB$19,6,),0)))+JY9*SUMPRODUCT($MK$7:$NB$7,$MK$15:$NB$15)-JY$12*INDEX($ME$1:$MJ$19,15,MATCH(JY13,$ME$1:$MJ$1,0)),"")</f>
        <v/>
      </c>
      <c r="JZ15" s="19" t="str">
        <f t="array" ref="JZ15">IF(JZ$7="1",JZ149/3.6-PRODUCT(JZ9,INDEX($MK$1:$NB$19,15,MATCH(JZ$2&amp;JZ$6,INDEX($MK$1:$NB$19,2,)&amp;INDEX($MK$1:$NB$19,6,),0)))+JZ9*SUMPRODUCT($MK$7:$NB$7,$MK$15:$NB$15)-JZ$12*INDEX($ME$1:$MJ$19,15,MATCH(JZ13,$ME$1:$MJ$1,0)),"")</f>
        <v/>
      </c>
      <c r="KA15" s="19" t="str">
        <f t="array" ref="KA15">IF(KA$7="1",KA149/3.6-PRODUCT(KA9,INDEX($MK$1:$NB$19,15,MATCH(KA$2&amp;KA$6,INDEX($MK$1:$NB$19,2,)&amp;INDEX($MK$1:$NB$19,6,),0)))+KA9*SUMPRODUCT($MK$7:$NB$7,$MK$15:$NB$15)-KA$12*INDEX($ME$1:$MJ$19,15,MATCH(KA13,$ME$1:$MJ$1,0)),"")</f>
        <v/>
      </c>
      <c r="KB15" s="19" t="str">
        <f t="array" ref="KB15">IF(KB$7="1",KB149/3.6-PRODUCT(KB9,INDEX($MK$1:$NB$19,15,MATCH(KB$2&amp;KB$6,INDEX($MK$1:$NB$19,2,)&amp;INDEX($MK$1:$NB$19,6,),0)))+KB9*SUMPRODUCT($MK$7:$NB$7,$MK$15:$NB$15)-KB$12*INDEX($ME$1:$MJ$19,15,MATCH(KB13,$ME$1:$MJ$1,0)),"")</f>
        <v/>
      </c>
      <c r="KC15" s="19" t="str">
        <f t="array" ref="KC15">IF(KC$7="1",KC149/3.6-PRODUCT(KC9,INDEX($MK$1:$NB$19,15,MATCH(KC$2&amp;KC$6,INDEX($MK$1:$NB$19,2,)&amp;INDEX($MK$1:$NB$19,6,),0)))+KC9*SUMPRODUCT($MK$7:$NB$7,$MK$15:$NB$15)-KC$12*INDEX($ME$1:$MJ$19,15,MATCH(KC13,$ME$1:$MJ$1,0)),"")</f>
        <v/>
      </c>
      <c r="KD15" s="19" t="str">
        <f t="array" ref="KD15">IF(KD$7="1",KD149/3.6-PRODUCT(KD9,INDEX($MK$1:$NB$19,15,MATCH(KD$2&amp;KD$6,INDEX($MK$1:$NB$19,2,)&amp;INDEX($MK$1:$NB$19,6,),0)))+KD9*SUMPRODUCT($MK$7:$NB$7,$MK$15:$NB$15)-KD$12*INDEX($ME$1:$MJ$19,15,MATCH(KD13,$ME$1:$MJ$1,0)),"")</f>
        <v/>
      </c>
      <c r="KE15" s="19" t="str">
        <f t="array" ref="KE15">IF(KE$7="1",KE149/3.6-PRODUCT(KE9,INDEX($MK$1:$NB$19,15,MATCH(KE$2&amp;KE$6,INDEX($MK$1:$NB$19,2,)&amp;INDEX($MK$1:$NB$19,6,),0)))+KE9*SUMPRODUCT($MK$7:$NB$7,$MK$15:$NB$15)-KE$12*INDEX($ME$1:$MJ$19,15,MATCH(KE13,$ME$1:$MJ$1,0)),"")</f>
        <v/>
      </c>
      <c r="KF15" s="19" t="str">
        <f t="array" ref="KF15">IF(KF$7="1",KF149/3.6-PRODUCT(KF9,INDEX($MK$1:$NB$19,15,MATCH(KF$2&amp;KF$6,INDEX($MK$1:$NB$19,2,)&amp;INDEX($MK$1:$NB$19,6,),0)))+KF9*SUMPRODUCT($MK$7:$NB$7,$MK$15:$NB$15)-KF$12*INDEX($ME$1:$MJ$19,15,MATCH(KF13,$ME$1:$MJ$1,0)),"")</f>
        <v/>
      </c>
      <c r="KG15" s="19" t="str">
        <f t="array" ref="KG15">IF(KG$7="1",KG149/3.6-PRODUCT(KG9,INDEX($MK$1:$NB$19,15,MATCH(KG$2&amp;KG$6,INDEX($MK$1:$NB$19,2,)&amp;INDEX($MK$1:$NB$19,6,),0)))+KG9*SUMPRODUCT($MK$7:$NB$7,$MK$15:$NB$15)-KG$12*INDEX($ME$1:$MJ$19,15,MATCH(KG13,$ME$1:$MJ$1,0)),"")</f>
        <v/>
      </c>
      <c r="KH15" s="19" t="str">
        <f t="array" ref="KH15">IF(KH$7="1",KH149/3.6-PRODUCT(KH9,INDEX($MK$1:$NB$19,15,MATCH(KH$2&amp;KH$6,INDEX($MK$1:$NB$19,2,)&amp;INDEX($MK$1:$NB$19,6,),0)))+KH9*SUMPRODUCT($MK$7:$NB$7,$MK$15:$NB$15)-KH$12*INDEX($ME$1:$MJ$19,15,MATCH(KH13,$ME$1:$MJ$1,0)),"")</f>
        <v/>
      </c>
      <c r="KI15" s="19" t="str">
        <f t="array" ref="KI15">IF(KI$7="1",KI149/3.6-PRODUCT(KI9,INDEX($MK$1:$NB$19,15,MATCH(KI$2&amp;KI$6,INDEX($MK$1:$NB$19,2,)&amp;INDEX($MK$1:$NB$19,6,),0)))+KI9*SUMPRODUCT($MK$7:$NB$7,$MK$15:$NB$15)-KI$12*INDEX($ME$1:$MJ$19,15,MATCH(KI13,$ME$1:$MJ$1,0)),"")</f>
        <v/>
      </c>
      <c r="KJ15" s="19" t="str">
        <f t="array" ref="KJ15">IF(KJ$7="1",KJ149/3.6-PRODUCT(KJ9,INDEX($MK$1:$NB$19,15,MATCH(KJ$2&amp;KJ$6,INDEX($MK$1:$NB$19,2,)&amp;INDEX($MK$1:$NB$19,6,),0)))+KJ9*SUMPRODUCT($MK$7:$NB$7,$MK$15:$NB$15)-KJ$12*INDEX($ME$1:$MJ$19,15,MATCH(KJ13,$ME$1:$MJ$1,0)),"")</f>
        <v/>
      </c>
      <c r="KK15" s="19" t="str">
        <f t="array" ref="KK15">IF(KK$7="1",KK149/3.6-PRODUCT(KK9,INDEX($MK$1:$NB$19,15,MATCH(KK$2&amp;KK$6,INDEX($MK$1:$NB$19,2,)&amp;INDEX($MK$1:$NB$19,6,),0)))+KK9*SUMPRODUCT($MK$7:$NB$7,$MK$15:$NB$15)-KK$12*INDEX($ME$1:$MJ$19,15,MATCH(KK13,$ME$1:$MJ$1,0)),"")</f>
        <v/>
      </c>
      <c r="KL15" s="19" t="str">
        <f t="array" ref="KL15">IF(KL$7="1",KL149/3.6-PRODUCT(KL9,INDEX($MK$1:$NB$19,15,MATCH(KL$2&amp;KL$6,INDEX($MK$1:$NB$19,2,)&amp;INDEX($MK$1:$NB$19,6,),0)))+KL9*SUMPRODUCT($MK$7:$NB$7,$MK$15:$NB$15)-KL$12*INDEX($ME$1:$MJ$19,15,MATCH(KL13,$ME$1:$MJ$1,0)),"")</f>
        <v/>
      </c>
      <c r="KM15" s="19" t="str">
        <f t="array" ref="KM15">IF(KM$7="1",KM149/3.6-PRODUCT(KM9,INDEX($MK$1:$NB$19,15,MATCH(KM$2&amp;KM$6,INDEX($MK$1:$NB$19,2,)&amp;INDEX($MK$1:$NB$19,6,),0)))+KM9*SUMPRODUCT($MK$7:$NB$7,$MK$15:$NB$15)-KM$12*INDEX($ME$1:$MJ$19,15,MATCH(KM13,$ME$1:$MJ$1,0)),"")</f>
        <v/>
      </c>
      <c r="KN15" s="19" t="str">
        <f t="array" ref="KN15">IF(KN$7="1",KN149/3.6-PRODUCT(KN9,INDEX($MK$1:$NB$19,15,MATCH(KN$2&amp;KN$6,INDEX($MK$1:$NB$19,2,)&amp;INDEX($MK$1:$NB$19,6,),0)))+KN9*SUMPRODUCT($MK$7:$NB$7,$MK$15:$NB$15)-KN$12*INDEX($ME$1:$MJ$19,15,MATCH(KN13,$ME$1:$MJ$1,0)),"")</f>
        <v/>
      </c>
      <c r="KO15" s="19" t="str">
        <f t="array" ref="KO15">IF(KO$7="1",KO149/3.6-PRODUCT(KO9,INDEX($MK$1:$NB$19,15,MATCH(KO$2&amp;KO$6,INDEX($MK$1:$NB$19,2,)&amp;INDEX($MK$1:$NB$19,6,),0)))+KO9*SUMPRODUCT($MK$7:$NB$7,$MK$15:$NB$15)-KO$12*INDEX($ME$1:$MJ$19,15,MATCH(KO13,$ME$1:$MJ$1,0)),"")</f>
        <v/>
      </c>
      <c r="KP15" s="19" t="str">
        <f t="array" ref="KP15">IF(KP$7="1",KP149/3.6-PRODUCT(KP9,INDEX($MK$1:$NB$19,15,MATCH(KP$2&amp;KP$6,INDEX($MK$1:$NB$19,2,)&amp;INDEX($MK$1:$NB$19,6,),0)))+KP9*SUMPRODUCT($MK$7:$NB$7,$MK$15:$NB$15)-KP$12*INDEX($ME$1:$MJ$19,15,MATCH(KP13,$ME$1:$MJ$1,0)),"")</f>
        <v/>
      </c>
      <c r="KQ15" s="19" t="str">
        <f t="array" ref="KQ15">IF(KQ$7="1",KQ149/3.6-PRODUCT(KQ9,INDEX($MK$1:$NB$19,15,MATCH(KQ$2&amp;KQ$6,INDEX($MK$1:$NB$19,2,)&amp;INDEX($MK$1:$NB$19,6,),0)))+KQ9*SUMPRODUCT($MK$7:$NB$7,$MK$15:$NB$15)-KQ$12*INDEX($ME$1:$MJ$19,15,MATCH(KQ13,$ME$1:$MJ$1,0)),"")</f>
        <v/>
      </c>
      <c r="KR15" s="19" t="str">
        <f t="array" ref="KR15">IF(KR$7="1",KR149/3.6-PRODUCT(KR9,INDEX($MK$1:$NB$19,15,MATCH(KR$2&amp;KR$6,INDEX($MK$1:$NB$19,2,)&amp;INDEX($MK$1:$NB$19,6,),0)))+KR9*SUMPRODUCT($MK$7:$NB$7,$MK$15:$NB$15)-KR$12*INDEX($ME$1:$MJ$19,15,MATCH(KR13,$ME$1:$MJ$1,0)),"")</f>
        <v/>
      </c>
      <c r="KS15" s="19" t="str">
        <f t="array" ref="KS15">IF(KS$7="1",KS149/3.6-PRODUCT(KS9,INDEX($MK$1:$NB$19,15,MATCH(KS$2&amp;KS$6,INDEX($MK$1:$NB$19,2,)&amp;INDEX($MK$1:$NB$19,6,),0)))+KS9*SUMPRODUCT($MK$7:$NB$7,$MK$15:$NB$15)-KS$12*INDEX($ME$1:$MJ$19,15,MATCH(KS13,$ME$1:$MJ$1,0)),"")</f>
        <v/>
      </c>
      <c r="KT15" s="19" t="str">
        <f t="array" ref="KT15">IF(KT$7="1",KT149/3.6-PRODUCT(KT9,INDEX($MK$1:$NB$19,15,MATCH(KT$2&amp;KT$6,INDEX($MK$1:$NB$19,2,)&amp;INDEX($MK$1:$NB$19,6,),0)))+KT9*SUMPRODUCT($MK$7:$NB$7,$MK$15:$NB$15)-KT$12*INDEX($ME$1:$MJ$19,15,MATCH(KT13,$ME$1:$MJ$1,0)),"")</f>
        <v/>
      </c>
      <c r="KU15" s="19" t="str">
        <f t="array" ref="KU15">IF(KU$7="1",KU149/3.6-PRODUCT(KU9,INDEX($MK$1:$NB$19,15,MATCH(KU$2&amp;KU$6,INDEX($MK$1:$NB$19,2,)&amp;INDEX($MK$1:$NB$19,6,),0)))+KU9*SUMPRODUCT($MK$7:$NB$7,$MK$15:$NB$15)-KU$12*INDEX($ME$1:$MJ$19,15,MATCH(KU13,$ME$1:$MJ$1,0)),"")</f>
        <v/>
      </c>
      <c r="KV15" s="19" t="str">
        <f t="array" ref="KV15">IF(KV$7="1",KV149/3.6-PRODUCT(KV9,INDEX($MK$1:$NB$19,15,MATCH(KV$2&amp;KV$6,INDEX($MK$1:$NB$19,2,)&amp;INDEX($MK$1:$NB$19,6,),0)))+KV9*SUMPRODUCT($MK$7:$NB$7,$MK$15:$NB$15)-KV$12*INDEX($ME$1:$MJ$19,15,MATCH(KV13,$ME$1:$MJ$1,0)),"")</f>
        <v/>
      </c>
      <c r="KW15" s="19" t="str">
        <f t="array" ref="KW15">IF(KW$7="1",KW149/3.6-PRODUCT(KW9,INDEX($MK$1:$NB$19,15,MATCH(KW$2&amp;KW$6,INDEX($MK$1:$NB$19,2,)&amp;INDEX($MK$1:$NB$19,6,),0)))+KW9*SUMPRODUCT($MK$7:$NB$7,$MK$15:$NB$15)-KW$12*INDEX($ME$1:$MJ$19,15,MATCH(KW13,$ME$1:$MJ$1,0)),"")</f>
        <v/>
      </c>
      <c r="KX15" s="19" t="str">
        <f t="array" ref="KX15">IF(KX$7="1",KX149/3.6-PRODUCT(KX9,INDEX($MK$1:$NB$19,15,MATCH(KX$2&amp;KX$6,INDEX($MK$1:$NB$19,2,)&amp;INDEX($MK$1:$NB$19,6,),0)))+KX9*SUMPRODUCT($MK$7:$NB$7,$MK$15:$NB$15)-KX$12*INDEX($ME$1:$MJ$19,15,MATCH(KX13,$ME$1:$MJ$1,0)),"")</f>
        <v/>
      </c>
      <c r="KY15" s="19" t="str">
        <f t="array" ref="KY15">IF(KY$7="1",KY149/3.6-PRODUCT(KY9,INDEX($MK$1:$NB$19,15,MATCH(KY$2&amp;KY$6,INDEX($MK$1:$NB$19,2,)&amp;INDEX($MK$1:$NB$19,6,),0)))+KY9*SUMPRODUCT($MK$7:$NB$7,$MK$15:$NB$15)-KY$12*INDEX($ME$1:$MJ$19,15,MATCH(KY13,$ME$1:$MJ$1,0)),"")</f>
        <v/>
      </c>
      <c r="KZ15" s="19" t="str">
        <f t="array" ref="KZ15">IF(KZ$7="1",KZ149/3.6-PRODUCT(KZ9,INDEX($MK$1:$NB$19,15,MATCH(KZ$2&amp;KZ$6,INDEX($MK$1:$NB$19,2,)&amp;INDEX($MK$1:$NB$19,6,),0)))+KZ9*SUMPRODUCT($MK$7:$NB$7,$MK$15:$NB$15)-KZ$12*INDEX($ME$1:$MJ$19,15,MATCH(KZ13,$ME$1:$MJ$1,0)),"")</f>
        <v/>
      </c>
      <c r="LA15" s="19" t="str">
        <f t="array" ref="LA15">IF(LA$7="1",LA149/3.6-PRODUCT(LA9,INDEX($MK$1:$NB$19,15,MATCH(LA$2&amp;LA$6,INDEX($MK$1:$NB$19,2,)&amp;INDEX($MK$1:$NB$19,6,),0)))+LA9*SUMPRODUCT($MK$7:$NB$7,$MK$15:$NB$15)-LA$12*INDEX($ME$1:$MJ$19,15,MATCH(LA13,$ME$1:$MJ$1,0)),"")</f>
        <v/>
      </c>
      <c r="LB15" s="19" t="str">
        <f t="array" ref="LB15">IF(LB$7="1",LB149/3.6-PRODUCT(LB9,INDEX($MK$1:$NB$19,15,MATCH(LB$2&amp;LB$6,INDEX($MK$1:$NB$19,2,)&amp;INDEX($MK$1:$NB$19,6,),0)))+LB9*SUMPRODUCT($MK$7:$NB$7,$MK$15:$NB$15)-LB$12*INDEX($ME$1:$MJ$19,15,MATCH(LB13,$ME$1:$MJ$1,0)),"")</f>
        <v/>
      </c>
      <c r="LC15" s="19" t="str">
        <f t="array" ref="LC15">IF(LC$7="1",LC149/3.6-PRODUCT(LC9,INDEX($MK$1:$NB$19,15,MATCH(LC$2&amp;LC$6,INDEX($MK$1:$NB$19,2,)&amp;INDEX($MK$1:$NB$19,6,),0)))+LC9*SUMPRODUCT($MK$7:$NB$7,$MK$15:$NB$15)-LC$12*INDEX($ME$1:$MJ$19,15,MATCH(LC13,$ME$1:$MJ$1,0)),"")</f>
        <v/>
      </c>
      <c r="LD15" s="19" t="str">
        <f t="array" ref="LD15">IF(LD$7="1",LD149/3.6-PRODUCT(LD9,INDEX($MK$1:$NB$19,15,MATCH(LD$2&amp;LD$6,INDEX($MK$1:$NB$19,2,)&amp;INDEX($MK$1:$NB$19,6,),0)))+LD9*SUMPRODUCT($MK$7:$NB$7,$MK$15:$NB$15)-LD$12*INDEX($ME$1:$MJ$19,15,MATCH(LD13,$ME$1:$MJ$1,0)),"")</f>
        <v/>
      </c>
      <c r="LE15" s="19" t="str">
        <f t="array" ref="LE15">IF(LE$7="1",LE149/3.6-PRODUCT(LE9,INDEX($MK$1:$NB$19,15,MATCH(LE$2&amp;LE$6,INDEX($MK$1:$NB$19,2,)&amp;INDEX($MK$1:$NB$19,6,),0)))+LE9*SUMPRODUCT($MK$7:$NB$7,$MK$15:$NB$15)-LE$12*INDEX($ME$1:$MJ$19,15,MATCH(LE13,$ME$1:$MJ$1,0)),"")</f>
        <v/>
      </c>
      <c r="LF15" s="19" t="str">
        <f t="array" ref="LF15">IF(LF$7="1",LF149/3.6-PRODUCT(LF9,INDEX($MK$1:$NB$19,15,MATCH(LF$2&amp;LF$6,INDEX($MK$1:$NB$19,2,)&amp;INDEX($MK$1:$NB$19,6,),0)))+LF9*SUMPRODUCT($MK$7:$NB$7,$MK$15:$NB$15)-LF$12*INDEX($ME$1:$MJ$19,15,MATCH(LF13,$ME$1:$MJ$1,0)),"")</f>
        <v/>
      </c>
      <c r="LG15" s="19" t="str">
        <f t="array" ref="LG15">IF(LG$7="1",LG149/3.6-PRODUCT(LG9,INDEX($MK$1:$NB$19,15,MATCH(LG$2&amp;LG$6,INDEX($MK$1:$NB$19,2,)&amp;INDEX($MK$1:$NB$19,6,),0)))+LG9*SUMPRODUCT($MK$7:$NB$7,$MK$15:$NB$15)-LG$12*INDEX($ME$1:$MJ$19,15,MATCH(LG13,$ME$1:$MJ$1,0)),"")</f>
        <v/>
      </c>
      <c r="LH15" s="19" t="str">
        <f t="array" ref="LH15">IF(LH$7="1",LH149/3.6-PRODUCT(LH9,INDEX($MK$1:$NB$19,15,MATCH(LH$2&amp;LH$6,INDEX($MK$1:$NB$19,2,)&amp;INDEX($MK$1:$NB$19,6,),0)))+LH9*SUMPRODUCT($MK$7:$NB$7,$MK$15:$NB$15)-LH$12*INDEX($ME$1:$MJ$19,15,MATCH(LH13,$ME$1:$MJ$1,0)),"")</f>
        <v/>
      </c>
      <c r="LI15" s="19" t="str">
        <f t="array" ref="LI15">IF(LI$7="1",LI149/3.6-PRODUCT(LI9,INDEX($MK$1:$NB$19,15,MATCH(LI$2&amp;LI$6,INDEX($MK$1:$NB$19,2,)&amp;INDEX($MK$1:$NB$19,6,),0)))+LI9*SUMPRODUCT($MK$7:$NB$7,$MK$15:$NB$15)-LI$12*INDEX($ME$1:$MJ$19,15,MATCH(LI13,$ME$1:$MJ$1,0)),"")</f>
        <v/>
      </c>
      <c r="LJ15" s="19" t="str">
        <f t="array" ref="LJ15">IF(LJ$7="1",LJ149/3.6-PRODUCT(LJ9,INDEX($MK$1:$NB$19,15,MATCH(LJ$2&amp;LJ$6,INDEX($MK$1:$NB$19,2,)&amp;INDEX($MK$1:$NB$19,6,),0)))+LJ9*SUMPRODUCT($MK$7:$NB$7,$MK$15:$NB$15)-LJ$12*INDEX($ME$1:$MJ$19,15,MATCH(LJ13,$ME$1:$MJ$1,0)),"")</f>
        <v/>
      </c>
      <c r="LK15" s="19" t="str">
        <f t="array" ref="LK15">IF(LK$7="1",LK149/3.6-PRODUCT(LK9,INDEX($MK$1:$NB$19,15,MATCH(LK$2&amp;LK$6,INDEX($MK$1:$NB$19,2,)&amp;INDEX($MK$1:$NB$19,6,),0)))+LK9*SUMPRODUCT($MK$7:$NB$7,$MK$15:$NB$15)-LK$12*INDEX($ME$1:$MJ$19,15,MATCH(LK13,$ME$1:$MJ$1,0)),"")</f>
        <v/>
      </c>
      <c r="LL15" s="19" t="str">
        <f t="array" ref="LL15">IF(LL$7="1",LL149/3.6-PRODUCT(LL9,INDEX($MK$1:$NB$19,15,MATCH(LL$2&amp;LL$6,INDEX($MK$1:$NB$19,2,)&amp;INDEX($MK$1:$NB$19,6,),0)))+LL9*SUMPRODUCT($MK$7:$NB$7,$MK$15:$NB$15)-LL$12*INDEX($ME$1:$MJ$19,15,MATCH(LL13,$ME$1:$MJ$1,0)),"")</f>
        <v/>
      </c>
      <c r="LM15" s="19" t="str">
        <f t="array" ref="LM15">IF(LM$7="1",LM149/3.6-PRODUCT(LM9,INDEX($MK$1:$NB$19,15,MATCH(LM$2&amp;LM$6,INDEX($MK$1:$NB$19,2,)&amp;INDEX($MK$1:$NB$19,6,),0)))+LM9*SUMPRODUCT($MK$7:$NB$7,$MK$15:$NB$15)-LM$12*INDEX($ME$1:$MJ$19,15,MATCH(LM13,$ME$1:$MJ$1,0)),"")</f>
        <v/>
      </c>
      <c r="LN15" s="19" t="str">
        <f t="array" ref="LN15">IF(LN$7="1",LN149/3.6-PRODUCT(LN9,INDEX($MK$1:$NB$19,15,MATCH(LN$2&amp;LN$6,INDEX($MK$1:$NB$19,2,)&amp;INDEX($MK$1:$NB$19,6,),0)))+LN9*SUMPRODUCT($MK$7:$NB$7,$MK$15:$NB$15)-LN$12*INDEX($ME$1:$MJ$19,15,MATCH(LN13,$ME$1:$MJ$1,0)),"")</f>
        <v/>
      </c>
      <c r="LO15" s="19" t="str">
        <f t="array" ref="LO15">IF(LO$7="1",LO149/3.6-PRODUCT(LO9,INDEX($MK$1:$NB$19,15,MATCH(LO$2&amp;LO$6,INDEX($MK$1:$NB$19,2,)&amp;INDEX($MK$1:$NB$19,6,),0)))+LO9*SUMPRODUCT($MK$7:$NB$7,$MK$15:$NB$15)-LO$12*INDEX($ME$1:$MJ$19,15,MATCH(LO13,$ME$1:$MJ$1,0)),"")</f>
        <v/>
      </c>
      <c r="LP15" s="19" t="str">
        <f t="array" ref="LP15">IF(LP$7="1",LP149/3.6-PRODUCT(LP9,INDEX($MK$1:$NB$19,15,MATCH(LP$2&amp;LP$6,INDEX($MK$1:$NB$19,2,)&amp;INDEX($MK$1:$NB$19,6,),0)))+LP9*SUMPRODUCT($MK$7:$NB$7,$MK$15:$NB$15)-LP$12*INDEX($ME$1:$MJ$19,15,MATCH(LP13,$ME$1:$MJ$1,0)),"")</f>
        <v/>
      </c>
      <c r="LQ15" s="19" t="str">
        <f t="array" ref="LQ15">IF(LQ$7="1",LQ149/3.6-PRODUCT(LQ9,INDEX($MK$1:$NB$19,15,MATCH(LQ$2&amp;LQ$6,INDEX($MK$1:$NB$19,2,)&amp;INDEX($MK$1:$NB$19,6,),0)))+LQ9*SUMPRODUCT($MK$7:$NB$7,$MK$15:$NB$15)-LQ$12*INDEX($ME$1:$MJ$19,15,MATCH(LQ13,$ME$1:$MJ$1,0)),"")</f>
        <v/>
      </c>
      <c r="LR15" s="19" t="str">
        <f t="array" ref="LR15">IF(LR$7="1",LR149/3.6-PRODUCT(LR9,INDEX($MK$1:$NB$19,15,MATCH(LR$2&amp;LR$6,INDEX($MK$1:$NB$19,2,)&amp;INDEX($MK$1:$NB$19,6,),0)))+LR9*SUMPRODUCT($MK$7:$NB$7,$MK$15:$NB$15)-LR$12*INDEX($ME$1:$MJ$19,15,MATCH(LR13,$ME$1:$MJ$1,0)),"")</f>
        <v/>
      </c>
      <c r="LS15" s="19"/>
      <c r="LT15" s="19"/>
      <c r="LU15" s="19" t="str">
        <f t="array" ref="LU15">IF(ISTEXT(LU$4),LU149*SUMPRODUCT($MK$7:$NB$7,$MK$11:$NB$11)*1000/3.6,"")</f>
        <v/>
      </c>
      <c r="LV15" s="19" t="str">
        <f t="array" ref="LV15">IF(ISTEXT(LV$4),IF(ISTEXT(#REF!),LV149*Ressourcenkorrektur!$E$23/3.6,LCIA!LV149*Ressourcenkorrektur!$E$24/3.6),"")</f>
        <v/>
      </c>
      <c r="LW15" s="19" t="e">
        <f t="array" ref="LW15">IF(AND(ISTEXT(LW$4),Holzrechner!$E$14=LCIA!LW$2),LW149*SUMPRODUCT($MK$7:$NB$7,$MK$11:$NB$11)*1000/3.6,"")</f>
        <v>#N/A</v>
      </c>
      <c r="LX15" s="19" t="e">
        <f t="array" ref="LX15">IF(AND(ISTEXT(LX$4),Holzrechner!$E$14=LCIA!LX$2),LX149*SUMPRODUCT($MK$7:$NB$7,$MK$11:$NB$11)*1000/3.6,"")</f>
        <v>#N/A</v>
      </c>
      <c r="LY15" s="19"/>
      <c r="LZ15" s="19" t="e">
        <f t="array" ref="LZ15">IF(AND(ISTEXT(LZ$4),Holzrechner!$E$14=LCIA!LZ$2),LZ149*SUMPRODUCT($MK$7:$NB$7,$MK$11:$NB$11)*1000/3.6,"")</f>
        <v>#N/A</v>
      </c>
      <c r="MA15" s="19" t="e">
        <f t="array" ref="MA15">IF(AND(ISTEXT(MA$4),Holzrechner!$E$14=LCIA!MA$2),MA149*SUMPRODUCT($MK$7:$NB$7,$MK$11:$NB$11)*1000/3.6,"")</f>
        <v>#N/A</v>
      </c>
      <c r="MB15" s="19"/>
      <c r="MC15" s="19" t="str">
        <f t="array" ref="MC15">IF(ISTEXT(MC$4),MC149*Ressourcenkorrektur!$E$4/3.6,"")</f>
        <v/>
      </c>
      <c r="MD15" s="19" t="str">
        <f t="array" ref="MD15">IF(ISTEXT(MD$4),MD149*Ressourcenkorrektur!$E$4/3.6,"")</f>
        <v/>
      </c>
      <c r="ME15" s="19">
        <f>ME149/3.6</f>
        <v>0.62878111111111112</v>
      </c>
      <c r="MF15" s="19">
        <f t="shared" ref="MF15:MH15" si="332">MF149/3.6</f>
        <v>0.20145922777777778</v>
      </c>
      <c r="MG15" s="19">
        <f t="shared" si="332"/>
        <v>0.90205188888888888</v>
      </c>
      <c r="MH15" s="19">
        <f t="shared" si="332"/>
        <v>0.22540385555555553</v>
      </c>
      <c r="MI15" s="19">
        <f t="shared" ref="MI15:MJ15" si="333">MI149/3.6</f>
        <v>0.56855344444444444</v>
      </c>
      <c r="MJ15" s="19">
        <f t="shared" si="333"/>
        <v>0.84637349999999989</v>
      </c>
      <c r="MK15" s="19">
        <f>MK149/3.6</f>
        <v>3518.3122222222223</v>
      </c>
      <c r="ML15" s="19">
        <f>ML149/3.6</f>
        <v>3389.9569444444442</v>
      </c>
      <c r="MM15" s="19">
        <f>MM149/3.6</f>
        <v>3429.8572222222224</v>
      </c>
      <c r="MN15" s="19">
        <f t="shared" ref="MN15:NB15" si="334">MN149/3.6</f>
        <v>3445.2827777777775</v>
      </c>
      <c r="MO15" s="19">
        <f t="shared" si="334"/>
        <v>3445.2827777777775</v>
      </c>
      <c r="MP15" s="19">
        <f t="shared" si="334"/>
        <v>3445.2827777777775</v>
      </c>
      <c r="MQ15" s="19">
        <f t="shared" si="334"/>
        <v>3429.8572222222224</v>
      </c>
      <c r="MR15" s="19">
        <f t="shared" si="334"/>
        <v>3429.8572222222224</v>
      </c>
      <c r="MS15" s="19">
        <f t="shared" si="334"/>
        <v>3518.3122222222223</v>
      </c>
      <c r="MT15" s="19">
        <f t="shared" si="334"/>
        <v>2490.0695833333334</v>
      </c>
      <c r="MU15" s="19">
        <f t="shared" si="334"/>
        <v>2656.1912500000003</v>
      </c>
      <c r="MV15" s="19">
        <f t="shared" si="334"/>
        <v>2651.3208888888889</v>
      </c>
      <c r="MW15" s="19">
        <f t="array" ref="MW15">MW149/3.6</f>
        <v>2656.1912500000003</v>
      </c>
      <c r="MX15" s="19">
        <f t="shared" si="334"/>
        <v>2833.2477777777776</v>
      </c>
      <c r="MY15" s="19">
        <f t="shared" si="334"/>
        <v>2833.2477777777776</v>
      </c>
      <c r="MZ15" s="19">
        <f t="shared" si="334"/>
        <v>2651.3208888888889</v>
      </c>
      <c r="NA15" s="19">
        <f t="shared" si="334"/>
        <v>2651.3208888888889</v>
      </c>
      <c r="NB15" s="19">
        <f t="shared" si="334"/>
        <v>2490.0695833333334</v>
      </c>
    </row>
    <row r="16" spans="1:366" s="17" customFormat="1" ht="28.5">
      <c r="A16" s="18" t="s">
        <v>65</v>
      </c>
      <c r="B16" s="18">
        <f>SUM(C16:LR16)</f>
        <v>0</v>
      </c>
      <c r="C16" s="19" t="str">
        <f t="array" ref="C16">IF(C$7="1",SUM(C$150:C$152)/3.6-PRODUCT(C9,INDEX($MK$1:$NB$19,16,MATCH(C$2&amp;C$6,INDEX($MK$1:$NB$19,2,)&amp;INDEX($MK$1:$NB$19,6,),0)))+C9*SUMPRODUCT($MK$7:$NB$7,$MK$16:$NB$16)-C$12*INDEX($ME$1:$MJ$19,16,MATCH(C13,$ME$1:$MJ$1,0)),"")</f>
        <v/>
      </c>
      <c r="D16" s="19" t="str">
        <f t="array" ref="D16">IF(D$7="1",SUM(D$150:D$152)/3.6-PRODUCT(D9,INDEX($MK$1:$NB$19,16,MATCH(D$2&amp;D$6,INDEX($MK$1:$NB$19,2,)&amp;INDEX($MK$1:$NB$19,6,),0)))+D9*SUMPRODUCT($MK$7:$NB$7,$MK$16:$NB$16)-D$12*INDEX($ME$1:$MJ$19,16,MATCH(D13,$ME$1:$MJ$1,0)),"")</f>
        <v/>
      </c>
      <c r="E16" s="19" t="str">
        <f t="array" ref="E16">IF(E$7="1",SUM(E$150:E$152)/3.6-PRODUCT(E9,INDEX($MK$1:$NB$19,16,MATCH(E$2&amp;E$6,INDEX($MK$1:$NB$19,2,)&amp;INDEX($MK$1:$NB$19,6,),0)))+E9*SUMPRODUCT($MK$7:$NB$7,$MK$16:$NB$16)-E$12*INDEX($ME$1:$MJ$19,16,MATCH(E13,$ME$1:$MJ$1,0)),"")</f>
        <v/>
      </c>
      <c r="F16" s="19" t="str">
        <f t="array" ref="F16">IF(F$7="1",SUM(F$150:F$152)/3.6-PRODUCT(F9,INDEX($MK$1:$NB$19,16,MATCH(F$2&amp;F$6,INDEX($MK$1:$NB$19,2,)&amp;INDEX($MK$1:$NB$19,6,),0)))+F9*SUMPRODUCT($MK$7:$NB$7,$MK$16:$NB$16)-F$12*INDEX($ME$1:$MJ$19,16,MATCH(F13,$ME$1:$MJ$1,0)),"")</f>
        <v/>
      </c>
      <c r="G16" s="19" t="str">
        <f t="array" ref="G16">IF(G$7="1",SUM(G$150:G$152)/3.6-PRODUCT(G9,INDEX($MK$1:$NB$19,16,MATCH(G$2&amp;G$6,INDEX($MK$1:$NB$19,2,)&amp;INDEX($MK$1:$NB$19,6,),0)))+G9*SUMPRODUCT($MK$7:$NB$7,$MK$16:$NB$16)-G$12*INDEX($ME$1:$MJ$19,16,MATCH(G13,$ME$1:$MJ$1,0)),"")</f>
        <v/>
      </c>
      <c r="H16" s="19" t="str">
        <f t="array" ref="H16">IF(H$7="1",SUM(H$150:H$152)/3.6-PRODUCT(H9,INDEX($MK$1:$NB$19,16,MATCH(H$2&amp;H$6,INDEX($MK$1:$NB$19,2,)&amp;INDEX($MK$1:$NB$19,6,),0)))+H9*SUMPRODUCT($MK$7:$NB$7,$MK$16:$NB$16)-H$12*INDEX($ME$1:$MJ$19,16,MATCH(H13,$ME$1:$MJ$1,0)),"")</f>
        <v/>
      </c>
      <c r="I16" s="19" t="str">
        <f t="array" ref="I16">IF(I$7="1",SUM(I$150:I$152)/3.6-PRODUCT(I9,INDEX($MK$1:$NB$19,16,MATCH(I$2&amp;I$6,INDEX($MK$1:$NB$19,2,)&amp;INDEX($MK$1:$NB$19,6,),0)))+I9*SUMPRODUCT($MK$7:$NB$7,$MK$16:$NB$16)-I$12*INDEX($ME$1:$MJ$19,16,MATCH(I13,$ME$1:$MJ$1,0)),"")</f>
        <v/>
      </c>
      <c r="J16" s="19" t="str">
        <f t="array" ref="J16">IF(J$7="1",SUM(J$150:J$152)/3.6-PRODUCT(J9,INDEX($MK$1:$NB$19,16,MATCH(J$2&amp;J$6,INDEX($MK$1:$NB$19,2,)&amp;INDEX($MK$1:$NB$19,6,),0)))+J9*SUMPRODUCT($MK$7:$NB$7,$MK$16:$NB$16)-J$12*INDEX($ME$1:$MJ$19,16,MATCH(J13,$ME$1:$MJ$1,0)),"")</f>
        <v/>
      </c>
      <c r="K16" s="19" t="str">
        <f t="array" ref="K16">IF(K$7="1",SUM(K$150:K$152)/3.6-PRODUCT(K9,INDEX($MK$1:$NB$19,16,MATCH(K$2&amp;K$6,INDEX($MK$1:$NB$19,2,)&amp;INDEX($MK$1:$NB$19,6,),0)))+K9*SUMPRODUCT($MK$7:$NB$7,$MK$16:$NB$16)-K$12*INDEX($ME$1:$MJ$19,16,MATCH(K13,$ME$1:$MJ$1,0)),"")</f>
        <v/>
      </c>
      <c r="L16" s="19" t="str">
        <f t="array" ref="L16">IF(L$7="1",SUM(L$150:L$152)/3.6-PRODUCT(L9,INDEX($MK$1:$NB$19,16,MATCH(L$2&amp;L$6,INDEX($MK$1:$NB$19,2,)&amp;INDEX($MK$1:$NB$19,6,),0)))+L9*SUMPRODUCT($MK$7:$NB$7,$MK$16:$NB$16)-L$12*INDEX($ME$1:$MJ$19,16,MATCH(L13,$ME$1:$MJ$1,0)),"")</f>
        <v/>
      </c>
      <c r="M16" s="19" t="str">
        <f t="array" ref="M16">IF(M$7="1",SUM(M$150:M$152)/3.6-PRODUCT(M9,INDEX($MK$1:$NB$19,16,MATCH(M$2&amp;M$6,INDEX($MK$1:$NB$19,2,)&amp;INDEX($MK$1:$NB$19,6,),0)))+M9*SUMPRODUCT($MK$7:$NB$7,$MK$16:$NB$16)-M$12*INDEX($ME$1:$MJ$19,16,MATCH(M13,$ME$1:$MJ$1,0)),"")</f>
        <v/>
      </c>
      <c r="N16" s="19" t="str">
        <f t="array" ref="N16">IF(N$7="1",SUM(N$150:N$152)/3.6-PRODUCT(N9,INDEX($MK$1:$NB$19,16,MATCH(N$2&amp;N$6,INDEX($MK$1:$NB$19,2,)&amp;INDEX($MK$1:$NB$19,6,),0)))+N9*SUMPRODUCT($MK$7:$NB$7,$MK$16:$NB$16)-N$12*INDEX($ME$1:$MJ$19,16,MATCH(N13,$ME$1:$MJ$1,0)),"")</f>
        <v/>
      </c>
      <c r="O16" s="19" t="str">
        <f t="array" ref="O16">IF(O$7="1",SUM(O$150:O$152)/3.6-PRODUCT(O9,INDEX($MK$1:$NB$19,16,MATCH(O$2&amp;O$6,INDEX($MK$1:$NB$19,2,)&amp;INDEX($MK$1:$NB$19,6,),0)))+O9*SUMPRODUCT($MK$7:$NB$7,$MK$16:$NB$16)-O$12*INDEX($ME$1:$MJ$19,16,MATCH(O13,$ME$1:$MJ$1,0)),"")</f>
        <v/>
      </c>
      <c r="P16" s="19" t="str">
        <f t="array" ref="P16">IF(P$7="1",SUM(P$150:P$152)/3.6-PRODUCT(P9,INDEX($MK$1:$NB$19,16,MATCH(P$2&amp;P$6,INDEX($MK$1:$NB$19,2,)&amp;INDEX($MK$1:$NB$19,6,),0)))+P9*SUMPRODUCT($MK$7:$NB$7,$MK$16:$NB$16)-P$12*INDEX($ME$1:$MJ$19,16,MATCH(P13,$ME$1:$MJ$1,0)),"")</f>
        <v/>
      </c>
      <c r="Q16" s="19" t="str">
        <f t="array" ref="Q16">IF(Q$7="1",SUM(Q$150:Q$152)/3.6-PRODUCT(Q9,INDEX($MK$1:$NB$19,16,MATCH(Q$2&amp;Q$6,INDEX($MK$1:$NB$19,2,)&amp;INDEX($MK$1:$NB$19,6,),0)))+Q9*SUMPRODUCT($MK$7:$NB$7,$MK$16:$NB$16)-Q$12*INDEX($ME$1:$MJ$19,16,MATCH(Q13,$ME$1:$MJ$1,0)),"")</f>
        <v/>
      </c>
      <c r="R16" s="19" t="str">
        <f t="array" ref="R16">IF(R$7="1",SUM(R$150:R$152)/3.6-PRODUCT(R9,INDEX($MK$1:$NB$19,16,MATCH(R$2&amp;R$6,INDEX($MK$1:$NB$19,2,)&amp;INDEX($MK$1:$NB$19,6,),0)))+R9*SUMPRODUCT($MK$7:$NB$7,$MK$16:$NB$16)-R$12*INDEX($ME$1:$MJ$19,16,MATCH(R13,$ME$1:$MJ$1,0)),"")</f>
        <v/>
      </c>
      <c r="S16" s="19" t="str">
        <f t="array" ref="S16">IF(S$7="1",SUM(S$150:S$152)/3.6-PRODUCT(S9,INDEX($MK$1:$NB$19,16,MATCH(S$2&amp;S$6,INDEX($MK$1:$NB$19,2,)&amp;INDEX($MK$1:$NB$19,6,),0)))+S9*SUMPRODUCT($MK$7:$NB$7,$MK$16:$NB$16)-S$12*INDEX($ME$1:$MJ$19,16,MATCH(S13,$ME$1:$MJ$1,0)),"")</f>
        <v/>
      </c>
      <c r="T16" s="19" t="str">
        <f t="array" ref="T16">IF(T$7="1",SUM(T$150:T$152)/3.6-PRODUCT(T9,INDEX($MK$1:$NB$19,16,MATCH(T$2&amp;T$6,INDEX($MK$1:$NB$19,2,)&amp;INDEX($MK$1:$NB$19,6,),0)))+T9*SUMPRODUCT($MK$7:$NB$7,$MK$16:$NB$16)-T$12*INDEX($ME$1:$MJ$19,16,MATCH(T13,$ME$1:$MJ$1,0)),"")</f>
        <v/>
      </c>
      <c r="U16" s="19" t="str">
        <f t="array" ref="U16">IF(U$7="1",SUM(U$150:U$152)/3.6-PRODUCT(U9,INDEX($MK$1:$NB$19,16,MATCH(U$2&amp;U$6,INDEX($MK$1:$NB$19,2,)&amp;INDEX($MK$1:$NB$19,6,),0)))+U9*SUMPRODUCT($MK$7:$NB$7,$MK$16:$NB$16)-U$12*INDEX($ME$1:$MJ$19,16,MATCH(U13,$ME$1:$MJ$1,0)),"")</f>
        <v/>
      </c>
      <c r="V16" s="19" t="str">
        <f t="array" ref="V16">IF(V$7="1",SUM(V$150:V$152)/3.6-PRODUCT(V9,INDEX($MK$1:$NB$19,16,MATCH(V$2&amp;V$6,INDEX($MK$1:$NB$19,2,)&amp;INDEX($MK$1:$NB$19,6,),0)))+V9*SUMPRODUCT($MK$7:$NB$7,$MK$16:$NB$16)-V$12*INDEX($ME$1:$MJ$19,16,MATCH(V13,$ME$1:$MJ$1,0)),"")</f>
        <v/>
      </c>
      <c r="W16" s="19" t="str">
        <f t="array" ref="W16">IF(W$7="1",SUM(W$150:W$152)/3.6-PRODUCT(W9,INDEX($MK$1:$NB$19,16,MATCH(W$2&amp;W$6,INDEX($MK$1:$NB$19,2,)&amp;INDEX($MK$1:$NB$19,6,),0)))+W9*SUMPRODUCT($MK$7:$NB$7,$MK$16:$NB$16)-W$12*INDEX($ME$1:$MJ$19,16,MATCH(W13,$ME$1:$MJ$1,0)),"")</f>
        <v/>
      </c>
      <c r="X16" s="19" t="str">
        <f t="array" ref="X16">IF(X$7="1",SUM(X$150:X$152)/3.6-PRODUCT(X9,INDEX($MK$1:$NB$19,16,MATCH(X$2&amp;X$6,INDEX($MK$1:$NB$19,2,)&amp;INDEX($MK$1:$NB$19,6,),0)))+X9*SUMPRODUCT($MK$7:$NB$7,$MK$16:$NB$16)-X$12*INDEX($ME$1:$MJ$19,16,MATCH(X13,$ME$1:$MJ$1,0)),"")</f>
        <v/>
      </c>
      <c r="Y16" s="19" t="str">
        <f t="array" ref="Y16">IF(Y$7="1",SUM(Y$150:Y$152)/3.6-PRODUCT(Y9,INDEX($MK$1:$NB$19,16,MATCH(Y$2&amp;Y$6,INDEX($MK$1:$NB$19,2,)&amp;INDEX($MK$1:$NB$19,6,),0)))+Y9*SUMPRODUCT($MK$7:$NB$7,$MK$16:$NB$16)-Y$12*INDEX($ME$1:$MJ$19,16,MATCH(Y13,$ME$1:$MJ$1,0)),"")</f>
        <v/>
      </c>
      <c r="Z16" s="19" t="str">
        <f t="array" ref="Z16">IF(Z$7="1",SUM(Z$150:Z$152)/3.6-PRODUCT(Z9,INDEX($MK$1:$NB$19,16,MATCH(Z$2&amp;Z$6,INDEX($MK$1:$NB$19,2,)&amp;INDEX($MK$1:$NB$19,6,),0)))+Z9*SUMPRODUCT($MK$7:$NB$7,$MK$16:$NB$16)-Z$12*INDEX($ME$1:$MJ$19,16,MATCH(Z13,$ME$1:$MJ$1,0)),"")</f>
        <v/>
      </c>
      <c r="AA16" s="19" t="str">
        <f t="array" ref="AA16">IF(AA$7="1",SUM(AA$150:AA$152)/3.6-PRODUCT(AA9,INDEX($MK$1:$NB$19,16,MATCH(AA$2&amp;AA$6,INDEX($MK$1:$NB$19,2,)&amp;INDEX($MK$1:$NB$19,6,),0)))+AA9*SUMPRODUCT($MK$7:$NB$7,$MK$16:$NB$16)-AA$12*INDEX($ME$1:$MJ$19,16,MATCH(AA13,$ME$1:$MJ$1,0)),"")</f>
        <v/>
      </c>
      <c r="AB16" s="19" t="str">
        <f t="array" ref="AB16">IF(AB$7="1",SUM(AB$150:AB$152)/3.6-PRODUCT(AB9,INDEX($MK$1:$NB$19,16,MATCH(AB$2&amp;AB$6,INDEX($MK$1:$NB$19,2,)&amp;INDEX($MK$1:$NB$19,6,),0)))+AB9*SUMPRODUCT($MK$7:$NB$7,$MK$16:$NB$16)-AB$12*INDEX($ME$1:$MJ$19,16,MATCH(AB13,$ME$1:$MJ$1,0)),"")</f>
        <v/>
      </c>
      <c r="AC16" s="19" t="str">
        <f t="array" ref="AC16">IF(AC$7="1",SUM(AC$150:AC$152)/3.6-PRODUCT(AC9,INDEX($MK$1:$NB$19,16,MATCH(AC$2&amp;AC$6,INDEX($MK$1:$NB$19,2,)&amp;INDEX($MK$1:$NB$19,6,),0)))+AC9*SUMPRODUCT($MK$7:$NB$7,$MK$16:$NB$16)-AC$12*INDEX($ME$1:$MJ$19,16,MATCH(AC13,$ME$1:$MJ$1,0)),"")</f>
        <v/>
      </c>
      <c r="AD16" s="19" t="str">
        <f t="array" ref="AD16">IF(AD$7="1",SUM(AD$150:AD$152)/3.6-PRODUCT(AD9,INDEX($MK$1:$NB$19,16,MATCH(AD$2&amp;AD$6,INDEX($MK$1:$NB$19,2,)&amp;INDEX($MK$1:$NB$19,6,),0)))+AD9*SUMPRODUCT($MK$7:$NB$7,$MK$16:$NB$16)-AD$12*INDEX($ME$1:$MJ$19,16,MATCH(AD13,$ME$1:$MJ$1,0)),"")</f>
        <v/>
      </c>
      <c r="AE16" s="19" t="str">
        <f t="array" ref="AE16">IF(AE$7="1",SUM(AE$150:AE$152)/3.6-PRODUCT(AE9,INDEX($MK$1:$NB$19,16,MATCH(AE$2&amp;AE$6,INDEX($MK$1:$NB$19,2,)&amp;INDEX($MK$1:$NB$19,6,),0)))+AE9*SUMPRODUCT($MK$7:$NB$7,$MK$16:$NB$16)-AE$12*INDEX($ME$1:$MJ$19,16,MATCH(AE13,$ME$1:$MJ$1,0)),"")</f>
        <v/>
      </c>
      <c r="AF16" s="19" t="str">
        <f t="array" ref="AF16">IF(AF$7="1",SUM(AF$150:AF$152)/3.6-PRODUCT(AF9,INDEX($MK$1:$NB$19,16,MATCH(AF$2&amp;AF$6,INDEX($MK$1:$NB$19,2,)&amp;INDEX($MK$1:$NB$19,6,),0)))+AF9*SUMPRODUCT($MK$7:$NB$7,$MK$16:$NB$16)-AF$12*INDEX($ME$1:$MJ$19,16,MATCH(AF13,$ME$1:$MJ$1,0)),"")</f>
        <v/>
      </c>
      <c r="AG16" s="19" t="str">
        <f t="array" ref="AG16">IF(AG$7="1",SUM(AG$150:AG$152)/3.6-PRODUCT(AG9,INDEX($MK$1:$NB$19,16,MATCH(AG$2&amp;AG$6,INDEX($MK$1:$NB$19,2,)&amp;INDEX($MK$1:$NB$19,6,),0)))+AG9*SUMPRODUCT($MK$7:$NB$7,$MK$16:$NB$16)-AG$12*INDEX($ME$1:$MJ$19,16,MATCH(AG13,$ME$1:$MJ$1,0)),"")</f>
        <v/>
      </c>
      <c r="AH16" s="19" t="str">
        <f t="array" ref="AH16">IF(AH$7="1",SUM(AH$150:AH$152)/3.6-PRODUCT(AH9,INDEX($MK$1:$NB$19,16,MATCH(AH$2&amp;AH$6,INDEX($MK$1:$NB$19,2,)&amp;INDEX($MK$1:$NB$19,6,),0)))+AH9*SUMPRODUCT($MK$7:$NB$7,$MK$16:$NB$16)-AH$12*INDEX($ME$1:$MJ$19,16,MATCH(AH13,$ME$1:$MJ$1,0)),"")</f>
        <v/>
      </c>
      <c r="AI16" s="19" t="str">
        <f t="array" ref="AI16">IF(AI$7="1",SUM(AI$150:AI$152)/3.6-PRODUCT(AI9,INDEX($MK$1:$NB$19,16,MATCH(AI$2&amp;AI$6,INDEX($MK$1:$NB$19,2,)&amp;INDEX($MK$1:$NB$19,6,),0)))+AI9*SUMPRODUCT($MK$7:$NB$7,$MK$16:$NB$16)-AI$12*INDEX($ME$1:$MJ$19,16,MATCH(AI13,$ME$1:$MJ$1,0)),"")</f>
        <v/>
      </c>
      <c r="AJ16" s="19" t="str">
        <f t="array" ref="AJ16">IF(AJ$7="1",SUM(AJ$150:AJ$152)/3.6-PRODUCT(AJ9,INDEX($MK$1:$NB$19,16,MATCH(AJ$2&amp;AJ$6,INDEX($MK$1:$NB$19,2,)&amp;INDEX($MK$1:$NB$19,6,),0)))+AJ9*SUMPRODUCT($MK$7:$NB$7,$MK$16:$NB$16)-AJ$12*INDEX($ME$1:$MJ$19,16,MATCH(AJ13,$ME$1:$MJ$1,0)),"")</f>
        <v/>
      </c>
      <c r="AK16" s="19" t="str">
        <f t="array" ref="AK16">IF(AK$7="1",SUM(AK$150:AK$152)/3.6-PRODUCT(AK9,INDEX($MK$1:$NB$19,16,MATCH(AK$2&amp;AK$6,INDEX($MK$1:$NB$19,2,)&amp;INDEX($MK$1:$NB$19,6,),0)))+AK9*SUMPRODUCT($MK$7:$NB$7,$MK$16:$NB$16)-AK$12*INDEX($ME$1:$MJ$19,16,MATCH(AK13,$ME$1:$MJ$1,0)),"")</f>
        <v/>
      </c>
      <c r="AL16" s="19" t="str">
        <f t="array" ref="AL16">IF(AL$7="1",SUM(AL$150:AL$152)/3.6-PRODUCT(AL9,INDEX($MK$1:$NB$19,16,MATCH(AL$2&amp;AL$6,INDEX($MK$1:$NB$19,2,)&amp;INDEX($MK$1:$NB$19,6,),0)))+AL9*SUMPRODUCT($MK$7:$NB$7,$MK$16:$NB$16)-AL$12*INDEX($ME$1:$MJ$19,16,MATCH(AL13,$ME$1:$MJ$1,0)),"")</f>
        <v/>
      </c>
      <c r="AM16" s="19" t="str">
        <f t="array" ref="AM16">IF(AM$7="1",SUM(AM$150:AM$152)/3.6-PRODUCT(AM9,INDEX($MK$1:$NB$19,16,MATCH(AM$2&amp;AM$6,INDEX($MK$1:$NB$19,2,)&amp;INDEX($MK$1:$NB$19,6,),0)))+AM9*SUMPRODUCT($MK$7:$NB$7,$MK$16:$NB$16)-AM$12*INDEX($ME$1:$MJ$19,16,MATCH(AM13,$ME$1:$MJ$1,0)),"")</f>
        <v/>
      </c>
      <c r="AN16" s="19" t="str">
        <f t="array" ref="AN16">IF(AN$7="1",SUM(AN$150:AN$152)/3.6-PRODUCT(AN9,INDEX($MK$1:$NB$19,16,MATCH(AN$2&amp;AN$6,INDEX($MK$1:$NB$19,2,)&amp;INDEX($MK$1:$NB$19,6,),0)))+AN9*SUMPRODUCT($MK$7:$NB$7,$MK$16:$NB$16)-AN$12*INDEX($ME$1:$MJ$19,16,MATCH(AN13,$ME$1:$MJ$1,0)),"")</f>
        <v/>
      </c>
      <c r="AO16" s="19" t="str">
        <f t="array" ref="AO16">IF(AO$7="1",SUM(AO$150:AO$152)/3.6-PRODUCT(AO9,INDEX($MK$1:$NB$19,16,MATCH(AO$2&amp;AO$6,INDEX($MK$1:$NB$19,2,)&amp;INDEX($MK$1:$NB$19,6,),0)))+AO9*SUMPRODUCT($MK$7:$NB$7,$MK$16:$NB$16)-AO$12*INDEX($ME$1:$MJ$19,16,MATCH(AO13,$ME$1:$MJ$1,0)),"")</f>
        <v/>
      </c>
      <c r="AP16" s="19" t="str">
        <f t="array" ref="AP16">IF(AP$7="1",SUM(AP$150:AP$152)/3.6-PRODUCT(AP9,INDEX($MK$1:$NB$19,16,MATCH(AP$2&amp;AP$6,INDEX($MK$1:$NB$19,2,)&amp;INDEX($MK$1:$NB$19,6,),0)))+AP9*SUMPRODUCT($MK$7:$NB$7,$MK$16:$NB$16)-AP$12*INDEX($ME$1:$MJ$19,16,MATCH(AP13,$ME$1:$MJ$1,0)),"")</f>
        <v/>
      </c>
      <c r="AQ16" s="19" t="str">
        <f t="array" ref="AQ16">IF(AQ$7="1",SUM(AQ$150:AQ$152)/3.6-PRODUCT(AQ9,INDEX($MK$1:$NB$19,16,MATCH(AQ$2&amp;AQ$6,INDEX($MK$1:$NB$19,2,)&amp;INDEX($MK$1:$NB$19,6,),0)))+AQ9*SUMPRODUCT($MK$7:$NB$7,$MK$16:$NB$16)-AQ$12*INDEX($ME$1:$MJ$19,16,MATCH(AQ13,$ME$1:$MJ$1,0)),"")</f>
        <v/>
      </c>
      <c r="AR16" s="19" t="str">
        <f t="array" ref="AR16">IF(AR$7="1",SUM(AR$150:AR$152)/3.6-PRODUCT(AR9,INDEX($MK$1:$NB$19,16,MATCH(AR$2&amp;AR$6,INDEX($MK$1:$NB$19,2,)&amp;INDEX($MK$1:$NB$19,6,),0)))+AR9*SUMPRODUCT($MK$7:$NB$7,$MK$16:$NB$16)-AR$12*INDEX($ME$1:$MJ$19,16,MATCH(AR13,$ME$1:$MJ$1,0)),"")</f>
        <v/>
      </c>
      <c r="AS16" s="19" t="str">
        <f t="array" ref="AS16">IF(AS$7="1",SUM(AS$150:AS$152)/3.6-PRODUCT(AS9,INDEX($MK$1:$NB$19,16,MATCH(AS$2&amp;AS$6,INDEX($MK$1:$NB$19,2,)&amp;INDEX($MK$1:$NB$19,6,),0)))+AS9*SUMPRODUCT($MK$7:$NB$7,$MK$16:$NB$16)-AS$12*INDEX($ME$1:$MJ$19,16,MATCH(AS13,$ME$1:$MJ$1,0)),"")</f>
        <v/>
      </c>
      <c r="AT16" s="19" t="str">
        <f t="array" ref="AT16">IF(AT$7="1",SUM(AT$150:AT$152)/3.6-PRODUCT(AT9,INDEX($MK$1:$NB$19,16,MATCH(AT$2&amp;AT$6,INDEX($MK$1:$NB$19,2,)&amp;INDEX($MK$1:$NB$19,6,),0)))+AT9*SUMPRODUCT($MK$7:$NB$7,$MK$16:$NB$16)-AT$12*INDEX($ME$1:$MJ$19,16,MATCH(AT13,$ME$1:$MJ$1,0)),"")</f>
        <v/>
      </c>
      <c r="AU16" s="19" t="str">
        <f t="array" ref="AU16">IF(AU$7="1",SUM(AU$150:AU$152)/3.6-PRODUCT(AU9,INDEX($MK$1:$NB$19,16,MATCH(AU$2&amp;AU$6,INDEX($MK$1:$NB$19,2,)&amp;INDEX($MK$1:$NB$19,6,),0)))+AU9*SUMPRODUCT($MK$7:$NB$7,$MK$16:$NB$16)-AU$12*INDEX($ME$1:$MJ$19,16,MATCH(AU13,$ME$1:$MJ$1,0)),"")</f>
        <v/>
      </c>
      <c r="AV16" s="19" t="str">
        <f t="array" ref="AV16">IF(AV$7="1",SUM(AV$150:AV$152)/3.6-PRODUCT(AV9,INDEX($MK$1:$NB$19,16,MATCH(AV$2&amp;AV$6,INDEX($MK$1:$NB$19,2,)&amp;INDEX($MK$1:$NB$19,6,),0)))+AV9*SUMPRODUCT($MK$7:$NB$7,$MK$16:$NB$16)-AV$12*INDEX($ME$1:$MJ$19,16,MATCH(AV13,$ME$1:$MJ$1,0)),"")</f>
        <v/>
      </c>
      <c r="AW16" s="19" t="str">
        <f t="array" ref="AW16">IF(AW$7="1",SUM(AW$150:AW$152)/3.6-PRODUCT(AW9,INDEX($MK$1:$NB$19,16,MATCH(AW$2&amp;AW$6,INDEX($MK$1:$NB$19,2,)&amp;INDEX($MK$1:$NB$19,6,),0)))+AW9*SUMPRODUCT($MK$7:$NB$7,$MK$16:$NB$16)-AW$12*INDEX($ME$1:$MJ$19,16,MATCH(AW13,$ME$1:$MJ$1,0)),"")</f>
        <v/>
      </c>
      <c r="AX16" s="19" t="str">
        <f t="array" ref="AX16">IF(AX$7="1",SUM(AX$150:AX$152)/3.6-PRODUCT(AX9,INDEX($MK$1:$NB$19,16,MATCH(AX$2&amp;AX$6,INDEX($MK$1:$NB$19,2,)&amp;INDEX($MK$1:$NB$19,6,),0)))+AX9*SUMPRODUCT($MK$7:$NB$7,$MK$16:$NB$16)-AX$12*INDEX($ME$1:$MJ$19,16,MATCH(AX13,$ME$1:$MJ$1,0)),"")</f>
        <v/>
      </c>
      <c r="AY16" s="19" t="str">
        <f t="array" ref="AY16">IF(AY$7="1",SUM(AY$150:AY$152)/3.6-PRODUCT(AY9,INDEX($MK$1:$NB$19,16,MATCH(AY$2&amp;AY$6,INDEX($MK$1:$NB$19,2,)&amp;INDEX($MK$1:$NB$19,6,),0)))+AY9*SUMPRODUCT($MK$7:$NB$7,$MK$16:$NB$16)-AY$12*INDEX($ME$1:$MJ$19,16,MATCH(AY13,$ME$1:$MJ$1,0)),"")</f>
        <v/>
      </c>
      <c r="AZ16" s="19" t="str">
        <f t="array" ref="AZ16">IF(AZ$7="1",SUM(AZ$150:AZ$152)/3.6-PRODUCT(AZ9,INDEX($MK$1:$NB$19,16,MATCH(AZ$2&amp;AZ$6,INDEX($MK$1:$NB$19,2,)&amp;INDEX($MK$1:$NB$19,6,),0)))+AZ9*SUMPRODUCT($MK$7:$NB$7,$MK$16:$NB$16)-AZ$12*INDEX($ME$1:$MJ$19,16,MATCH(AZ13,$ME$1:$MJ$1,0)),"")</f>
        <v/>
      </c>
      <c r="BA16" s="19" t="str">
        <f t="array" ref="BA16">IF(BA$7="1",SUM(BA$150:BA$152)/3.6-PRODUCT(BA9,INDEX($MK$1:$NB$19,16,MATCH(BA$2&amp;BA$6,INDEX($MK$1:$NB$19,2,)&amp;INDEX($MK$1:$NB$19,6,),0)))+BA9*SUMPRODUCT($MK$7:$NB$7,$MK$16:$NB$16)-BA$12*INDEX($ME$1:$MJ$19,16,MATCH(BA13,$ME$1:$MJ$1,0)),"")</f>
        <v/>
      </c>
      <c r="BB16" s="19" t="str">
        <f t="array" ref="BB16">IF(BB$7="1",SUM(BB$150:BB$152)/3.6-PRODUCT(BB9,INDEX($MK$1:$NB$19,16,MATCH(BB$2&amp;BB$6,INDEX($MK$1:$NB$19,2,)&amp;INDEX($MK$1:$NB$19,6,),0)))+BB9*SUMPRODUCT($MK$7:$NB$7,$MK$16:$NB$16)-BB$12*INDEX($ME$1:$MJ$19,16,MATCH(BB13,$ME$1:$MJ$1,0)),"")</f>
        <v/>
      </c>
      <c r="BC16" s="19" t="str">
        <f t="array" ref="BC16">IF(BC$7="1",SUM(BC$150:BC$152)/3.6-PRODUCT(BC9,INDEX($MK$1:$NB$19,16,MATCH(BC$2&amp;BC$6,INDEX($MK$1:$NB$19,2,)&amp;INDEX($MK$1:$NB$19,6,),0)))+BC9*SUMPRODUCT($MK$7:$NB$7,$MK$16:$NB$16)-BC$12*INDEX($ME$1:$MJ$19,16,MATCH(BC13,$ME$1:$MJ$1,0)),"")</f>
        <v/>
      </c>
      <c r="BD16" s="19" t="str">
        <f t="array" ref="BD16">IF(BD$7="1",SUM(BD$150:BD$152)/3.6-PRODUCT(BD9,INDEX($MK$1:$NB$19,16,MATCH(BD$2&amp;BD$6,INDEX($MK$1:$NB$19,2,)&amp;INDEX($MK$1:$NB$19,6,),0)))+BD9*SUMPRODUCT($MK$7:$NB$7,$MK$16:$NB$16)-BD$12*INDEX($ME$1:$MJ$19,16,MATCH(BD13,$ME$1:$MJ$1,0)),"")</f>
        <v/>
      </c>
      <c r="BE16" s="19" t="str">
        <f t="array" ref="BE16">IF(BE$7="1",SUM(BE$150:BE$152)/3.6-PRODUCT(BE9,INDEX($MK$1:$NB$19,16,MATCH(BE$2&amp;BE$6,INDEX($MK$1:$NB$19,2,)&amp;INDEX($MK$1:$NB$19,6,),0)))+BE9*SUMPRODUCT($MK$7:$NB$7,$MK$16:$NB$16)-BE$12*INDEX($ME$1:$MJ$19,16,MATCH(BE13,$ME$1:$MJ$1,0)),"")</f>
        <v/>
      </c>
      <c r="BF16" s="19" t="str">
        <f t="array" ref="BF16">IF(BF$7="1",SUM(BF$150:BF$152)/3.6-PRODUCT(BF9,INDEX($MK$1:$NB$19,16,MATCH(BF$2&amp;BF$6,INDEX($MK$1:$NB$19,2,)&amp;INDEX($MK$1:$NB$19,6,),0)))+BF9*SUMPRODUCT($MK$7:$NB$7,$MK$16:$NB$16)-BF$12*INDEX($ME$1:$MJ$19,16,MATCH(BF13,$ME$1:$MJ$1,0)),"")</f>
        <v/>
      </c>
      <c r="BG16" s="19" t="str">
        <f t="array" ref="BG16">IF(BG$7="1",SUM(BG$150:BG$152)/3.6-PRODUCT(BG9,INDEX($MK$1:$NB$19,16,MATCH(BG$2&amp;BG$6,INDEX($MK$1:$NB$19,2,)&amp;INDEX($MK$1:$NB$19,6,),0)))+BG9*SUMPRODUCT($MK$7:$NB$7,$MK$16:$NB$16)-BG$12*INDEX($ME$1:$MJ$19,16,MATCH(BG13,$ME$1:$MJ$1,0)),"")</f>
        <v/>
      </c>
      <c r="BH16" s="19" t="str">
        <f t="array" ref="BH16">IF(BH$7="1",SUM(BH$150:BH$152)/3.6-PRODUCT(BH9,INDEX($MK$1:$NB$19,16,MATCH(BH$2&amp;BH$6,INDEX($MK$1:$NB$19,2,)&amp;INDEX($MK$1:$NB$19,6,),0)))+BH9*SUMPRODUCT($MK$7:$NB$7,$MK$16:$NB$16)-BH$12*INDEX($ME$1:$MJ$19,16,MATCH(BH13,$ME$1:$MJ$1,0)),"")</f>
        <v/>
      </c>
      <c r="BI16" s="19" t="str">
        <f t="array" ref="BI16">IF(BI$7="1",SUM(BI$150:BI$152)/3.6-PRODUCT(BI9,INDEX($MK$1:$NB$19,16,MATCH(BI$2&amp;BI$6,INDEX($MK$1:$NB$19,2,)&amp;INDEX($MK$1:$NB$19,6,),0)))+BI9*SUMPRODUCT($MK$7:$NB$7,$MK$16:$NB$16)-BI$12*INDEX($ME$1:$MJ$19,16,MATCH(BI13,$ME$1:$MJ$1,0)),"")</f>
        <v/>
      </c>
      <c r="BJ16" s="19" t="str">
        <f t="array" ref="BJ16">IF(BJ$7="1",SUM(BJ$150:BJ$152)/3.6-PRODUCT(BJ9,INDEX($MK$1:$NB$19,16,MATCH(BJ$2&amp;BJ$6,INDEX($MK$1:$NB$19,2,)&amp;INDEX($MK$1:$NB$19,6,),0)))+BJ9*SUMPRODUCT($MK$7:$NB$7,$MK$16:$NB$16)-BJ$12*INDEX($ME$1:$MJ$19,16,MATCH(BJ13,$ME$1:$MJ$1,0)),"")</f>
        <v/>
      </c>
      <c r="BK16" s="19" t="str">
        <f t="array" ref="BK16">IF(BK$7="1",SUM(BK$150:BK$152)/3.6-PRODUCT(BK9,INDEX($MK$1:$NB$19,16,MATCH(BK$2&amp;BK$6,INDEX($MK$1:$NB$19,2,)&amp;INDEX($MK$1:$NB$19,6,),0)))+BK9*SUMPRODUCT($MK$7:$NB$7,$MK$16:$NB$16)-BK$12*INDEX($ME$1:$MJ$19,16,MATCH(BK13,$ME$1:$MJ$1,0)),"")</f>
        <v/>
      </c>
      <c r="BL16" s="19" t="str">
        <f t="array" ref="BL16">IF(BL$7="1",SUM(BL$150:BL$152)/3.6-PRODUCT(BL9,INDEX($MK$1:$NB$19,16,MATCH(BL$2&amp;BL$6,INDEX($MK$1:$NB$19,2,)&amp;INDEX($MK$1:$NB$19,6,),0)))+BL9*SUMPRODUCT($MK$7:$NB$7,$MK$16:$NB$16)-BL$12*INDEX($ME$1:$MJ$19,16,MATCH(BL13,$ME$1:$MJ$1,0)),"")</f>
        <v/>
      </c>
      <c r="BM16" s="19" t="str">
        <f t="array" ref="BM16">IF(BM$7="1",SUM(BM$150:BM$152)/3.6-PRODUCT(BM9,INDEX($MK$1:$NB$19,16,MATCH(BM$2&amp;BM$6,INDEX($MK$1:$NB$19,2,)&amp;INDEX($MK$1:$NB$19,6,),0)))+BM9*SUMPRODUCT($MK$7:$NB$7,$MK$16:$NB$16)-BM$12*INDEX($ME$1:$MJ$19,16,MATCH(BM13,$ME$1:$MJ$1,0)),"")</f>
        <v/>
      </c>
      <c r="BN16" s="19" t="str">
        <f t="array" ref="BN16">IF(BN$7="1",SUM(BN$150:BN$152)/3.6-PRODUCT(BN9,INDEX($MK$1:$NB$19,16,MATCH(BN$2&amp;BN$6,INDEX($MK$1:$NB$19,2,)&amp;INDEX($MK$1:$NB$19,6,),0)))+BN9*SUMPRODUCT($MK$7:$NB$7,$MK$16:$NB$16)-BN$12*INDEX($ME$1:$MJ$19,16,MATCH(BN13,$ME$1:$MJ$1,0)),"")</f>
        <v/>
      </c>
      <c r="BO16" s="19" t="str">
        <f t="array" ref="BO16">IF(BO$7="1",SUM(BO$150:BO$152)/3.6-PRODUCT(BO9,INDEX($MK$1:$NB$19,16,MATCH(BO$2&amp;BO$6,INDEX($MK$1:$NB$19,2,)&amp;INDEX($MK$1:$NB$19,6,),0)))+BO9*SUMPRODUCT($MK$7:$NB$7,$MK$16:$NB$16)-BO$12*INDEX($ME$1:$MJ$19,16,MATCH(BO13,$ME$1:$MJ$1,0)),"")</f>
        <v/>
      </c>
      <c r="BP16" s="19" t="str">
        <f t="array" ref="BP16">IF(BP$7="1",SUM(BP$150:BP$152)/3.6-PRODUCT(BP9,INDEX($MK$1:$NB$19,16,MATCH(BP$2&amp;BP$6,INDEX($MK$1:$NB$19,2,)&amp;INDEX($MK$1:$NB$19,6,),0)))+BP9*SUMPRODUCT($MK$7:$NB$7,$MK$16:$NB$16)-BP$12*INDEX($ME$1:$MJ$19,16,MATCH(BP13,$ME$1:$MJ$1,0)),"")</f>
        <v/>
      </c>
      <c r="BQ16" s="19" t="str">
        <f t="array" ref="BQ16">IF(BQ$7="1",SUM(BQ$150:BQ$152)/3.6-PRODUCT(BQ9,INDEX($MK$1:$NB$19,16,MATCH(BQ$2&amp;BQ$6,INDEX($MK$1:$NB$19,2,)&amp;INDEX($MK$1:$NB$19,6,),0)))+BQ9*SUMPRODUCT($MK$7:$NB$7,$MK$16:$NB$16)-BQ$12*INDEX($ME$1:$MJ$19,16,MATCH(BQ13,$ME$1:$MJ$1,0)),"")</f>
        <v/>
      </c>
      <c r="BR16" s="19" t="str">
        <f t="array" ref="BR16">IF(BR$7="1",SUM(BR$150:BR$152)/3.6-PRODUCT(BR9,INDEX($MK$1:$NB$19,16,MATCH(BR$2&amp;BR$6,INDEX($MK$1:$NB$19,2,)&amp;INDEX($MK$1:$NB$19,6,),0)))+BR9*SUMPRODUCT($MK$7:$NB$7,$MK$16:$NB$16)-BR$12*INDEX($ME$1:$MJ$19,16,MATCH(BR13,$ME$1:$MJ$1,0)),"")</f>
        <v/>
      </c>
      <c r="BS16" s="19" t="str">
        <f t="array" ref="BS16">IF(BS$7="1",SUM(BS$150:BS$152)/3.6-PRODUCT(BS9,INDEX($MK$1:$NB$19,16,MATCH(BS$2&amp;BS$6,INDEX($MK$1:$NB$19,2,)&amp;INDEX($MK$1:$NB$19,6,),0)))+BS9*SUMPRODUCT($MK$7:$NB$7,$MK$16:$NB$16)-BS$12*INDEX($ME$1:$MJ$19,16,MATCH(BS13,$ME$1:$MJ$1,0)),"")</f>
        <v/>
      </c>
      <c r="BT16" s="19" t="str">
        <f t="array" ref="BT16">IF(BT$7="1",SUM(BT$150:BT$152)/3.6-PRODUCT(BT9,INDEX($MK$1:$NB$19,16,MATCH(BT$2&amp;BT$6,INDEX($MK$1:$NB$19,2,)&amp;INDEX($MK$1:$NB$19,6,),0)))+BT9*SUMPRODUCT($MK$7:$NB$7,$MK$16:$NB$16)-BT$12*INDEX($ME$1:$MJ$19,16,MATCH(BT13,$ME$1:$MJ$1,0)),"")</f>
        <v/>
      </c>
      <c r="BU16" s="19" t="str">
        <f t="array" ref="BU16">IF(BU$7="1",SUM(BU$150:BU$152)/3.6-PRODUCT(BU9,INDEX($MK$1:$NB$19,16,MATCH(BU$2&amp;BU$6,INDEX($MK$1:$NB$19,2,)&amp;INDEX($MK$1:$NB$19,6,),0)))+BU9*SUMPRODUCT($MK$7:$NB$7,$MK$16:$NB$16)-BU$12*INDEX($ME$1:$MJ$19,16,MATCH(BU13,$ME$1:$MJ$1,0)),"")</f>
        <v/>
      </c>
      <c r="BV16" s="19" t="str">
        <f t="array" ref="BV16">IF(BV$7="1",SUM(BV$150:BV$152)/3.6-PRODUCT(BV9,INDEX($MK$1:$NB$19,16,MATCH(BV$2&amp;BV$6,INDEX($MK$1:$NB$19,2,)&amp;INDEX($MK$1:$NB$19,6,),0)))+BV9*SUMPRODUCT($MK$7:$NB$7,$MK$16:$NB$16)-BV$12*INDEX($ME$1:$MJ$19,16,MATCH(BV13,$ME$1:$MJ$1,0)),"")</f>
        <v/>
      </c>
      <c r="BW16" s="19" t="str">
        <f t="array" ref="BW16">IF(BW$7="1",SUM(BW$150:BW$152)/3.6-PRODUCT(BW9,INDEX($MK$1:$NB$19,16,MATCH(BW$2&amp;BW$6,INDEX($MK$1:$NB$19,2,)&amp;INDEX($MK$1:$NB$19,6,),0)))+BW9*SUMPRODUCT($MK$7:$NB$7,$MK$16:$NB$16)-BW$12*INDEX($ME$1:$MJ$19,16,MATCH(BW13,$ME$1:$MJ$1,0)),"")</f>
        <v/>
      </c>
      <c r="BX16" s="19" t="str">
        <f t="array" ref="BX16">IF(BX$7="1",SUM(BX$150:BX$152)/3.6-PRODUCT(BX9,INDEX($MK$1:$NB$19,16,MATCH(BX$2&amp;BX$6,INDEX($MK$1:$NB$19,2,)&amp;INDEX($MK$1:$NB$19,6,),0)))+BX9*SUMPRODUCT($MK$7:$NB$7,$MK$16:$NB$16)-BX$12*INDEX($ME$1:$MJ$19,16,MATCH(BX13,$ME$1:$MJ$1,0)),"")</f>
        <v/>
      </c>
      <c r="BY16" s="19" t="str">
        <f t="array" ref="BY16">IF(BY$7="1",SUM(BY$150:BY$152)/3.6-PRODUCT(BY9,INDEX($MK$1:$NB$19,16,MATCH(BY$2&amp;BY$6,INDEX($MK$1:$NB$19,2,)&amp;INDEX($MK$1:$NB$19,6,),0)))+BY9*SUMPRODUCT($MK$7:$NB$7,$MK$16:$NB$16)-BY$12*INDEX($ME$1:$MJ$19,16,MATCH(BY13,$ME$1:$MJ$1,0)),"")</f>
        <v/>
      </c>
      <c r="BZ16" s="19" t="str">
        <f t="array" ref="BZ16">IF(BZ$7="1",SUM(BZ$150:BZ$152)/3.6-PRODUCT(BZ9,INDEX($MK$1:$NB$19,16,MATCH(BZ$2&amp;BZ$6,INDEX($MK$1:$NB$19,2,)&amp;INDEX($MK$1:$NB$19,6,),0)))+BZ9*SUMPRODUCT($MK$7:$NB$7,$MK$16:$NB$16)-BZ$12*INDEX($ME$1:$MJ$19,16,MATCH(BZ13,$ME$1:$MJ$1,0)),"")</f>
        <v/>
      </c>
      <c r="CA16" s="19" t="str">
        <f t="array" ref="CA16">IF(CA$7="1",SUM(CA$150:CA$152)/3.6-PRODUCT(CA9,INDEX($MK$1:$NB$19,16,MATCH(CA$2&amp;CA$6,INDEX($MK$1:$NB$19,2,)&amp;INDEX($MK$1:$NB$19,6,),0)))+CA9*SUMPRODUCT($MK$7:$NB$7,$MK$16:$NB$16)-CA$12*INDEX($ME$1:$MJ$19,16,MATCH(CA13,$ME$1:$MJ$1,0)),"")</f>
        <v/>
      </c>
      <c r="CB16" s="19" t="str">
        <f t="array" ref="CB16">IF(CB$7="1",SUM(CB$150:CB$152)/3.6-PRODUCT(CB9,INDEX($MK$1:$NB$19,16,MATCH(CB$2&amp;CB$6,INDEX($MK$1:$NB$19,2,)&amp;INDEX($MK$1:$NB$19,6,),0)))+CB9*SUMPRODUCT($MK$7:$NB$7,$MK$16:$NB$16)-CB$12*INDEX($ME$1:$MJ$19,16,MATCH(CB13,$ME$1:$MJ$1,0)),"")</f>
        <v/>
      </c>
      <c r="CC16" s="19" t="str">
        <f t="array" ref="CC16">IF(CC$7="1",SUM(CC$150:CC$152)/3.6-PRODUCT(CC9,INDEX($MK$1:$NB$19,16,MATCH(CC$2&amp;CC$6,INDEX($MK$1:$NB$19,2,)&amp;INDEX($MK$1:$NB$19,6,),0)))+CC9*SUMPRODUCT($MK$7:$NB$7,$MK$16:$NB$16)-CC$12*INDEX($ME$1:$MJ$19,16,MATCH(CC13,$ME$1:$MJ$1,0)),"")</f>
        <v/>
      </c>
      <c r="CD16" s="19" t="str">
        <f t="array" ref="CD16">IF(CD$7="1",SUM(CD$150:CD$152)/3.6-PRODUCT(CD9,INDEX($MK$1:$NB$19,16,MATCH(CD$2&amp;CD$6,INDEX($MK$1:$NB$19,2,)&amp;INDEX($MK$1:$NB$19,6,),0)))+CD9*SUMPRODUCT($MK$7:$NB$7,$MK$16:$NB$16)-CD$12*INDEX($ME$1:$MJ$19,16,MATCH(CD13,$ME$1:$MJ$1,0)),"")</f>
        <v/>
      </c>
      <c r="CE16" s="19" t="str">
        <f t="array" ref="CE16">IF(CE$7="1",SUM(CE$150:CE$152)/3.6-PRODUCT(CE9,INDEX($MK$1:$NB$19,16,MATCH(CE$2&amp;CE$6,INDEX($MK$1:$NB$19,2,)&amp;INDEX($MK$1:$NB$19,6,),0)))+CE9*SUMPRODUCT($MK$7:$NB$7,$MK$16:$NB$16)-CE$12*INDEX($ME$1:$MJ$19,16,MATCH(CE13,$ME$1:$MJ$1,0)),"")</f>
        <v/>
      </c>
      <c r="CF16" s="19" t="str">
        <f t="array" ref="CF16">IF(CF$7="1",SUM(CF$150:CF$152)/3.6-PRODUCT(CF9,INDEX($MK$1:$NB$19,16,MATCH(CF$2&amp;CF$6,INDEX($MK$1:$NB$19,2,)&amp;INDEX($MK$1:$NB$19,6,),0)))+CF9*SUMPRODUCT($MK$7:$NB$7,$MK$16:$NB$16)-CF$12*INDEX($ME$1:$MJ$19,16,MATCH(CF13,$ME$1:$MJ$1,0)),"")</f>
        <v/>
      </c>
      <c r="CG16" s="19" t="str">
        <f t="array" ref="CG16">IF(CG$7="1",SUM(CG$150:CG$152)/3.6-PRODUCT(CG9,INDEX($MK$1:$NB$19,16,MATCH(CG$2&amp;CG$6,INDEX($MK$1:$NB$19,2,)&amp;INDEX($MK$1:$NB$19,6,),0)))+CG9*SUMPRODUCT($MK$7:$NB$7,$MK$16:$NB$16)-CG$12*INDEX($ME$1:$MJ$19,16,MATCH(CG13,$ME$1:$MJ$1,0)),"")</f>
        <v/>
      </c>
      <c r="CH16" s="19" t="str">
        <f t="array" ref="CH16">IF(CH$7="1",SUM(CH$150:CH$152)/3.6-PRODUCT(CH9,INDEX($MK$1:$NB$19,16,MATCH(CH$2&amp;CH$6,INDEX($MK$1:$NB$19,2,)&amp;INDEX($MK$1:$NB$19,6,),0)))+CH9*SUMPRODUCT($MK$7:$NB$7,$MK$16:$NB$16)-CH$12*INDEX($ME$1:$MJ$19,16,MATCH(CH13,$ME$1:$MJ$1,0)),"")</f>
        <v/>
      </c>
      <c r="CI16" s="19" t="str">
        <f t="array" ref="CI16">IF(CI$7="1",SUM(CI$150:CI$152)/3.6-PRODUCT(CI9,INDEX($MK$1:$NB$19,16,MATCH(CI$2&amp;CI$6,INDEX($MK$1:$NB$19,2,)&amp;INDEX($MK$1:$NB$19,6,),0)))+CI9*SUMPRODUCT($MK$7:$NB$7,$MK$16:$NB$16)-CI$12*INDEX($ME$1:$MJ$19,16,MATCH(CI13,$ME$1:$MJ$1,0)),"")</f>
        <v/>
      </c>
      <c r="CJ16" s="19" t="str">
        <f t="array" ref="CJ16">IF(CJ$7="1",SUM(CJ$150:CJ$152)/3.6-PRODUCT(CJ9,INDEX($MK$1:$NB$19,16,MATCH(CJ$2&amp;CJ$6,INDEX($MK$1:$NB$19,2,)&amp;INDEX($MK$1:$NB$19,6,),0)))+CJ9*SUMPRODUCT($MK$7:$NB$7,$MK$16:$NB$16)-CJ$12*INDEX($ME$1:$MJ$19,16,MATCH(CJ13,$ME$1:$MJ$1,0)),"")</f>
        <v/>
      </c>
      <c r="CK16" s="19" t="str">
        <f t="array" ref="CK16">IF(CK$7="1",SUM(CK$150:CK$152)/3.6-PRODUCT(CK9,INDEX($MK$1:$NB$19,16,MATCH(CK$2&amp;CK$6,INDEX($MK$1:$NB$19,2,)&amp;INDEX($MK$1:$NB$19,6,),0)))+CK9*SUMPRODUCT($MK$7:$NB$7,$MK$16:$NB$16)-CK$12*INDEX($ME$1:$MJ$19,16,MATCH(CK13,$ME$1:$MJ$1,0)),"")</f>
        <v/>
      </c>
      <c r="CL16" s="19" t="str">
        <f t="array" ref="CL16">IF(CL$7="1",SUM(CL$150:CL$152)/3.6-PRODUCT(CL9,INDEX($MK$1:$NB$19,16,MATCH(CL$2&amp;CL$6,INDEX($MK$1:$NB$19,2,)&amp;INDEX($MK$1:$NB$19,6,),0)))+CL9*SUMPRODUCT($MK$7:$NB$7,$MK$16:$NB$16)-CL$12*INDEX($ME$1:$MJ$19,16,MATCH(CL13,$ME$1:$MJ$1,0)),"")</f>
        <v/>
      </c>
      <c r="CM16" s="19" t="str">
        <f t="array" ref="CM16">IF(CM$7="1",SUM(CM$150:CM$152)/3.6-PRODUCT(CM9,INDEX($MK$1:$NB$19,16,MATCH(CM$2&amp;CM$6,INDEX($MK$1:$NB$19,2,)&amp;INDEX($MK$1:$NB$19,6,),0)))+CM9*SUMPRODUCT($MK$7:$NB$7,$MK$16:$NB$16)-CM$12*INDEX($ME$1:$MJ$19,16,MATCH(CM13,$ME$1:$MJ$1,0)),"")</f>
        <v/>
      </c>
      <c r="CN16" s="19" t="str">
        <f t="array" ref="CN16">IF(CN$7="1",SUM(CN$150:CN$152)/3.6-PRODUCT(CN9,INDEX($MK$1:$NB$19,16,MATCH(CN$2&amp;CN$6,INDEX($MK$1:$NB$19,2,)&amp;INDEX($MK$1:$NB$19,6,),0)))+CN9*SUMPRODUCT($MK$7:$NB$7,$MK$16:$NB$16)-CN$12*INDEX($ME$1:$MJ$19,16,MATCH(CN13,$ME$1:$MJ$1,0)),"")</f>
        <v/>
      </c>
      <c r="CO16" s="19" t="str">
        <f t="array" ref="CO16">IF(CO$7="1",SUM(CO$150:CO$152)/3.6-PRODUCT(CO9,INDEX($MK$1:$NB$19,16,MATCH(CO$2&amp;CO$6,INDEX($MK$1:$NB$19,2,)&amp;INDEX($MK$1:$NB$19,6,),0)))+CO9*SUMPRODUCT($MK$7:$NB$7,$MK$16:$NB$16)-CO$12*INDEX($ME$1:$MJ$19,16,MATCH(CO13,$ME$1:$MJ$1,0)),"")</f>
        <v/>
      </c>
      <c r="CP16" s="19" t="str">
        <f t="array" ref="CP16">IF(CP$7="1",SUM(CP$150:CP$152)/3.6-PRODUCT(CP9,INDEX($MK$1:$NB$19,16,MATCH(CP$2&amp;CP$6,INDEX($MK$1:$NB$19,2,)&amp;INDEX($MK$1:$NB$19,6,),0)))+CP9*SUMPRODUCT($MK$7:$NB$7,$MK$16:$NB$16)-CP$12*INDEX($ME$1:$MJ$19,16,MATCH(CP13,$ME$1:$MJ$1,0)),"")</f>
        <v/>
      </c>
      <c r="CQ16" s="19" t="str">
        <f t="array" ref="CQ16">IF(CQ$7="1",SUM(CQ$150:CQ$152)/3.6-PRODUCT(CQ9,INDEX($MK$1:$NB$19,16,MATCH(CQ$2&amp;CQ$6,INDEX($MK$1:$NB$19,2,)&amp;INDEX($MK$1:$NB$19,6,),0)))+CQ9*SUMPRODUCT($MK$7:$NB$7,$MK$16:$NB$16)-CQ$12*INDEX($ME$1:$MJ$19,16,MATCH(CQ13,$ME$1:$MJ$1,0)),"")</f>
        <v/>
      </c>
      <c r="CR16" s="19" t="str">
        <f t="array" ref="CR16">IF(CR$7="1",SUM(CR$150:CR$152)/3.6-PRODUCT(CR9,INDEX($MK$1:$NB$19,16,MATCH(CR$2&amp;CR$6,INDEX($MK$1:$NB$19,2,)&amp;INDEX($MK$1:$NB$19,6,),0)))+CR9*SUMPRODUCT($MK$7:$NB$7,$MK$16:$NB$16)-CR$12*INDEX($ME$1:$MJ$19,16,MATCH(CR13,$ME$1:$MJ$1,0)),"")</f>
        <v/>
      </c>
      <c r="CS16" s="19" t="str">
        <f t="array" ref="CS16">IF(CS$7="1",SUM(CS$150:CS$152)/3.6-PRODUCT(CS9,INDEX($MK$1:$NB$19,16,MATCH(CS$2&amp;CS$6,INDEX($MK$1:$NB$19,2,)&amp;INDEX($MK$1:$NB$19,6,),0)))+CS9*SUMPRODUCT($MK$7:$NB$7,$MK$16:$NB$16)-CS$12*INDEX($ME$1:$MJ$19,16,MATCH(CS13,$ME$1:$MJ$1,0)),"")</f>
        <v/>
      </c>
      <c r="CT16" s="19" t="str">
        <f t="array" ref="CT16">IF(CT$7="1",SUM(CT$150:CT$152)/3.6-PRODUCT(CT9,INDEX($MK$1:$NB$19,16,MATCH(CT$2&amp;CT$6,INDEX($MK$1:$NB$19,2,)&amp;INDEX($MK$1:$NB$19,6,),0)))+CT9*SUMPRODUCT($MK$7:$NB$7,$MK$16:$NB$16)-CT$12*INDEX($ME$1:$MJ$19,16,MATCH(CT13,$ME$1:$MJ$1,0)),"")</f>
        <v/>
      </c>
      <c r="CU16" s="19" t="str">
        <f t="array" ref="CU16">IF(CU$7="1",SUM(CU$150:CU$152)/3.6-PRODUCT(CU9,INDEX($MK$1:$NB$19,16,MATCH(CU$2&amp;CU$6,INDEX($MK$1:$NB$19,2,)&amp;INDEX($MK$1:$NB$19,6,),0)))+CU9*SUMPRODUCT($MK$7:$NB$7,$MK$16:$NB$16)-CU$12*INDEX($ME$1:$MJ$19,16,MATCH(CU13,$ME$1:$MJ$1,0)),"")</f>
        <v/>
      </c>
      <c r="CV16" s="19" t="str">
        <f t="array" ref="CV16">IF(CV$7="1",SUM(CV$150:CV$152)/3.6-PRODUCT(CV9,INDEX($MK$1:$NB$19,16,MATCH(CV$2&amp;CV$6,INDEX($MK$1:$NB$19,2,)&amp;INDEX($MK$1:$NB$19,6,),0)))+CV9*SUMPRODUCT($MK$7:$NB$7,$MK$16:$NB$16)-CV$12*INDEX($ME$1:$MJ$19,16,MATCH(CV13,$ME$1:$MJ$1,0)),"")</f>
        <v/>
      </c>
      <c r="CW16" s="19" t="str">
        <f t="array" ref="CW16">IF(CW$7="1",SUM(CW$150:CW$152)/3.6-PRODUCT(CW9,INDEX($MK$1:$NB$19,16,MATCH(CW$2&amp;CW$6,INDEX($MK$1:$NB$19,2,)&amp;INDEX($MK$1:$NB$19,6,),0)))+CW9*SUMPRODUCT($MK$7:$NB$7,$MK$16:$NB$16)-CW$12*INDEX($ME$1:$MJ$19,16,MATCH(CW13,$ME$1:$MJ$1,0)),"")</f>
        <v/>
      </c>
      <c r="CX16" s="19" t="str">
        <f t="array" ref="CX16">IF(CX$7="1",SUM(CX$150:CX$152)/3.6-PRODUCT(CX9,INDEX($MK$1:$NB$19,16,MATCH(CX$2&amp;CX$6,INDEX($MK$1:$NB$19,2,)&amp;INDEX($MK$1:$NB$19,6,),0)))+CX9*SUMPRODUCT($MK$7:$NB$7,$MK$16:$NB$16)-CX$12*INDEX($ME$1:$MJ$19,16,MATCH(CX13,$ME$1:$MJ$1,0)),"")</f>
        <v/>
      </c>
      <c r="CY16" s="19" t="str">
        <f t="array" ref="CY16">IF(CY$7="1",SUM(CY$150:CY$152)/3.6-PRODUCT(CY9,INDEX($MK$1:$NB$19,16,MATCH(CY$2&amp;CY$6,INDEX($MK$1:$NB$19,2,)&amp;INDEX($MK$1:$NB$19,6,),0)))+CY9*SUMPRODUCT($MK$7:$NB$7,$MK$16:$NB$16)-CY$12*INDEX($ME$1:$MJ$19,16,MATCH(CY13,$ME$1:$MJ$1,0)),"")</f>
        <v/>
      </c>
      <c r="CZ16" s="19" t="str">
        <f t="array" ref="CZ16">IF(CZ$7="1",SUM(CZ$150:CZ$152)/3.6-PRODUCT(CZ9,INDEX($MK$1:$NB$19,16,MATCH(CZ$2&amp;CZ$6,INDEX($MK$1:$NB$19,2,)&amp;INDEX($MK$1:$NB$19,6,),0)))+CZ9*SUMPRODUCT($MK$7:$NB$7,$MK$16:$NB$16)-CZ$12*INDEX($ME$1:$MJ$19,16,MATCH(CZ13,$ME$1:$MJ$1,0)),"")</f>
        <v/>
      </c>
      <c r="DA16" s="19" t="str">
        <f t="array" ref="DA16">IF(DA$7="1",SUM(DA$150:DA$152)/3.6-PRODUCT(DA9,INDEX($MK$1:$NB$19,16,MATCH(DA$2&amp;DA$6,INDEX($MK$1:$NB$19,2,)&amp;INDEX($MK$1:$NB$19,6,),0)))+DA9*SUMPRODUCT($MK$7:$NB$7,$MK$16:$NB$16)-DA$12*INDEX($ME$1:$MJ$19,16,MATCH(DA13,$ME$1:$MJ$1,0)),"")</f>
        <v/>
      </c>
      <c r="DB16" s="19" t="str">
        <f t="array" ref="DB16">IF(DB$7="1",SUM(DB$150:DB$152)/3.6-PRODUCT(DB9,INDEX($MK$1:$NB$19,16,MATCH(DB$2&amp;DB$6,INDEX($MK$1:$NB$19,2,)&amp;INDEX($MK$1:$NB$19,6,),0)))+DB9*SUMPRODUCT($MK$7:$NB$7,$MK$16:$NB$16)-DB$12*INDEX($ME$1:$MJ$19,16,MATCH(DB13,$ME$1:$MJ$1,0)),"")</f>
        <v/>
      </c>
      <c r="DC16" s="19" t="str">
        <f t="array" ref="DC16">IF(DC$7="1",SUM(DC$150:DC$152)/3.6-PRODUCT(DC9,INDEX($MK$1:$NB$19,16,MATCH(DC$2&amp;DC$6,INDEX($MK$1:$NB$19,2,)&amp;INDEX($MK$1:$NB$19,6,),0)))+DC9*SUMPRODUCT($MK$7:$NB$7,$MK$16:$NB$16)-DC$12*INDEX($ME$1:$MJ$19,16,MATCH(DC13,$ME$1:$MJ$1,0)),"")</f>
        <v/>
      </c>
      <c r="DD16" s="19" t="str">
        <f t="array" ref="DD16">IF(DD$7="1",SUM(DD$150:DD$152)/3.6-PRODUCT(DD9,INDEX($MK$1:$NB$19,16,MATCH(DD$2&amp;DD$6,INDEX($MK$1:$NB$19,2,)&amp;INDEX($MK$1:$NB$19,6,),0)))+DD9*SUMPRODUCT($MK$7:$NB$7,$MK$16:$NB$16)-DD$12*INDEX($ME$1:$MJ$19,16,MATCH(DD13,$ME$1:$MJ$1,0)),"")</f>
        <v/>
      </c>
      <c r="DE16" s="19" t="str">
        <f t="array" ref="DE16">IF(DE$7="1",SUM(DE$150:DE$152)/3.6-PRODUCT(DE9,INDEX($MK$1:$NB$19,16,MATCH(DE$2&amp;DE$6,INDEX($MK$1:$NB$19,2,)&amp;INDEX($MK$1:$NB$19,6,),0)))+DE9*SUMPRODUCT($MK$7:$NB$7,$MK$16:$NB$16)-DE$12*INDEX($ME$1:$MJ$19,16,MATCH(DE13,$ME$1:$MJ$1,0)),"")</f>
        <v/>
      </c>
      <c r="DF16" s="19" t="str">
        <f t="array" ref="DF16">IF(DF$7="1",SUM(DF$150:DF$152)/3.6-PRODUCT(DF9,INDEX($MK$1:$NB$19,16,MATCH(DF$2&amp;DF$6,INDEX($MK$1:$NB$19,2,)&amp;INDEX($MK$1:$NB$19,6,),0)))+DF9*SUMPRODUCT($MK$7:$NB$7,$MK$16:$NB$16)-DF$12*INDEX($ME$1:$MJ$19,16,MATCH(DF13,$ME$1:$MJ$1,0)),"")</f>
        <v/>
      </c>
      <c r="DG16" s="19" t="str">
        <f t="array" ref="DG16">IF(DG$7="1",SUM(DG$150:DG$152)/3.6-PRODUCT(DG9,INDEX($MK$1:$NB$19,16,MATCH(DG$2&amp;DG$6,INDEX($MK$1:$NB$19,2,)&amp;INDEX($MK$1:$NB$19,6,),0)))+DG9*SUMPRODUCT($MK$7:$NB$7,$MK$16:$NB$16)-DG$12*INDEX($ME$1:$MJ$19,16,MATCH(DG13,$ME$1:$MJ$1,0)),"")</f>
        <v/>
      </c>
      <c r="DH16" s="19" t="str">
        <f t="array" ref="DH16">IF(DH$7="1",SUM(DH$150:DH$152)/3.6-PRODUCT(DH9,INDEX($MK$1:$NB$19,16,MATCH(DH$2&amp;DH$6,INDEX($MK$1:$NB$19,2,)&amp;INDEX($MK$1:$NB$19,6,),0)))+DH9*SUMPRODUCT($MK$7:$NB$7,$MK$16:$NB$16)-DH$12*INDEX($ME$1:$MJ$19,16,MATCH(DH13,$ME$1:$MJ$1,0)),"")</f>
        <v/>
      </c>
      <c r="DI16" s="19" t="str">
        <f t="array" ref="DI16">IF(DI$7="1",SUM(DI$150:DI$152)/3.6-PRODUCT(DI9,INDEX($MK$1:$NB$19,16,MATCH(DI$2&amp;DI$6,INDEX($MK$1:$NB$19,2,)&amp;INDEX($MK$1:$NB$19,6,),0)))+DI9*SUMPRODUCT($MK$7:$NB$7,$MK$16:$NB$16)-DI$12*INDEX($ME$1:$MJ$19,16,MATCH(DI13,$ME$1:$MJ$1,0)),"")</f>
        <v/>
      </c>
      <c r="DJ16" s="19" t="str">
        <f t="array" ref="DJ16">IF(DJ$7="1",SUM(DJ$150:DJ$152)/3.6-PRODUCT(DJ9,INDEX($MK$1:$NB$19,16,MATCH(DJ$2&amp;DJ$6,INDEX($MK$1:$NB$19,2,)&amp;INDEX($MK$1:$NB$19,6,),0)))+DJ9*SUMPRODUCT($MK$7:$NB$7,$MK$16:$NB$16)-DJ$12*INDEX($ME$1:$MJ$19,16,MATCH(DJ13,$ME$1:$MJ$1,0)),"")</f>
        <v/>
      </c>
      <c r="DK16" s="19" t="str">
        <f t="array" ref="DK16">IF(DK$7="1",SUM(DK$150:DK$152)/3.6-PRODUCT(DK9,INDEX($MK$1:$NB$19,16,MATCH(DK$2&amp;DK$6,INDEX($MK$1:$NB$19,2,)&amp;INDEX($MK$1:$NB$19,6,),0)))+DK9*SUMPRODUCT($MK$7:$NB$7,$MK$16:$NB$16)-DK$12*INDEX($ME$1:$MJ$19,16,MATCH(DK13,$ME$1:$MJ$1,0)),"")</f>
        <v/>
      </c>
      <c r="DL16" s="19" t="str">
        <f t="array" ref="DL16">IF(DL$7="1",SUM(DL$150:DL$152)/3.6-PRODUCT(DL9,INDEX($MK$1:$NB$19,16,MATCH(DL$2&amp;DL$6,INDEX($MK$1:$NB$19,2,)&amp;INDEX($MK$1:$NB$19,6,),0)))+DL9*SUMPRODUCT($MK$7:$NB$7,$MK$16:$NB$16)-DL$12*INDEX($ME$1:$MJ$19,16,MATCH(DL13,$ME$1:$MJ$1,0)),"")</f>
        <v/>
      </c>
      <c r="DM16" s="19" t="str">
        <f t="array" ref="DM16">IF(DM$7="1",SUM(DM$150:DM$152)/3.6-PRODUCT(DM9,INDEX($MK$1:$NB$19,16,MATCH(DM$2&amp;DM$6,INDEX($MK$1:$NB$19,2,)&amp;INDEX($MK$1:$NB$19,6,),0)))+DM9*SUMPRODUCT($MK$7:$NB$7,$MK$16:$NB$16)-DM$12*INDEX($ME$1:$MJ$19,16,MATCH(DM13,$ME$1:$MJ$1,0)),"")</f>
        <v/>
      </c>
      <c r="DN16" s="19" t="str">
        <f t="array" ref="DN16">IF(DN$7="1",SUM(DN$150:DN$152)/3.6-PRODUCT(DN9,INDEX($MK$1:$NB$19,16,MATCH(DN$2&amp;DN$6,INDEX($MK$1:$NB$19,2,)&amp;INDEX($MK$1:$NB$19,6,),0)))+DN9*SUMPRODUCT($MK$7:$NB$7,$MK$16:$NB$16)-DN$12*INDEX($ME$1:$MJ$19,16,MATCH(DN13,$ME$1:$MJ$1,0)),"")</f>
        <v/>
      </c>
      <c r="DO16" s="19" t="str">
        <f t="array" ref="DO16">IF(DO$7="1",SUM(DO$150:DO$152)/3.6-PRODUCT(DO9,INDEX($MK$1:$NB$19,16,MATCH(DO$2&amp;DO$6,INDEX($MK$1:$NB$19,2,)&amp;INDEX($MK$1:$NB$19,6,),0)))+DO9*SUMPRODUCT($MK$7:$NB$7,$MK$16:$NB$16)-DO$12*INDEX($ME$1:$MJ$19,16,MATCH(DO13,$ME$1:$MJ$1,0)),"")</f>
        <v/>
      </c>
      <c r="DP16" s="19" t="str">
        <f t="array" ref="DP16">IF(DP$7="1",SUM(DP$150:DP$152)/3.6-PRODUCT(DP9,INDEX($MK$1:$NB$19,16,MATCH(DP$2&amp;DP$6,INDEX($MK$1:$NB$19,2,)&amp;INDEX($MK$1:$NB$19,6,),0)))+DP9*SUMPRODUCT($MK$7:$NB$7,$MK$16:$NB$16)-DP$12*INDEX($ME$1:$MJ$19,16,MATCH(DP13,$ME$1:$MJ$1,0)),"")</f>
        <v/>
      </c>
      <c r="DQ16" s="19" t="str">
        <f t="array" ref="DQ16">IF(DQ$7="1",SUM(DQ$150:DQ$152)/3.6-PRODUCT(DQ9,INDEX($MK$1:$NB$19,16,MATCH(DQ$2&amp;DQ$6,INDEX($MK$1:$NB$19,2,)&amp;INDEX($MK$1:$NB$19,6,),0)))+DQ9*SUMPRODUCT($MK$7:$NB$7,$MK$16:$NB$16)-DQ$12*INDEX($ME$1:$MJ$19,16,MATCH(DQ13,$ME$1:$MJ$1,0)),"")</f>
        <v/>
      </c>
      <c r="DR16" s="19" t="str">
        <f t="array" ref="DR16">IF(DR$7="1",SUM(DR$150:DR$152)/3.6-PRODUCT(DR9,INDEX($MK$1:$NB$19,16,MATCH(DR$2&amp;DR$6,INDEX($MK$1:$NB$19,2,)&amp;INDEX($MK$1:$NB$19,6,),0)))+DR9*SUMPRODUCT($MK$7:$NB$7,$MK$16:$NB$16)-DR$12*INDEX($ME$1:$MJ$19,16,MATCH(DR13,$ME$1:$MJ$1,0)),"")</f>
        <v/>
      </c>
      <c r="DS16" s="19" t="str">
        <f t="array" ref="DS16">IF(DS$7="1",SUM(DS$150:DS$152)/3.6-PRODUCT(DS9,INDEX($MK$1:$NB$19,16,MATCH(DS$2&amp;DS$6,INDEX($MK$1:$NB$19,2,)&amp;INDEX($MK$1:$NB$19,6,),0)))+DS9*SUMPRODUCT($MK$7:$NB$7,$MK$16:$NB$16)-DS$12*INDEX($ME$1:$MJ$19,16,MATCH(DS13,$ME$1:$MJ$1,0)),"")</f>
        <v/>
      </c>
      <c r="DT16" s="19" t="str">
        <f t="array" ref="DT16">IF(DT$7="1",SUM(DT$150:DT$152)/3.6-PRODUCT(DT9,INDEX($MK$1:$NB$19,16,MATCH(DT$2&amp;DT$6,INDEX($MK$1:$NB$19,2,)&amp;INDEX($MK$1:$NB$19,6,),0)))+DT9*SUMPRODUCT($MK$7:$NB$7,$MK$16:$NB$16)-DT$12*INDEX($ME$1:$MJ$19,16,MATCH(DT13,$ME$1:$MJ$1,0)),"")</f>
        <v/>
      </c>
      <c r="DU16" s="19" t="str">
        <f t="array" ref="DU16">IF(DU$7="1",SUM(DU$150:DU$152)/3.6-PRODUCT(DU9,INDEX($MK$1:$NB$19,16,MATCH(DU$2&amp;DU$6,INDEX($MK$1:$NB$19,2,)&amp;INDEX($MK$1:$NB$19,6,),0)))+DU9*SUMPRODUCT($MK$7:$NB$7,$MK$16:$NB$16)-DU$12*INDEX($ME$1:$MJ$19,16,MATCH(DU13,$ME$1:$MJ$1,0)),"")</f>
        <v/>
      </c>
      <c r="DV16" s="19" t="str">
        <f t="array" ref="DV16">IF(DV$7="1",SUM(DV$150:DV$152)/3.6-PRODUCT(DV9,INDEX($MK$1:$NB$19,16,MATCH(DV$2&amp;DV$6,INDEX($MK$1:$NB$19,2,)&amp;INDEX($MK$1:$NB$19,6,),0)))+DV9*SUMPRODUCT($MK$7:$NB$7,$MK$16:$NB$16)-DV$12*INDEX($ME$1:$MJ$19,16,MATCH(DV13,$ME$1:$MJ$1,0)),"")</f>
        <v/>
      </c>
      <c r="DW16" s="19" t="str">
        <f t="array" ref="DW16">IF(DW$7="1",SUM(DW$150:DW$152)/3.6-PRODUCT(DW9,INDEX($MK$1:$NB$19,16,MATCH(DW$2&amp;DW$6,INDEX($MK$1:$NB$19,2,)&amp;INDEX($MK$1:$NB$19,6,),0)))+DW9*SUMPRODUCT($MK$7:$NB$7,$MK$16:$NB$16)-DW$12*INDEX($ME$1:$MJ$19,16,MATCH(DW13,$ME$1:$MJ$1,0)),"")</f>
        <v/>
      </c>
      <c r="DX16" s="19" t="str">
        <f t="array" ref="DX16">IF(DX$7="1",SUM(DX$150:DX$152)/3.6-PRODUCT(DX9,INDEX($MK$1:$NB$19,16,MATCH(DX$2&amp;DX$6,INDEX($MK$1:$NB$19,2,)&amp;INDEX($MK$1:$NB$19,6,),0)))+DX9*SUMPRODUCT($MK$7:$NB$7,$MK$16:$NB$16)-DX$12*INDEX($ME$1:$MJ$19,16,MATCH(DX13,$ME$1:$MJ$1,0)),"")</f>
        <v/>
      </c>
      <c r="DY16" s="19" t="str">
        <f t="array" ref="DY16">IF(DY$7="1",SUM(DY$150:DY$152)/3.6-PRODUCT(DY9,INDEX($MK$1:$NB$19,16,MATCH(DY$2&amp;DY$6,INDEX($MK$1:$NB$19,2,)&amp;INDEX($MK$1:$NB$19,6,),0)))+DY9*SUMPRODUCT($MK$7:$NB$7,$MK$16:$NB$16)-DY$12*INDEX($ME$1:$MJ$19,16,MATCH(DY13,$ME$1:$MJ$1,0)),"")</f>
        <v/>
      </c>
      <c r="DZ16" s="19" t="str">
        <f t="array" ref="DZ16">IF(DZ$7="1",SUM(DZ$150:DZ$152)/3.6-PRODUCT(DZ9,INDEX($MK$1:$NB$19,16,MATCH(DZ$2&amp;DZ$6,INDEX($MK$1:$NB$19,2,)&amp;INDEX($MK$1:$NB$19,6,),0)))+DZ9*SUMPRODUCT($MK$7:$NB$7,$MK$16:$NB$16)-DZ$12*INDEX($ME$1:$MJ$19,16,MATCH(DZ13,$ME$1:$MJ$1,0)),"")</f>
        <v/>
      </c>
      <c r="EA16" s="19" t="str">
        <f t="array" ref="EA16">IF(EA$7="1",SUM(EA$150:EA$152)/3.6-PRODUCT(EA9,INDEX($MK$1:$NB$19,16,MATCH(EA$2&amp;EA$6,INDEX($MK$1:$NB$19,2,)&amp;INDEX($MK$1:$NB$19,6,),0)))+EA9*SUMPRODUCT($MK$7:$NB$7,$MK$16:$NB$16)-EA$12*INDEX($ME$1:$MJ$19,16,MATCH(EA13,$ME$1:$MJ$1,0)),"")</f>
        <v/>
      </c>
      <c r="EB16" s="19" t="str">
        <f t="array" ref="EB16">IF(EB$7="1",SUM(EB$150:EB$152)/3.6-PRODUCT(EB9,INDEX($MK$1:$NB$19,16,MATCH(EB$2&amp;EB$6,INDEX($MK$1:$NB$19,2,)&amp;INDEX($MK$1:$NB$19,6,),0)))+EB9*SUMPRODUCT($MK$7:$NB$7,$MK$16:$NB$16)-EB$12*INDEX($ME$1:$MJ$19,16,MATCH(EB13,$ME$1:$MJ$1,0)),"")</f>
        <v/>
      </c>
      <c r="EC16" s="19" t="str">
        <f t="array" ref="EC16">IF(EC$7="1",SUM(EC$150:EC$152)/3.6-PRODUCT(EC9,INDEX($MK$1:$NB$19,16,MATCH(EC$2&amp;EC$6,INDEX($MK$1:$NB$19,2,)&amp;INDEX($MK$1:$NB$19,6,),0)))+EC9*SUMPRODUCT($MK$7:$NB$7,$MK$16:$NB$16)-EC$12*INDEX($ME$1:$MJ$19,16,MATCH(EC13,$ME$1:$MJ$1,0)),"")</f>
        <v/>
      </c>
      <c r="ED16" s="19" t="str">
        <f t="array" ref="ED16">IF(ED$7="1",SUM(ED$150:ED$152)/3.6-PRODUCT(ED9,INDEX($MK$1:$NB$19,16,MATCH(ED$2&amp;ED$6,INDEX($MK$1:$NB$19,2,)&amp;INDEX($MK$1:$NB$19,6,),0)))+ED9*SUMPRODUCT($MK$7:$NB$7,$MK$16:$NB$16)-ED$12*INDEX($ME$1:$MJ$19,16,MATCH(ED13,$ME$1:$MJ$1,0)),"")</f>
        <v/>
      </c>
      <c r="EE16" s="19" t="str">
        <f t="array" ref="EE16">IF(EE$7="1",SUM(EE$150:EE$152)/3.6-PRODUCT(EE9,INDEX($MK$1:$NB$19,16,MATCH(EE$2&amp;EE$6,INDEX($MK$1:$NB$19,2,)&amp;INDEX($MK$1:$NB$19,6,),0)))+EE9*SUMPRODUCT($MK$7:$NB$7,$MK$16:$NB$16)-EE$12*INDEX($ME$1:$MJ$19,16,MATCH(EE13,$ME$1:$MJ$1,0)),"")</f>
        <v/>
      </c>
      <c r="EF16" s="19" t="str">
        <f t="array" ref="EF16">IF(EF$7="1",SUM(EF$150:EF$152)/3.6-PRODUCT(EF9,INDEX($MK$1:$NB$19,16,MATCH(EF$2&amp;EF$6,INDEX($MK$1:$NB$19,2,)&amp;INDEX($MK$1:$NB$19,6,),0)))+EF9*SUMPRODUCT($MK$7:$NB$7,$MK$16:$NB$16)-EF$12*INDEX($ME$1:$MJ$19,16,MATCH(EF13,$ME$1:$MJ$1,0)),"")</f>
        <v/>
      </c>
      <c r="EG16" s="19" t="str">
        <f t="array" ref="EG16">IF(EG$7="1",SUM(EG$150:EG$152)/3.6-PRODUCT(EG9,INDEX($MK$1:$NB$19,16,MATCH(EG$2&amp;EG$6,INDEX($MK$1:$NB$19,2,)&amp;INDEX($MK$1:$NB$19,6,),0)))+EG9*SUMPRODUCT($MK$7:$NB$7,$MK$16:$NB$16)-EG$12*INDEX($ME$1:$MJ$19,16,MATCH(EG13,$ME$1:$MJ$1,0)),"")</f>
        <v/>
      </c>
      <c r="EH16" s="19" t="str">
        <f t="array" ref="EH16">IF(EH$7="1",SUM(EH$150:EH$152)/3.6-PRODUCT(EH9,INDEX($MK$1:$NB$19,16,MATCH(EH$2&amp;EH$6,INDEX($MK$1:$NB$19,2,)&amp;INDEX($MK$1:$NB$19,6,),0)))+EH9*SUMPRODUCT($MK$7:$NB$7,$MK$16:$NB$16)-EH$12*INDEX($ME$1:$MJ$19,16,MATCH(EH13,$ME$1:$MJ$1,0)),"")</f>
        <v/>
      </c>
      <c r="EI16" s="19" t="str">
        <f t="array" ref="EI16">IF(EI$7="1",SUM(EI$150:EI$152)/3.6-PRODUCT(EI9,INDEX($MK$1:$NB$19,16,MATCH(EI$2&amp;EI$6,INDEX($MK$1:$NB$19,2,)&amp;INDEX($MK$1:$NB$19,6,),0)))+EI9*SUMPRODUCT($MK$7:$NB$7,$MK$16:$NB$16)-EI$12*INDEX($ME$1:$MJ$19,16,MATCH(EI13,$ME$1:$MJ$1,0)),"")</f>
        <v/>
      </c>
      <c r="EJ16" s="19" t="str">
        <f t="array" ref="EJ16">IF(EJ$7="1",SUM(EJ$150:EJ$152)/3.6-PRODUCT(EJ9,INDEX($MK$1:$NB$19,16,MATCH(EJ$2&amp;EJ$6,INDEX($MK$1:$NB$19,2,)&amp;INDEX($MK$1:$NB$19,6,),0)))+EJ9*SUMPRODUCT($MK$7:$NB$7,$MK$16:$NB$16)-EJ$12*INDEX($ME$1:$MJ$19,16,MATCH(EJ13,$ME$1:$MJ$1,0)),"")</f>
        <v/>
      </c>
      <c r="EK16" s="19" t="str">
        <f t="array" ref="EK16">IF(EK$7="1",SUM(EK$150:EK$152)/3.6-PRODUCT(EK9,INDEX($MK$1:$NB$19,16,MATCH(EK$2&amp;EK$6,INDEX($MK$1:$NB$19,2,)&amp;INDEX($MK$1:$NB$19,6,),0)))+EK9*SUMPRODUCT($MK$7:$NB$7,$MK$16:$NB$16)-EK$12*INDEX($ME$1:$MJ$19,16,MATCH(EK13,$ME$1:$MJ$1,0)),"")</f>
        <v/>
      </c>
      <c r="EL16" s="19" t="str">
        <f t="array" ref="EL16">IF(EL$7="1",SUM(EL$150:EL$152)/3.6-PRODUCT(EL9,INDEX($MK$1:$NB$19,16,MATCH(EL$2&amp;EL$6,INDEX($MK$1:$NB$19,2,)&amp;INDEX($MK$1:$NB$19,6,),0)))+EL9*SUMPRODUCT($MK$7:$NB$7,$MK$16:$NB$16)-EL$12*INDEX($ME$1:$MJ$19,16,MATCH(EL13,$ME$1:$MJ$1,0)),"")</f>
        <v/>
      </c>
      <c r="EM16" s="19" t="str">
        <f t="array" ref="EM16">IF(EM$7="1",SUM(EM$150:EM$152)/3.6-PRODUCT(EM9,INDEX($MK$1:$NB$19,16,MATCH(EM$2&amp;EM$6,INDEX($MK$1:$NB$19,2,)&amp;INDEX($MK$1:$NB$19,6,),0)))+EM9*SUMPRODUCT($MK$7:$NB$7,$MK$16:$NB$16)-EM$12*INDEX($ME$1:$MJ$19,16,MATCH(EM13,$ME$1:$MJ$1,0)),"")</f>
        <v/>
      </c>
      <c r="EN16" s="19" t="str">
        <f t="array" ref="EN16">IF(EN$7="1",SUM(EN$150:EN$152)/3.6-PRODUCT(EN9,INDEX($MK$1:$NB$19,16,MATCH(EN$2&amp;EN$6,INDEX($MK$1:$NB$19,2,)&amp;INDEX($MK$1:$NB$19,6,),0)))+EN9*SUMPRODUCT($MK$7:$NB$7,$MK$16:$NB$16)-EN$12*INDEX($ME$1:$MJ$19,16,MATCH(EN13,$ME$1:$MJ$1,0)),"")</f>
        <v/>
      </c>
      <c r="EO16" s="19" t="str">
        <f t="array" ref="EO16">IF(EO$7="1",SUM(EO$150:EO$152)/3.6-PRODUCT(EO9,INDEX($MK$1:$NB$19,16,MATCH(EO$2&amp;EO$6,INDEX($MK$1:$NB$19,2,)&amp;INDEX($MK$1:$NB$19,6,),0)))+EO9*SUMPRODUCT($MK$7:$NB$7,$MK$16:$NB$16)-EO$12*INDEX($ME$1:$MJ$19,16,MATCH(EO13,$ME$1:$MJ$1,0)),"")</f>
        <v/>
      </c>
      <c r="EP16" s="19" t="str">
        <f t="array" ref="EP16">IF(EP$7="1",SUM(EP$150:EP$152)/3.6-PRODUCT(EP9,INDEX($MK$1:$NB$19,16,MATCH(EP$2&amp;EP$6,INDEX($MK$1:$NB$19,2,)&amp;INDEX($MK$1:$NB$19,6,),0)))+EP9*SUMPRODUCT($MK$7:$NB$7,$MK$16:$NB$16)-EP$12*INDEX($ME$1:$MJ$19,16,MATCH(EP13,$ME$1:$MJ$1,0)),"")</f>
        <v/>
      </c>
      <c r="EQ16" s="19" t="str">
        <f t="array" ref="EQ16">IF(EQ$7="1",SUM(EQ$150:EQ$152)/3.6-PRODUCT(EQ9,INDEX($MK$1:$NB$19,16,MATCH(EQ$2&amp;EQ$6,INDEX($MK$1:$NB$19,2,)&amp;INDEX($MK$1:$NB$19,6,),0)))+EQ9*SUMPRODUCT($MK$7:$NB$7,$MK$16:$NB$16)-EQ$12*INDEX($ME$1:$MJ$19,16,MATCH(EQ13,$ME$1:$MJ$1,0)),"")</f>
        <v/>
      </c>
      <c r="ER16" s="19" t="str">
        <f t="array" ref="ER16">IF(ER$7="1",SUM(ER$150:ER$152)/3.6-PRODUCT(ER9,INDEX($MK$1:$NB$19,16,MATCH(ER$2&amp;ER$6,INDEX($MK$1:$NB$19,2,)&amp;INDEX($MK$1:$NB$19,6,),0)))+ER9*SUMPRODUCT($MK$7:$NB$7,$MK$16:$NB$16)-ER$12*INDEX($ME$1:$MJ$19,16,MATCH(ER13,$ME$1:$MJ$1,0)),"")</f>
        <v/>
      </c>
      <c r="ES16" s="19" t="str">
        <f t="array" ref="ES16">IF(ES$7="1",SUM(ES$150:ES$152)/3.6-PRODUCT(ES9,INDEX($MK$1:$NB$19,16,MATCH(ES$2&amp;ES$6,INDEX($MK$1:$NB$19,2,)&amp;INDEX($MK$1:$NB$19,6,),0)))+ES9*SUMPRODUCT($MK$7:$NB$7,$MK$16:$NB$16)-ES$12*INDEX($ME$1:$MJ$19,16,MATCH(ES13,$ME$1:$MJ$1,0)),"")</f>
        <v/>
      </c>
      <c r="ET16" s="19" t="str">
        <f t="array" ref="ET16">IF(ET$7="1",SUM(ET$150:ET$152)/3.6-PRODUCT(ET9,INDEX($MK$1:$NB$19,16,MATCH(ET$2&amp;ET$6,INDEX($MK$1:$NB$19,2,)&amp;INDEX($MK$1:$NB$19,6,),0)))+ET9*SUMPRODUCT($MK$7:$NB$7,$MK$16:$NB$16)-ET$12*INDEX($ME$1:$MJ$19,16,MATCH(ET13,$ME$1:$MJ$1,0)),"")</f>
        <v/>
      </c>
      <c r="EU16" s="19" t="str">
        <f t="array" ref="EU16">IF(EU$7="1",SUM(EU$150:EU$152)/3.6-PRODUCT(EU9,INDEX($MK$1:$NB$19,16,MATCH(EU$2&amp;EU$6,INDEX($MK$1:$NB$19,2,)&amp;INDEX($MK$1:$NB$19,6,),0)))+EU9*SUMPRODUCT($MK$7:$NB$7,$MK$16:$NB$16)-EU$12*INDEX($ME$1:$MJ$19,16,MATCH(EU13,$ME$1:$MJ$1,0)),"")</f>
        <v/>
      </c>
      <c r="EV16" s="19" t="str">
        <f t="array" ref="EV16">IF(EV$7="1",SUM(EV$150:EV$152)/3.6-PRODUCT(EV9,INDEX($MK$1:$NB$19,16,MATCH(EV$2&amp;EV$6,INDEX($MK$1:$NB$19,2,)&amp;INDEX($MK$1:$NB$19,6,),0)))+EV9*SUMPRODUCT($MK$7:$NB$7,$MK$16:$NB$16)-EV$12*INDEX($ME$1:$MJ$19,16,MATCH(EV13,$ME$1:$MJ$1,0)),"")</f>
        <v/>
      </c>
      <c r="EW16" s="19" t="str">
        <f t="array" ref="EW16">IF(EW$7="1",SUM(EW$150:EW$152)/3.6-PRODUCT(EW9,INDEX($MK$1:$NB$19,16,MATCH(EW$2&amp;EW$6,INDEX($MK$1:$NB$19,2,)&amp;INDEX($MK$1:$NB$19,6,),0)))+EW9*SUMPRODUCT($MK$7:$NB$7,$MK$16:$NB$16)-EW$12*INDEX($ME$1:$MJ$19,16,MATCH(EW13,$ME$1:$MJ$1,0)),"")</f>
        <v/>
      </c>
      <c r="EX16" s="19" t="str">
        <f t="array" ref="EX16">IF(EX$7="1",SUM(EX$150:EX$152)/3.6-PRODUCT(EX9,INDEX($MK$1:$NB$19,16,MATCH(EX$2&amp;EX$6,INDEX($MK$1:$NB$19,2,)&amp;INDEX($MK$1:$NB$19,6,),0)))+EX9*SUMPRODUCT($MK$7:$NB$7,$MK$16:$NB$16)-EX$12*INDEX($ME$1:$MJ$19,16,MATCH(EX13,$ME$1:$MJ$1,0)),"")</f>
        <v/>
      </c>
      <c r="EY16" s="19" t="str">
        <f t="array" ref="EY16">IF(EY$7="1",SUM(EY$150:EY$152)/3.6-PRODUCT(EY9,INDEX($MK$1:$NB$19,16,MATCH(EY$2&amp;EY$6,INDEX($MK$1:$NB$19,2,)&amp;INDEX($MK$1:$NB$19,6,),0)))+EY9*SUMPRODUCT($MK$7:$NB$7,$MK$16:$NB$16)-EY$12*INDEX($ME$1:$MJ$19,16,MATCH(EY13,$ME$1:$MJ$1,0)),"")</f>
        <v/>
      </c>
      <c r="EZ16" s="19" t="str">
        <f t="array" ref="EZ16">IF(EZ$7="1",SUM(EZ$150:EZ$152)/3.6-PRODUCT(EZ9,INDEX($MK$1:$NB$19,16,MATCH(EZ$2&amp;EZ$6,INDEX($MK$1:$NB$19,2,)&amp;INDEX($MK$1:$NB$19,6,),0)))+EZ9*SUMPRODUCT($MK$7:$NB$7,$MK$16:$NB$16)-EZ$12*INDEX($ME$1:$MJ$19,16,MATCH(EZ13,$ME$1:$MJ$1,0)),"")</f>
        <v/>
      </c>
      <c r="FA16" s="19" t="str">
        <f t="array" ref="FA16">IF(FA$7="1",SUM(FA$150:FA$152)/3.6-PRODUCT(FA9,INDEX($MK$1:$NB$19,16,MATCH(FA$2&amp;FA$6,INDEX($MK$1:$NB$19,2,)&amp;INDEX($MK$1:$NB$19,6,),0)))+FA9*SUMPRODUCT($MK$7:$NB$7,$MK$16:$NB$16)-FA$12*INDEX($ME$1:$MJ$19,16,MATCH(FA13,$ME$1:$MJ$1,0)),"")</f>
        <v/>
      </c>
      <c r="FB16" s="19" t="str">
        <f t="array" ref="FB16">IF(FB$7="1",SUM(FB$150:FB$152)/3.6-PRODUCT(FB9,INDEX($MK$1:$NB$19,16,MATCH(FB$2&amp;FB$6,INDEX($MK$1:$NB$19,2,)&amp;INDEX($MK$1:$NB$19,6,),0)))+FB9*SUMPRODUCT($MK$7:$NB$7,$MK$16:$NB$16)-FB$12*INDEX($ME$1:$MJ$19,16,MATCH(FB13,$ME$1:$MJ$1,0)),"")</f>
        <v/>
      </c>
      <c r="FC16" s="19" t="str">
        <f t="array" ref="FC16">IF(FC$7="1",SUM(FC$150:FC$152)/3.6-PRODUCT(FC9,INDEX($MK$1:$NB$19,16,MATCH(FC$2&amp;FC$6,INDEX($MK$1:$NB$19,2,)&amp;INDEX($MK$1:$NB$19,6,),0)))+FC9*SUMPRODUCT($MK$7:$NB$7,$MK$16:$NB$16)-FC$12*INDEX($ME$1:$MJ$19,16,MATCH(FC13,$ME$1:$MJ$1,0)),"")</f>
        <v/>
      </c>
      <c r="FD16" s="19" t="str">
        <f t="array" ref="FD16">IF(FD$7="1",SUM(FD$150:FD$152)/3.6-PRODUCT(FD9,INDEX($MK$1:$NB$19,16,MATCH(FD$2&amp;FD$6,INDEX($MK$1:$NB$19,2,)&amp;INDEX($MK$1:$NB$19,6,),0)))+FD9*SUMPRODUCT($MK$7:$NB$7,$MK$16:$NB$16)-FD$12*INDEX($ME$1:$MJ$19,16,MATCH(FD13,$ME$1:$MJ$1,0)),"")</f>
        <v/>
      </c>
      <c r="FE16" s="19" t="str">
        <f t="array" ref="FE16">IF(FE$7="1",SUM(FE$150:FE$152)/3.6-PRODUCT(FE9,INDEX($MK$1:$NB$19,16,MATCH(FE$2&amp;FE$6,INDEX($MK$1:$NB$19,2,)&amp;INDEX($MK$1:$NB$19,6,),0)))+FE9*SUMPRODUCT($MK$7:$NB$7,$MK$16:$NB$16)-FE$12*INDEX($ME$1:$MJ$19,16,MATCH(FE13,$ME$1:$MJ$1,0)),"")</f>
        <v/>
      </c>
      <c r="FF16" s="19" t="str">
        <f t="array" ref="FF16">IF(FF$7="1",SUM(FF$150:FF$152)/3.6-PRODUCT(FF9,INDEX($MK$1:$NB$19,16,MATCH(FF$2&amp;FF$6,INDEX($MK$1:$NB$19,2,)&amp;INDEX($MK$1:$NB$19,6,),0)))+FF9*SUMPRODUCT($MK$7:$NB$7,$MK$16:$NB$16)-FF$12*INDEX($ME$1:$MJ$19,16,MATCH(FF13,$ME$1:$MJ$1,0)),"")</f>
        <v/>
      </c>
      <c r="FG16" s="19" t="str">
        <f t="array" ref="FG16">IF(FG$7="1",SUM(FG$150:FG$152)/3.6-PRODUCT(FG9,INDEX($MK$1:$NB$19,16,MATCH(FG$2&amp;FG$6,INDEX($MK$1:$NB$19,2,)&amp;INDEX($MK$1:$NB$19,6,),0)))+FG9*SUMPRODUCT($MK$7:$NB$7,$MK$16:$NB$16)-FG$12*INDEX($ME$1:$MJ$19,16,MATCH(FG13,$ME$1:$MJ$1,0)),"")</f>
        <v/>
      </c>
      <c r="FH16" s="19" t="str">
        <f t="array" ref="FH16">IF(FH$7="1",SUM(FH$150:FH$152)/3.6-PRODUCT(FH9,INDEX($MK$1:$NB$19,16,MATCH(FH$2&amp;FH$6,INDEX($MK$1:$NB$19,2,)&amp;INDEX($MK$1:$NB$19,6,),0)))+FH9*SUMPRODUCT($MK$7:$NB$7,$MK$16:$NB$16)-FH$12*INDEX($ME$1:$MJ$19,16,MATCH(FH13,$ME$1:$MJ$1,0)),"")</f>
        <v/>
      </c>
      <c r="FI16" s="19" t="str">
        <f t="array" ref="FI16">IF(FI$7="1",SUM(FI$150:FI$152)/3.6-PRODUCT(FI9,INDEX($MK$1:$NB$19,16,MATCH(FI$2&amp;FI$6,INDEX($MK$1:$NB$19,2,)&amp;INDEX($MK$1:$NB$19,6,),0)))+FI9*SUMPRODUCT($MK$7:$NB$7,$MK$16:$NB$16)-FI$12*INDEX($ME$1:$MJ$19,16,MATCH(FI13,$ME$1:$MJ$1,0)),"")</f>
        <v/>
      </c>
      <c r="FJ16" s="19" t="str">
        <f t="array" ref="FJ16">IF(FJ$7="1",SUM(FJ$150:FJ$152)/3.6-PRODUCT(FJ9,INDEX($MK$1:$NB$19,16,MATCH(FJ$2&amp;FJ$6,INDEX($MK$1:$NB$19,2,)&amp;INDEX($MK$1:$NB$19,6,),0)))+FJ9*SUMPRODUCT($MK$7:$NB$7,$MK$16:$NB$16)-FJ$12*INDEX($ME$1:$MJ$19,16,MATCH(FJ13,$ME$1:$MJ$1,0)),"")</f>
        <v/>
      </c>
      <c r="FK16" s="19" t="str">
        <f t="array" ref="FK16">IF(FK$7="1",SUM(FK$150:FK$152)/3.6-PRODUCT(FK9,INDEX($MK$1:$NB$19,16,MATCH(FK$2&amp;FK$6,INDEX($MK$1:$NB$19,2,)&amp;INDEX($MK$1:$NB$19,6,),0)))+FK9*SUMPRODUCT($MK$7:$NB$7,$MK$16:$NB$16)-FK$12*INDEX($ME$1:$MJ$19,16,MATCH(FK13,$ME$1:$MJ$1,0)),"")</f>
        <v/>
      </c>
      <c r="FL16" s="19" t="str">
        <f t="array" ref="FL16">IF(FL$7="1",SUM(FL$150:FL$152)/3.6-PRODUCT(FL9,INDEX($MK$1:$NB$19,16,MATCH(FL$2&amp;FL$6,INDEX($MK$1:$NB$19,2,)&amp;INDEX($MK$1:$NB$19,6,),0)))+FL9*SUMPRODUCT($MK$7:$NB$7,$MK$16:$NB$16)-FL$12*INDEX($ME$1:$MJ$19,16,MATCH(FL13,$ME$1:$MJ$1,0)),"")</f>
        <v/>
      </c>
      <c r="FM16" s="19" t="str">
        <f t="array" ref="FM16">IF(FM$7="1",SUM(FM$150:FM$152)/3.6-PRODUCT(FM9,INDEX($MK$1:$NB$19,16,MATCH(FM$2&amp;FM$6,INDEX($MK$1:$NB$19,2,)&amp;INDEX($MK$1:$NB$19,6,),0)))+FM9*SUMPRODUCT($MK$7:$NB$7,$MK$16:$NB$16)-FM$12*INDEX($ME$1:$MJ$19,16,MATCH(FM13,$ME$1:$MJ$1,0)),"")</f>
        <v/>
      </c>
      <c r="FN16" s="19" t="str">
        <f t="array" ref="FN16">IF(FN$7="1",SUM(FN$150:FN$152)/3.6-PRODUCT(FN9,INDEX($MK$1:$NB$19,16,MATCH(FN$2&amp;FN$6,INDEX($MK$1:$NB$19,2,)&amp;INDEX($MK$1:$NB$19,6,),0)))+FN9*SUMPRODUCT($MK$7:$NB$7,$MK$16:$NB$16)-FN$12*INDEX($ME$1:$MJ$19,16,MATCH(FN13,$ME$1:$MJ$1,0)),"")</f>
        <v/>
      </c>
      <c r="FO16" s="19" t="str">
        <f t="array" ref="FO16">IF(FO$7="1",SUM(FO$150:FO$152)/3.6-PRODUCT(FO9,INDEX($MK$1:$NB$19,16,MATCH(FO$2&amp;FO$6,INDEX($MK$1:$NB$19,2,)&amp;INDEX($MK$1:$NB$19,6,),0)))+FO9*SUMPRODUCT($MK$7:$NB$7,$MK$16:$NB$16)-FO$12*INDEX($ME$1:$MJ$19,16,MATCH(FO13,$ME$1:$MJ$1,0)),"")</f>
        <v/>
      </c>
      <c r="FP16" s="19" t="str">
        <f t="array" ref="FP16">IF(FP$7="1",SUM(FP$150:FP$152)/3.6-PRODUCT(FP9,INDEX($MK$1:$NB$19,16,MATCH(FP$2&amp;FP$6,INDEX($MK$1:$NB$19,2,)&amp;INDEX($MK$1:$NB$19,6,),0)))+FP9*SUMPRODUCT($MK$7:$NB$7,$MK$16:$NB$16)-FP$12*INDEX($ME$1:$MJ$19,16,MATCH(FP13,$ME$1:$MJ$1,0)),"")</f>
        <v/>
      </c>
      <c r="FQ16" s="19" t="str">
        <f t="array" ref="FQ16">IF(FQ$7="1",SUM(FQ$150:FQ$152)/3.6-PRODUCT(FQ9,INDEX($MK$1:$NB$19,16,MATCH(FQ$2&amp;FQ$6,INDEX($MK$1:$NB$19,2,)&amp;INDEX($MK$1:$NB$19,6,),0)))+FQ9*SUMPRODUCT($MK$7:$NB$7,$MK$16:$NB$16)-FQ$12*INDEX($ME$1:$MJ$19,16,MATCH(FQ13,$ME$1:$MJ$1,0)),"")</f>
        <v/>
      </c>
      <c r="FR16" s="19" t="str">
        <f t="array" ref="FR16">IF(FR$7="1",SUM(FR$150:FR$152)/3.6-PRODUCT(FR9,INDEX($MK$1:$NB$19,16,MATCH(FR$2&amp;FR$6,INDEX($MK$1:$NB$19,2,)&amp;INDEX($MK$1:$NB$19,6,),0)))+FR9*SUMPRODUCT($MK$7:$NB$7,$MK$16:$NB$16)-FR$12*INDEX($ME$1:$MJ$19,16,MATCH(FR13,$ME$1:$MJ$1,0)),"")</f>
        <v/>
      </c>
      <c r="FS16" s="19" t="str">
        <f t="array" ref="FS16">IF(FS$7="1",SUM(FS$150:FS$152)/3.6-PRODUCT(FS9,INDEX($MK$1:$NB$19,16,MATCH(FS$2&amp;FS$6,INDEX($MK$1:$NB$19,2,)&amp;INDEX($MK$1:$NB$19,6,),0)))+FS9*SUMPRODUCT($MK$7:$NB$7,$MK$16:$NB$16)-FS$12*INDEX($ME$1:$MJ$19,16,MATCH(FS13,$ME$1:$MJ$1,0)),"")</f>
        <v/>
      </c>
      <c r="FT16" s="19" t="str">
        <f t="array" ref="FT16">IF(FT$7="1",SUM(FT$150:FT$152)/3.6-PRODUCT(FT9,INDEX($MK$1:$NB$19,16,MATCH(FT$2&amp;FT$6,INDEX($MK$1:$NB$19,2,)&amp;INDEX($MK$1:$NB$19,6,),0)))+FT9*SUMPRODUCT($MK$7:$NB$7,$MK$16:$NB$16)-FT$12*INDEX($ME$1:$MJ$19,16,MATCH(FT13,$ME$1:$MJ$1,0)),"")</f>
        <v/>
      </c>
      <c r="FU16" s="19" t="str">
        <f t="array" ref="FU16">IF(FU$7="1",SUM(FU$150:FU$152)/3.6-PRODUCT(FU9,INDEX($MK$1:$NB$19,16,MATCH(FU$2&amp;FU$6,INDEX($MK$1:$NB$19,2,)&amp;INDEX($MK$1:$NB$19,6,),0)))+FU9*SUMPRODUCT($MK$7:$NB$7,$MK$16:$NB$16)-FU$12*INDEX($ME$1:$MJ$19,16,MATCH(FU13,$ME$1:$MJ$1,0)),"")</f>
        <v/>
      </c>
      <c r="FV16" s="19" t="str">
        <f t="array" ref="FV16">IF(FV$7="1",SUM(FV$150:FV$152)/3.6-PRODUCT(FV9,INDEX($MK$1:$NB$19,16,MATCH(FV$2&amp;FV$6,INDEX($MK$1:$NB$19,2,)&amp;INDEX($MK$1:$NB$19,6,),0)))+FV9*SUMPRODUCT($MK$7:$NB$7,$MK$16:$NB$16)-FV$12*INDEX($ME$1:$MJ$19,16,MATCH(FV13,$ME$1:$MJ$1,0)),"")</f>
        <v/>
      </c>
      <c r="FW16" s="19" t="str">
        <f t="array" ref="FW16">IF(FW$7="1",SUM(FW$150:FW$152)/3.6-PRODUCT(FW9,INDEX($MK$1:$NB$19,16,MATCH(FW$2&amp;FW$6,INDEX($MK$1:$NB$19,2,)&amp;INDEX($MK$1:$NB$19,6,),0)))+FW9*SUMPRODUCT($MK$7:$NB$7,$MK$16:$NB$16)-FW$12*INDEX($ME$1:$MJ$19,16,MATCH(FW13,$ME$1:$MJ$1,0)),"")</f>
        <v/>
      </c>
      <c r="FX16" s="19" t="str">
        <f t="array" ref="FX16">IF(FX$7="1",SUM(FX$150:FX$152)/3.6-PRODUCT(FX9,INDEX($MK$1:$NB$19,16,MATCH(FX$2&amp;FX$6,INDEX($MK$1:$NB$19,2,)&amp;INDEX($MK$1:$NB$19,6,),0)))+FX9*SUMPRODUCT($MK$7:$NB$7,$MK$16:$NB$16)-FX$12*INDEX($ME$1:$MJ$19,16,MATCH(FX13,$ME$1:$MJ$1,0)),"")</f>
        <v/>
      </c>
      <c r="FY16" s="19" t="str">
        <f t="array" ref="FY16">IF(FY$7="1",SUM(FY$150:FY$152)/3.6-PRODUCT(FY9,INDEX($MK$1:$NB$19,16,MATCH(FY$2&amp;FY$6,INDEX($MK$1:$NB$19,2,)&amp;INDEX($MK$1:$NB$19,6,),0)))+FY9*SUMPRODUCT($MK$7:$NB$7,$MK$16:$NB$16)-FY$12*INDEX($ME$1:$MJ$19,16,MATCH(FY13,$ME$1:$MJ$1,0)),"")</f>
        <v/>
      </c>
      <c r="FZ16" s="19" t="str">
        <f t="array" ref="FZ16">IF(FZ$7="1",SUM(FZ$150:FZ$152)/3.6-PRODUCT(FZ9,INDEX($MK$1:$NB$19,16,MATCH(FZ$2&amp;FZ$6,INDEX($MK$1:$NB$19,2,)&amp;INDEX($MK$1:$NB$19,6,),0)))+FZ9*SUMPRODUCT($MK$7:$NB$7,$MK$16:$NB$16)-FZ$12*INDEX($ME$1:$MJ$19,16,MATCH(FZ13,$ME$1:$MJ$1,0)),"")</f>
        <v/>
      </c>
      <c r="GA16" s="19" t="str">
        <f t="array" ref="GA16">IF(GA$7="1",SUM(GA$150:GA$152)/3.6-PRODUCT(GA9,INDEX($MK$1:$NB$19,16,MATCH(GA$2&amp;GA$6,INDEX($MK$1:$NB$19,2,)&amp;INDEX($MK$1:$NB$19,6,),0)))+GA9*SUMPRODUCT($MK$7:$NB$7,$MK$16:$NB$16)-GA$12*INDEX($ME$1:$MJ$19,16,MATCH(GA13,$ME$1:$MJ$1,0)),"")</f>
        <v/>
      </c>
      <c r="GB16" s="19" t="str">
        <f t="array" ref="GB16">IF(GB$7="1",SUM(GB$150:GB$152)/3.6-PRODUCT(GB9,INDEX($MK$1:$NB$19,16,MATCH(GB$2&amp;GB$6,INDEX($MK$1:$NB$19,2,)&amp;INDEX($MK$1:$NB$19,6,),0)))+GB9*SUMPRODUCT($MK$7:$NB$7,$MK$16:$NB$16)-GB$12*INDEX($ME$1:$MJ$19,16,MATCH(GB13,$ME$1:$MJ$1,0)),"")</f>
        <v/>
      </c>
      <c r="GC16" s="19" t="str">
        <f t="array" ref="GC16">IF(GC$7="1",SUM(GC$150:GC$152)/3.6-PRODUCT(GC9,INDEX($MK$1:$NB$19,16,MATCH(GC$2&amp;GC$6,INDEX($MK$1:$NB$19,2,)&amp;INDEX($MK$1:$NB$19,6,),0)))+GC9*SUMPRODUCT($MK$7:$NB$7,$MK$16:$NB$16)-GC$12*INDEX($ME$1:$MJ$19,16,MATCH(GC13,$ME$1:$MJ$1,0)),"")</f>
        <v/>
      </c>
      <c r="GD16" s="19" t="str">
        <f t="array" ref="GD16">IF(GD$7="1",SUM(GD$150:GD$152)/3.6-PRODUCT(GD9,INDEX($MK$1:$NB$19,16,MATCH(GD$2&amp;GD$6,INDEX($MK$1:$NB$19,2,)&amp;INDEX($MK$1:$NB$19,6,),0)))+GD9*SUMPRODUCT($MK$7:$NB$7,$MK$16:$NB$16)-GD$12*INDEX($ME$1:$MJ$19,16,MATCH(GD13,$ME$1:$MJ$1,0)),"")</f>
        <v/>
      </c>
      <c r="GE16" s="19" t="str">
        <f t="array" ref="GE16">IF(GE$7="1",SUM(GE$150:GE$152)/3.6-PRODUCT(GE9,INDEX($MK$1:$NB$19,16,MATCH(GE$2&amp;GE$6,INDEX($MK$1:$NB$19,2,)&amp;INDEX($MK$1:$NB$19,6,),0)))+GE9*SUMPRODUCT($MK$7:$NB$7,$MK$16:$NB$16)-GE$12*INDEX($ME$1:$MJ$19,16,MATCH(GE13,$ME$1:$MJ$1,0)),"")</f>
        <v/>
      </c>
      <c r="GF16" s="19" t="str">
        <f t="array" ref="GF16">IF(GF$7="1",SUM(GF$150:GF$152)/3.6-PRODUCT(GF9,INDEX($MK$1:$NB$19,16,MATCH(GF$2&amp;GF$6,INDEX($MK$1:$NB$19,2,)&amp;INDEX($MK$1:$NB$19,6,),0)))+GF9*SUMPRODUCT($MK$7:$NB$7,$MK$16:$NB$16)-GF$12*INDEX($ME$1:$MJ$19,16,MATCH(GF13,$ME$1:$MJ$1,0)),"")</f>
        <v/>
      </c>
      <c r="GG16" s="19" t="str">
        <f t="array" ref="GG16">IF(GG$7="1",SUM(GG$150:GG$152)/3.6-PRODUCT(GG9,INDEX($MK$1:$NB$19,16,MATCH(GG$2&amp;GG$6,INDEX($MK$1:$NB$19,2,)&amp;INDEX($MK$1:$NB$19,6,),0)))+GG9*SUMPRODUCT($MK$7:$NB$7,$MK$16:$NB$16)-GG$12*INDEX($ME$1:$MJ$19,16,MATCH(GG13,$ME$1:$MJ$1,0)),"")</f>
        <v/>
      </c>
      <c r="GH16" s="19" t="str">
        <f t="array" ref="GH16">IF(GH$7="1",SUM(GH$150:GH$152)/3.6-PRODUCT(GH9,INDEX($MK$1:$NB$19,16,MATCH(GH$2&amp;GH$6,INDEX($MK$1:$NB$19,2,)&amp;INDEX($MK$1:$NB$19,6,),0)))+GH9*SUMPRODUCT($MK$7:$NB$7,$MK$16:$NB$16)-GH$12*INDEX($ME$1:$MJ$19,16,MATCH(GH13,$ME$1:$MJ$1,0)),"")</f>
        <v/>
      </c>
      <c r="GI16" s="19" t="str">
        <f t="array" ref="GI16">IF(GI$7="1",SUM(GI$150:GI$152)/3.6-PRODUCT(GI9,INDEX($MK$1:$NB$19,16,MATCH(GI$2&amp;GI$6,INDEX($MK$1:$NB$19,2,)&amp;INDEX($MK$1:$NB$19,6,),0)))+GI9*SUMPRODUCT($MK$7:$NB$7,$MK$16:$NB$16)-GI$12*INDEX($ME$1:$MJ$19,16,MATCH(GI13,$ME$1:$MJ$1,0)),"")</f>
        <v/>
      </c>
      <c r="GJ16" s="19" t="str">
        <f t="array" ref="GJ16">IF(GJ$7="1",SUM(GJ$150:GJ$152)/3.6-PRODUCT(GJ9,INDEX($MK$1:$NB$19,16,MATCH(GJ$2&amp;GJ$6,INDEX($MK$1:$NB$19,2,)&amp;INDEX($MK$1:$NB$19,6,),0)))+GJ9*SUMPRODUCT($MK$7:$NB$7,$MK$16:$NB$16)-GJ$12*INDEX($ME$1:$MJ$19,16,MATCH(GJ13,$ME$1:$MJ$1,0)),"")</f>
        <v/>
      </c>
      <c r="GK16" s="19" t="str">
        <f t="array" ref="GK16">IF(GK$7="1",SUM(GK$150:GK$152)/3.6-PRODUCT(GK9,INDEX($MK$1:$NB$19,16,MATCH(GK$2&amp;GK$6,INDEX($MK$1:$NB$19,2,)&amp;INDEX($MK$1:$NB$19,6,),0)))+GK9*SUMPRODUCT($MK$7:$NB$7,$MK$16:$NB$16)-GK$12*INDEX($ME$1:$MJ$19,16,MATCH(GK13,$ME$1:$MJ$1,0)),"")</f>
        <v/>
      </c>
      <c r="GL16" s="19" t="str">
        <f t="array" ref="GL16">IF(GL$7="1",SUM(GL$150:GL$152)/3.6-PRODUCT(GL9,INDEX($MK$1:$NB$19,16,MATCH(GL$2&amp;GL$6,INDEX($MK$1:$NB$19,2,)&amp;INDEX($MK$1:$NB$19,6,),0)))+GL9*SUMPRODUCT($MK$7:$NB$7,$MK$16:$NB$16)-GL$12*INDEX($ME$1:$MJ$19,16,MATCH(GL13,$ME$1:$MJ$1,0)),"")</f>
        <v/>
      </c>
      <c r="GM16" s="19" t="str">
        <f t="array" ref="GM16">IF(GM$7="1",SUM(GM$150:GM$152)/3.6-PRODUCT(GM9,INDEX($MK$1:$NB$19,16,MATCH(GM$2&amp;GM$6,INDEX($MK$1:$NB$19,2,)&amp;INDEX($MK$1:$NB$19,6,),0)))+GM9*SUMPRODUCT($MK$7:$NB$7,$MK$16:$NB$16)-GM$12*INDEX($ME$1:$MJ$19,16,MATCH(GM13,$ME$1:$MJ$1,0)),"")</f>
        <v/>
      </c>
      <c r="GN16" s="19" t="str">
        <f t="array" ref="GN16">IF(GN$7="1",SUM(GN$150:GN$152)/3.6-PRODUCT(GN9,INDEX($MK$1:$NB$19,16,MATCH(GN$2&amp;GN$6,INDEX($MK$1:$NB$19,2,)&amp;INDEX($MK$1:$NB$19,6,),0)))+GN9*SUMPRODUCT($MK$7:$NB$7,$MK$16:$NB$16)-GN$12*INDEX($ME$1:$MJ$19,16,MATCH(GN13,$ME$1:$MJ$1,0)),"")</f>
        <v/>
      </c>
      <c r="GO16" s="19" t="str">
        <f t="array" ref="GO16">IF(GO$7="1",SUM(GO$150:GO$152)/3.6-PRODUCT(GO9,INDEX($MK$1:$NB$19,16,MATCH(GO$2&amp;GO$6,INDEX($MK$1:$NB$19,2,)&amp;INDEX($MK$1:$NB$19,6,),0)))+GO9*SUMPRODUCT($MK$7:$NB$7,$MK$16:$NB$16)-GO$12*INDEX($ME$1:$MJ$19,16,MATCH(GO13,$ME$1:$MJ$1,0)),"")</f>
        <v/>
      </c>
      <c r="GP16" s="19" t="str">
        <f t="array" ref="GP16">IF(GP$7="1",SUM(GP$150:GP$152)/3.6-PRODUCT(GP9,INDEX($MK$1:$NB$19,16,MATCH(GP$2&amp;GP$6,INDEX($MK$1:$NB$19,2,)&amp;INDEX($MK$1:$NB$19,6,),0)))+GP9*SUMPRODUCT($MK$7:$NB$7,$MK$16:$NB$16)-GP$12*INDEX($ME$1:$MJ$19,16,MATCH(GP13,$ME$1:$MJ$1,0)),"")</f>
        <v/>
      </c>
      <c r="GQ16" s="19" t="str">
        <f t="array" ref="GQ16">IF(GQ$7="1",SUM(GQ$150:GQ$152)/3.6-PRODUCT(GQ9,INDEX($MK$1:$NB$19,16,MATCH(GQ$2&amp;GQ$6,INDEX($MK$1:$NB$19,2,)&amp;INDEX($MK$1:$NB$19,6,),0)))+GQ9*SUMPRODUCT($MK$7:$NB$7,$MK$16:$NB$16)-GQ$12*INDEX($ME$1:$MJ$19,16,MATCH(GQ13,$ME$1:$MJ$1,0)),"")</f>
        <v/>
      </c>
      <c r="GR16" s="19" t="str">
        <f t="array" ref="GR16">IF(GR$7="1",SUM(GR$150:GR$152)/3.6-PRODUCT(GR9,INDEX($MK$1:$NB$19,16,MATCH(GR$2&amp;GR$6,INDEX($MK$1:$NB$19,2,)&amp;INDEX($MK$1:$NB$19,6,),0)))+GR9*SUMPRODUCT($MK$7:$NB$7,$MK$16:$NB$16)-GR$12*INDEX($ME$1:$MJ$19,16,MATCH(GR13,$ME$1:$MJ$1,0)),"")</f>
        <v/>
      </c>
      <c r="GS16" s="19" t="str">
        <f t="array" ref="GS16">IF(GS$7="1",SUM(GS$150:GS$152)/3.6-PRODUCT(GS9,INDEX($MK$1:$NB$19,16,MATCH(GS$2&amp;GS$6,INDEX($MK$1:$NB$19,2,)&amp;INDEX($MK$1:$NB$19,6,),0)))+GS9*SUMPRODUCT($MK$7:$NB$7,$MK$16:$NB$16)-GS$12*INDEX($ME$1:$MJ$19,16,MATCH(GS13,$ME$1:$MJ$1,0)),"")</f>
        <v/>
      </c>
      <c r="GT16" s="19" t="str">
        <f t="array" ref="GT16">IF(GT$7="1",SUM(GT$150:GT$152)/3.6-PRODUCT(GT9,INDEX($MK$1:$NB$19,16,MATCH(GT$2&amp;GT$6,INDEX($MK$1:$NB$19,2,)&amp;INDEX($MK$1:$NB$19,6,),0)))+GT9*SUMPRODUCT($MK$7:$NB$7,$MK$16:$NB$16)-GT$12*INDEX($ME$1:$MJ$19,16,MATCH(GT13,$ME$1:$MJ$1,0)),"")</f>
        <v/>
      </c>
      <c r="GU16" s="19" t="str">
        <f t="array" ref="GU16">IF(GU$7="1",SUM(GU$150:GU$152)/3.6-PRODUCT(GU9,INDEX($MK$1:$NB$19,16,MATCH(GU$2&amp;GU$6,INDEX($MK$1:$NB$19,2,)&amp;INDEX($MK$1:$NB$19,6,),0)))+GU9*SUMPRODUCT($MK$7:$NB$7,$MK$16:$NB$16)-GU$12*INDEX($ME$1:$MJ$19,16,MATCH(GU13,$ME$1:$MJ$1,0)),"")</f>
        <v/>
      </c>
      <c r="GV16" s="19" t="str">
        <f t="array" ref="GV16">IF(GV$7="1",SUM(GV$150:GV$152)/3.6-PRODUCT(GV9,INDEX($MK$1:$NB$19,16,MATCH(GV$2&amp;GV$6,INDEX($MK$1:$NB$19,2,)&amp;INDEX($MK$1:$NB$19,6,),0)))+GV9*SUMPRODUCT($MK$7:$NB$7,$MK$16:$NB$16)-GV$12*INDEX($ME$1:$MJ$19,16,MATCH(GV13,$ME$1:$MJ$1,0)),"")</f>
        <v/>
      </c>
      <c r="GW16" s="19" t="str">
        <f t="array" ref="GW16">IF(GW$7="1",SUM(GW$150:GW$152)/3.6-PRODUCT(GW9,INDEX($MK$1:$NB$19,16,MATCH(GW$2&amp;GW$6,INDEX($MK$1:$NB$19,2,)&amp;INDEX($MK$1:$NB$19,6,),0)))+GW9*SUMPRODUCT($MK$7:$NB$7,$MK$16:$NB$16)-GW$12*INDEX($ME$1:$MJ$19,16,MATCH(GW13,$ME$1:$MJ$1,0)),"")</f>
        <v/>
      </c>
      <c r="GX16" s="19" t="str">
        <f t="array" ref="GX16">IF(GX$7="1",SUM(GX$150:GX$152)/3.6-PRODUCT(GX9,INDEX($MK$1:$NB$19,16,MATCH(GX$2&amp;GX$6,INDEX($MK$1:$NB$19,2,)&amp;INDEX($MK$1:$NB$19,6,),0)))+GX9*SUMPRODUCT($MK$7:$NB$7,$MK$16:$NB$16)-GX$12*INDEX($ME$1:$MJ$19,16,MATCH(GX13,$ME$1:$MJ$1,0)),"")</f>
        <v/>
      </c>
      <c r="GY16" s="19" t="str">
        <f t="array" ref="GY16">IF(GY$7="1",SUM(GY$150:GY$152)/3.6-PRODUCT(GY9,INDEX($MK$1:$NB$19,16,MATCH(GY$2&amp;GY$6,INDEX($MK$1:$NB$19,2,)&amp;INDEX($MK$1:$NB$19,6,),0)))+GY9*SUMPRODUCT($MK$7:$NB$7,$MK$16:$NB$16)-GY$12*INDEX($ME$1:$MJ$19,16,MATCH(GY13,$ME$1:$MJ$1,0)),"")</f>
        <v/>
      </c>
      <c r="GZ16" s="19" t="str">
        <f t="array" ref="GZ16">IF(GZ$7="1",SUM(GZ$150:GZ$152)/3.6-PRODUCT(GZ9,INDEX($MK$1:$NB$19,16,MATCH(GZ$2&amp;GZ$6,INDEX($MK$1:$NB$19,2,)&amp;INDEX($MK$1:$NB$19,6,),0)))+GZ9*SUMPRODUCT($MK$7:$NB$7,$MK$16:$NB$16)-GZ$12*INDEX($ME$1:$MJ$19,16,MATCH(GZ13,$ME$1:$MJ$1,0)),"")</f>
        <v/>
      </c>
      <c r="HA16" s="19" t="str">
        <f t="array" ref="HA16">IF(HA$7="1",SUM(HA$150:HA$152)/3.6-PRODUCT(HA9,INDEX($MK$1:$NB$19,16,MATCH(HA$2&amp;HA$6,INDEX($MK$1:$NB$19,2,)&amp;INDEX($MK$1:$NB$19,6,),0)))+HA9*SUMPRODUCT($MK$7:$NB$7,$MK$16:$NB$16)-HA$12*INDEX($ME$1:$MJ$19,16,MATCH(HA13,$ME$1:$MJ$1,0)),"")</f>
        <v/>
      </c>
      <c r="HB16" s="19" t="str">
        <f t="array" ref="HB16">IF(HB$7="1",SUM(HB$150:HB$152)/3.6-PRODUCT(HB9,INDEX($MK$1:$NB$19,16,MATCH(HB$2&amp;HB$6,INDEX($MK$1:$NB$19,2,)&amp;INDEX($MK$1:$NB$19,6,),0)))+HB9*SUMPRODUCT($MK$7:$NB$7,$MK$16:$NB$16)-HB$12*INDEX($ME$1:$MJ$19,16,MATCH(HB13,$ME$1:$MJ$1,0)),"")</f>
        <v/>
      </c>
      <c r="HC16" s="19" t="str">
        <f t="array" ref="HC16">IF(HC$7="1",SUM(HC$150:HC$152)/3.6-PRODUCT(HC9,INDEX($MK$1:$NB$19,16,MATCH(HC$2&amp;HC$6,INDEX($MK$1:$NB$19,2,)&amp;INDEX($MK$1:$NB$19,6,),0)))+HC9*SUMPRODUCT($MK$7:$NB$7,$MK$16:$NB$16)-HC$12*INDEX($ME$1:$MJ$19,16,MATCH(HC13,$ME$1:$MJ$1,0)),"")</f>
        <v/>
      </c>
      <c r="HD16" s="19" t="str">
        <f t="array" ref="HD16">IF(HD$7="1",SUM(HD$150:HD$152)/3.6-PRODUCT(HD9,INDEX($MK$1:$NB$19,16,MATCH(HD$2&amp;HD$6,INDEX($MK$1:$NB$19,2,)&amp;INDEX($MK$1:$NB$19,6,),0)))+HD9*SUMPRODUCT($MK$7:$NB$7,$MK$16:$NB$16)-HD$12*INDEX($ME$1:$MJ$19,16,MATCH(HD13,$ME$1:$MJ$1,0)),"")</f>
        <v/>
      </c>
      <c r="HE16" s="19" t="str">
        <f t="array" ref="HE16">IF(HE$7="1",SUM(HE$150:HE$152)/3.6-PRODUCT(HE9,INDEX($MK$1:$NB$19,16,MATCH(HE$2&amp;HE$6,INDEX($MK$1:$NB$19,2,)&amp;INDEX($MK$1:$NB$19,6,),0)))+HE9*SUMPRODUCT($MK$7:$NB$7,$MK$16:$NB$16)-HE$12*INDEX($ME$1:$MJ$19,16,MATCH(HE13,$ME$1:$MJ$1,0)),"")</f>
        <v/>
      </c>
      <c r="HF16" s="19" t="str">
        <f t="array" ref="HF16">IF(HF$7="1",SUM(HF$150:HF$152)/3.6-PRODUCT(HF9,INDEX($MK$1:$NB$19,16,MATCH(HF$2&amp;HF$6,INDEX($MK$1:$NB$19,2,)&amp;INDEX($MK$1:$NB$19,6,),0)))+HF9*SUMPRODUCT($MK$7:$NB$7,$MK$16:$NB$16)-HF$12*INDEX($ME$1:$MJ$19,16,MATCH(HF13,$ME$1:$MJ$1,0)),"")</f>
        <v/>
      </c>
      <c r="HG16" s="19" t="str">
        <f t="array" ref="HG16">IF(HG$7="1",SUM(HG$150:HG$152)/3.6-PRODUCT(HG9,INDEX($MK$1:$NB$19,16,MATCH(HG$2&amp;HG$6,INDEX($MK$1:$NB$19,2,)&amp;INDEX($MK$1:$NB$19,6,),0)))+HG9*SUMPRODUCT($MK$7:$NB$7,$MK$16:$NB$16)-HG$12*INDEX($ME$1:$MJ$19,16,MATCH(HG13,$ME$1:$MJ$1,0)),"")</f>
        <v/>
      </c>
      <c r="HH16" s="19" t="str">
        <f t="array" ref="HH16">IF(HH$7="1",SUM(HH$150:HH$152)/3.6-PRODUCT(HH9,INDEX($MK$1:$NB$19,16,MATCH(HH$2&amp;HH$6,INDEX($MK$1:$NB$19,2,)&amp;INDEX($MK$1:$NB$19,6,),0)))+HH9*SUMPRODUCT($MK$7:$NB$7,$MK$16:$NB$16)-HH$12*INDEX($ME$1:$MJ$19,16,MATCH(HH13,$ME$1:$MJ$1,0)),"")</f>
        <v/>
      </c>
      <c r="HI16" s="19" t="str">
        <f t="array" ref="HI16">IF(HI$7="1",SUM(HI$150:HI$152)/3.6-PRODUCT(HI9,INDEX($MK$1:$NB$19,16,MATCH(HI$2&amp;HI$6,INDEX($MK$1:$NB$19,2,)&amp;INDEX($MK$1:$NB$19,6,),0)))+HI9*SUMPRODUCT($MK$7:$NB$7,$MK$16:$NB$16)-HI$12*INDEX($ME$1:$MJ$19,16,MATCH(HI13,$ME$1:$MJ$1,0)),"")</f>
        <v/>
      </c>
      <c r="HJ16" s="19" t="str">
        <f t="array" ref="HJ16">IF(HJ$7="1",SUM(HJ$150:HJ$152)/3.6-PRODUCT(HJ9,INDEX($MK$1:$NB$19,16,MATCH(HJ$2&amp;HJ$6,INDEX($MK$1:$NB$19,2,)&amp;INDEX($MK$1:$NB$19,6,),0)))+HJ9*SUMPRODUCT($MK$7:$NB$7,$MK$16:$NB$16)-HJ$12*INDEX($ME$1:$MJ$19,16,MATCH(HJ13,$ME$1:$MJ$1,0)),"")</f>
        <v/>
      </c>
      <c r="HK16" s="19" t="str">
        <f t="array" ref="HK16">IF(HK$7="1",SUM(HK$150:HK$152)/3.6-PRODUCT(HK9,INDEX($MK$1:$NB$19,16,MATCH(HK$2&amp;HK$6,INDEX($MK$1:$NB$19,2,)&amp;INDEX($MK$1:$NB$19,6,),0)))+HK9*SUMPRODUCT($MK$7:$NB$7,$MK$16:$NB$16)-HK$12*INDEX($ME$1:$MJ$19,16,MATCH(HK13,$ME$1:$MJ$1,0)),"")</f>
        <v/>
      </c>
      <c r="HL16" s="19" t="str">
        <f t="array" ref="HL16">IF(HL$7="1",SUM(HL$150:HL$152)/3.6-PRODUCT(HL9,INDEX($MK$1:$NB$19,16,MATCH(HL$2&amp;HL$6,INDEX($MK$1:$NB$19,2,)&amp;INDEX($MK$1:$NB$19,6,),0)))+HL9*SUMPRODUCT($MK$7:$NB$7,$MK$16:$NB$16)-HL$12*INDEX($ME$1:$MJ$19,16,MATCH(HL13,$ME$1:$MJ$1,0)),"")</f>
        <v/>
      </c>
      <c r="HM16" s="19" t="str">
        <f t="array" ref="HM16">IF(HM$7="1",SUM(HM$150:HM$152)/3.6-PRODUCT(HM9,INDEX($MK$1:$NB$19,16,MATCH(HM$2&amp;HM$6,INDEX($MK$1:$NB$19,2,)&amp;INDEX($MK$1:$NB$19,6,),0)))+HM9*SUMPRODUCT($MK$7:$NB$7,$MK$16:$NB$16)-HM$12*INDEX($ME$1:$MJ$19,16,MATCH(HM13,$ME$1:$MJ$1,0)),"")</f>
        <v/>
      </c>
      <c r="HN16" s="19" t="str">
        <f t="array" ref="HN16">IF(HN$7="1",SUM(HN$150:HN$152)/3.6-PRODUCT(HN9,INDEX($MK$1:$NB$19,16,MATCH(HN$2&amp;HN$6,INDEX($MK$1:$NB$19,2,)&amp;INDEX($MK$1:$NB$19,6,),0)))+HN9*SUMPRODUCT($MK$7:$NB$7,$MK$16:$NB$16)-HN$12*INDEX($ME$1:$MJ$19,16,MATCH(HN13,$ME$1:$MJ$1,0)),"")</f>
        <v/>
      </c>
      <c r="HO16" s="19" t="str">
        <f t="array" ref="HO16">IF(HO$7="1",SUM(HO$150:HO$152)/3.6-PRODUCT(HO9,INDEX($MK$1:$NB$19,16,MATCH(HO$2&amp;HO$6,INDEX($MK$1:$NB$19,2,)&amp;INDEX($MK$1:$NB$19,6,),0)))+HO9*SUMPRODUCT($MK$7:$NB$7,$MK$16:$NB$16)-HO$12*INDEX($ME$1:$MJ$19,16,MATCH(HO13,$ME$1:$MJ$1,0)),"")</f>
        <v/>
      </c>
      <c r="HP16" s="19" t="str">
        <f t="array" ref="HP16">IF(HP$7="1",SUM(HP$150:HP$152)/3.6-PRODUCT(HP9,INDEX($MK$1:$NB$19,16,MATCH(HP$2&amp;HP$6,INDEX($MK$1:$NB$19,2,)&amp;INDEX($MK$1:$NB$19,6,),0)))+HP9*SUMPRODUCT($MK$7:$NB$7,$MK$16:$NB$16)-HP$12*INDEX($ME$1:$MJ$19,16,MATCH(HP13,$ME$1:$MJ$1,0)),"")</f>
        <v/>
      </c>
      <c r="HQ16" s="19" t="str">
        <f t="array" ref="HQ16">IF(HQ$7="1",SUM(HQ$150:HQ$152)/3.6-PRODUCT(HQ9,INDEX($MK$1:$NB$19,16,MATCH(HQ$2&amp;HQ$6,INDEX($MK$1:$NB$19,2,)&amp;INDEX($MK$1:$NB$19,6,),0)))+HQ9*SUMPRODUCT($MK$7:$NB$7,$MK$16:$NB$16)-HQ$12*INDEX($ME$1:$MJ$19,16,MATCH(HQ13,$ME$1:$MJ$1,0)),"")</f>
        <v/>
      </c>
      <c r="HR16" s="19" t="str">
        <f t="array" ref="HR16">IF(HR$7="1",SUM(HR$150:HR$152)/3.6-PRODUCT(HR9,INDEX($MK$1:$NB$19,16,MATCH(HR$2&amp;HR$6,INDEX($MK$1:$NB$19,2,)&amp;INDEX($MK$1:$NB$19,6,),0)))+HR9*SUMPRODUCT($MK$7:$NB$7,$MK$16:$NB$16)-HR$12*INDEX($ME$1:$MJ$19,16,MATCH(HR13,$ME$1:$MJ$1,0)),"")</f>
        <v/>
      </c>
      <c r="HS16" s="19" t="str">
        <f t="array" ref="HS16">IF(HS$7="1",SUM(HS$150:HS$152)/3.6-PRODUCT(HS9,INDEX($MK$1:$NB$19,16,MATCH(HS$2&amp;HS$6,INDEX($MK$1:$NB$19,2,)&amp;INDEX($MK$1:$NB$19,6,),0)))+HS9*SUMPRODUCT($MK$7:$NB$7,$MK$16:$NB$16)-HS$12*INDEX($ME$1:$MJ$19,16,MATCH(HS13,$ME$1:$MJ$1,0)),"")</f>
        <v/>
      </c>
      <c r="HT16" s="19" t="str">
        <f t="array" ref="HT16">IF(HT$7="1",SUM(HT$150:HT$152)/3.6-PRODUCT(HT9,INDEX($MK$1:$NB$19,16,MATCH(HT$2&amp;HT$6,INDEX($MK$1:$NB$19,2,)&amp;INDEX($MK$1:$NB$19,6,),0)))+HT9*SUMPRODUCT($MK$7:$NB$7,$MK$16:$NB$16)-HT$12*INDEX($ME$1:$MJ$19,16,MATCH(HT13,$ME$1:$MJ$1,0)),"")</f>
        <v/>
      </c>
      <c r="HU16" s="19" t="str">
        <f t="array" ref="HU16">IF(HU$7="1",SUM(HU$150:HU$152)/3.6-PRODUCT(HU9,INDEX($MK$1:$NB$19,16,MATCH(HU$2&amp;HU$6,INDEX($MK$1:$NB$19,2,)&amp;INDEX($MK$1:$NB$19,6,),0)))+HU9*SUMPRODUCT($MK$7:$NB$7,$MK$16:$NB$16)-HU$12*INDEX($ME$1:$MJ$19,16,MATCH(HU13,$ME$1:$MJ$1,0)),"")</f>
        <v/>
      </c>
      <c r="HV16" s="19" t="str">
        <f t="array" ref="HV16">IF(HV$7="1",SUM(HV$150:HV$152)/3.6-PRODUCT(HV9,INDEX($MK$1:$NB$19,16,MATCH(HV$2&amp;HV$6,INDEX($MK$1:$NB$19,2,)&amp;INDEX($MK$1:$NB$19,6,),0)))+HV9*SUMPRODUCT($MK$7:$NB$7,$MK$16:$NB$16)-HV$12*INDEX($ME$1:$MJ$19,16,MATCH(HV13,$ME$1:$MJ$1,0)),"")</f>
        <v/>
      </c>
      <c r="HW16" s="19" t="str">
        <f t="array" ref="HW16">IF(HW$7="1",SUM(HW$150:HW$152)/3.6-PRODUCT(HW9,INDEX($MK$1:$NB$19,16,MATCH(HW$2&amp;HW$6,INDEX($MK$1:$NB$19,2,)&amp;INDEX($MK$1:$NB$19,6,),0)))+HW9*SUMPRODUCT($MK$7:$NB$7,$MK$16:$NB$16)-HW$12*INDEX($ME$1:$MJ$19,16,MATCH(HW13,$ME$1:$MJ$1,0)),"")</f>
        <v/>
      </c>
      <c r="HX16" s="19" t="str">
        <f t="array" ref="HX16">IF(HX$7="1",SUM(HX$150:HX$152)/3.6-PRODUCT(HX9,INDEX($MK$1:$NB$19,16,MATCH(HX$2&amp;HX$6,INDEX($MK$1:$NB$19,2,)&amp;INDEX($MK$1:$NB$19,6,),0)))+HX9*SUMPRODUCT($MK$7:$NB$7,$MK$16:$NB$16)-HX$12*INDEX($ME$1:$MJ$19,16,MATCH(HX13,$ME$1:$MJ$1,0)),"")</f>
        <v/>
      </c>
      <c r="HY16" s="19" t="str">
        <f t="array" ref="HY16">IF(HY$7="1",SUM(HY$150:HY$152)/3.6-PRODUCT(HY9,INDEX($MK$1:$NB$19,16,MATCH(HY$2&amp;HY$6,INDEX($MK$1:$NB$19,2,)&amp;INDEX($MK$1:$NB$19,6,),0)))+HY9*SUMPRODUCT($MK$7:$NB$7,$MK$16:$NB$16)-HY$12*INDEX($ME$1:$MJ$19,16,MATCH(HY13,$ME$1:$MJ$1,0)),"")</f>
        <v/>
      </c>
      <c r="HZ16" s="19" t="str">
        <f t="array" ref="HZ16">IF(HZ$7="1",SUM(HZ$150:HZ$152)/3.6-PRODUCT(HZ9,INDEX($MK$1:$NB$19,16,MATCH(HZ$2&amp;HZ$6,INDEX($MK$1:$NB$19,2,)&amp;INDEX($MK$1:$NB$19,6,),0)))+HZ9*SUMPRODUCT($MK$7:$NB$7,$MK$16:$NB$16)-HZ$12*INDEX($ME$1:$MJ$19,16,MATCH(HZ13,$ME$1:$MJ$1,0)),"")</f>
        <v/>
      </c>
      <c r="IA16" s="19" t="str">
        <f t="array" ref="IA16">IF(IA$7="1",SUM(IA$150:IA$152)/3.6-PRODUCT(IA9,INDEX($MK$1:$NB$19,16,MATCH(IA$2&amp;IA$6,INDEX($MK$1:$NB$19,2,)&amp;INDEX($MK$1:$NB$19,6,),0)))+IA9*SUMPRODUCT($MK$7:$NB$7,$MK$16:$NB$16)-IA$12*INDEX($ME$1:$MJ$19,16,MATCH(IA13,$ME$1:$MJ$1,0)),"")</f>
        <v/>
      </c>
      <c r="IB16" s="19" t="str">
        <f t="array" ref="IB16">IF(IB$7="1",SUM(IB$150:IB$152)/3.6-PRODUCT(IB9,INDEX($MK$1:$NB$19,16,MATCH(IB$2&amp;IB$6,INDEX($MK$1:$NB$19,2,)&amp;INDEX($MK$1:$NB$19,6,),0)))+IB9*SUMPRODUCT($MK$7:$NB$7,$MK$16:$NB$16)-IB$12*INDEX($ME$1:$MJ$19,16,MATCH(IB13,$ME$1:$MJ$1,0)),"")</f>
        <v/>
      </c>
      <c r="IC16" s="19" t="str">
        <f t="array" ref="IC16">IF(IC$7="1",SUM(IC$150:IC$152)/3.6-PRODUCT(IC9,INDEX($MK$1:$NB$19,16,MATCH(IC$2&amp;IC$6,INDEX($MK$1:$NB$19,2,)&amp;INDEX($MK$1:$NB$19,6,),0)))+IC9*SUMPRODUCT($MK$7:$NB$7,$MK$16:$NB$16)-IC$12*INDEX($ME$1:$MJ$19,16,MATCH(IC13,$ME$1:$MJ$1,0)),"")</f>
        <v/>
      </c>
      <c r="ID16" s="19" t="str">
        <f t="array" ref="ID16">IF(ID$7="1",SUM(ID$150:ID$152)/3.6-PRODUCT(ID9,INDEX($MK$1:$NB$19,16,MATCH(ID$2&amp;ID$6,INDEX($MK$1:$NB$19,2,)&amp;INDEX($MK$1:$NB$19,6,),0)))+ID9*SUMPRODUCT($MK$7:$NB$7,$MK$16:$NB$16)-ID$12*INDEX($ME$1:$MJ$19,16,MATCH(ID13,$ME$1:$MJ$1,0)),"")</f>
        <v/>
      </c>
      <c r="IE16" s="19" t="str">
        <f t="array" ref="IE16">IF(IE$7="1",SUM(IE$150:IE$152)/3.6-PRODUCT(IE9,INDEX($MK$1:$NB$19,16,MATCH(IE$2&amp;IE$6,INDEX($MK$1:$NB$19,2,)&amp;INDEX($MK$1:$NB$19,6,),0)))+IE9*SUMPRODUCT($MK$7:$NB$7,$MK$16:$NB$16)-IE$12*INDEX($ME$1:$MJ$19,16,MATCH(IE13,$ME$1:$MJ$1,0)),"")</f>
        <v/>
      </c>
      <c r="IF16" s="19" t="str">
        <f t="array" ref="IF16">IF(IF$7="1",SUM(IF$150:IF$152)/3.6-PRODUCT(IF9,INDEX($MK$1:$NB$19,16,MATCH(IF$2&amp;IF$6,INDEX($MK$1:$NB$19,2,)&amp;INDEX($MK$1:$NB$19,6,),0)))+IF9*SUMPRODUCT($MK$7:$NB$7,$MK$16:$NB$16)-IF$12*INDEX($ME$1:$MJ$19,16,MATCH(IF13,$ME$1:$MJ$1,0)),"")</f>
        <v/>
      </c>
      <c r="IG16" s="19" t="str">
        <f t="array" ref="IG16">IF(IG$7="1",SUM(IG$150:IG$152)/3.6-PRODUCT(IG9,INDEX($MK$1:$NB$19,16,MATCH(IG$2&amp;IG$6,INDEX($MK$1:$NB$19,2,)&amp;INDEX($MK$1:$NB$19,6,),0)))+IG9*SUMPRODUCT($MK$7:$NB$7,$MK$16:$NB$16)-IG$12*INDEX($ME$1:$MJ$19,16,MATCH(IG13,$ME$1:$MJ$1,0)),"")</f>
        <v/>
      </c>
      <c r="IH16" s="19" t="str">
        <f t="array" ref="IH16">IF(IH$7="1",SUM(IH$150:IH$152)/3.6-PRODUCT(IH9,INDEX($MK$1:$NB$19,16,MATCH(IH$2&amp;IH$6,INDEX($MK$1:$NB$19,2,)&amp;INDEX($MK$1:$NB$19,6,),0)))+IH9*SUMPRODUCT($MK$7:$NB$7,$MK$16:$NB$16)-IH$12*INDEX($ME$1:$MJ$19,16,MATCH(IH13,$ME$1:$MJ$1,0)),"")</f>
        <v/>
      </c>
      <c r="II16" s="19" t="str">
        <f t="array" ref="II16">IF(II$7="1",SUM(II$150:II$152)/3.6-PRODUCT(II9,INDEX($MK$1:$NB$19,16,MATCH(II$2&amp;II$6,INDEX($MK$1:$NB$19,2,)&amp;INDEX($MK$1:$NB$19,6,),0)))+II9*SUMPRODUCT($MK$7:$NB$7,$MK$16:$NB$16)-II$12*INDEX($ME$1:$MJ$19,16,MATCH(II13,$ME$1:$MJ$1,0)),"")</f>
        <v/>
      </c>
      <c r="IJ16" s="19" t="str">
        <f t="array" ref="IJ16">IF(IJ$7="1",SUM(IJ$150:IJ$152)/3.6-PRODUCT(IJ9,INDEX($MK$1:$NB$19,16,MATCH(IJ$2&amp;IJ$6,INDEX($MK$1:$NB$19,2,)&amp;INDEX($MK$1:$NB$19,6,),0)))+IJ9*SUMPRODUCT($MK$7:$NB$7,$MK$16:$NB$16)-IJ$12*INDEX($ME$1:$MJ$19,16,MATCH(IJ13,$ME$1:$MJ$1,0)),"")</f>
        <v/>
      </c>
      <c r="IK16" s="19" t="str">
        <f t="array" ref="IK16">IF(IK$7="1",SUM(IK$150:IK$152)/3.6-PRODUCT(IK9,INDEX($MK$1:$NB$19,16,MATCH(IK$2&amp;IK$6,INDEX($MK$1:$NB$19,2,)&amp;INDEX($MK$1:$NB$19,6,),0)))+IK9*SUMPRODUCT($MK$7:$NB$7,$MK$16:$NB$16)-IK$12*INDEX($ME$1:$MJ$19,16,MATCH(IK13,$ME$1:$MJ$1,0)),"")</f>
        <v/>
      </c>
      <c r="IL16" s="19" t="str">
        <f t="array" ref="IL16">IF(IL$7="1",SUM(IL$150:IL$152)/3.6-PRODUCT(IL9,INDEX($MK$1:$NB$19,16,MATCH(IL$2&amp;IL$6,INDEX($MK$1:$NB$19,2,)&amp;INDEX($MK$1:$NB$19,6,),0)))+IL9*SUMPRODUCT($MK$7:$NB$7,$MK$16:$NB$16)-IL$12*INDEX($ME$1:$MJ$19,16,MATCH(IL13,$ME$1:$MJ$1,0)),"")</f>
        <v/>
      </c>
      <c r="IM16" s="19" t="str">
        <f t="array" ref="IM16">IF(IM$7="1",SUM(IM$150:IM$152)/3.6-PRODUCT(IM9,INDEX($MK$1:$NB$19,16,MATCH(IM$2&amp;IM$6,INDEX($MK$1:$NB$19,2,)&amp;INDEX($MK$1:$NB$19,6,),0)))+IM9*SUMPRODUCT($MK$7:$NB$7,$MK$16:$NB$16)-IM$12*INDEX($ME$1:$MJ$19,16,MATCH(IM13,$ME$1:$MJ$1,0)),"")</f>
        <v/>
      </c>
      <c r="IN16" s="19" t="str">
        <f t="array" ref="IN16">IF(IN$7="1",SUM(IN$150:IN$152)/3.6-PRODUCT(IN9,INDEX($MK$1:$NB$19,16,MATCH(IN$2&amp;IN$6,INDEX($MK$1:$NB$19,2,)&amp;INDEX($MK$1:$NB$19,6,),0)))+IN9*SUMPRODUCT($MK$7:$NB$7,$MK$16:$NB$16)-IN$12*INDEX($ME$1:$MJ$19,16,MATCH(IN13,$ME$1:$MJ$1,0)),"")</f>
        <v/>
      </c>
      <c r="IO16" s="19" t="str">
        <f t="array" ref="IO16">IF(IO$7="1",SUM(IO$150:IO$152)/3.6-PRODUCT(IO9,INDEX($MK$1:$NB$19,16,MATCH(IO$2&amp;IO$6,INDEX($MK$1:$NB$19,2,)&amp;INDEX($MK$1:$NB$19,6,),0)))+IO9*SUMPRODUCT($MK$7:$NB$7,$MK$16:$NB$16)-IO$12*INDEX($ME$1:$MJ$19,16,MATCH(IO13,$ME$1:$MJ$1,0)),"")</f>
        <v/>
      </c>
      <c r="IP16" s="19" t="str">
        <f t="array" ref="IP16">IF(IP$7="1",SUM(IP$150:IP$152)/3.6-PRODUCT(IP9,INDEX($MK$1:$NB$19,16,MATCH(IP$2&amp;IP$6,INDEX($MK$1:$NB$19,2,)&amp;INDEX($MK$1:$NB$19,6,),0)))+IP9*SUMPRODUCT($MK$7:$NB$7,$MK$16:$NB$16)-IP$12*INDEX($ME$1:$MJ$19,16,MATCH(IP13,$ME$1:$MJ$1,0)),"")</f>
        <v/>
      </c>
      <c r="IQ16" s="19" t="str">
        <f t="array" ref="IQ16">IF(IQ$7="1",SUM(IQ$150:IQ$152)/3.6-PRODUCT(IQ9,INDEX($MK$1:$NB$19,16,MATCH(IQ$2&amp;IQ$6,INDEX($MK$1:$NB$19,2,)&amp;INDEX($MK$1:$NB$19,6,),0)))+IQ9*SUMPRODUCT($MK$7:$NB$7,$MK$16:$NB$16)-IQ$12*INDEX($ME$1:$MJ$19,16,MATCH(IQ13,$ME$1:$MJ$1,0)),"")</f>
        <v/>
      </c>
      <c r="IR16" s="19" t="str">
        <f t="array" ref="IR16">IF(IR$7="1",SUM(IR$150:IR$152)/3.6-PRODUCT(IR9,INDEX($MK$1:$NB$19,16,MATCH(IR$2&amp;IR$6,INDEX($MK$1:$NB$19,2,)&amp;INDEX($MK$1:$NB$19,6,),0)))+IR9*SUMPRODUCT($MK$7:$NB$7,$MK$16:$NB$16)-IR$12*INDEX($ME$1:$MJ$19,16,MATCH(IR13,$ME$1:$MJ$1,0)),"")</f>
        <v/>
      </c>
      <c r="IS16" s="19" t="str">
        <f t="array" ref="IS16">IF(IS$7="1",SUM(IS$150:IS$152)/3.6-PRODUCT(IS9,INDEX($MK$1:$NB$19,16,MATCH(IS$2&amp;IS$6,INDEX($MK$1:$NB$19,2,)&amp;INDEX($MK$1:$NB$19,6,),0)))+IS9*SUMPRODUCT($MK$7:$NB$7,$MK$16:$NB$16)-IS$12*INDEX($ME$1:$MJ$19,16,MATCH(IS13,$ME$1:$MJ$1,0)),"")</f>
        <v/>
      </c>
      <c r="IT16" s="19" t="str">
        <f t="array" ref="IT16">IF(IT$7="1",SUM(IT$150:IT$152)/3.6-PRODUCT(IT9,INDEX($MK$1:$NB$19,16,MATCH(IT$2&amp;IT$6,INDEX($MK$1:$NB$19,2,)&amp;INDEX($MK$1:$NB$19,6,),0)))+IT9*SUMPRODUCT($MK$7:$NB$7,$MK$16:$NB$16)-IT$12*INDEX($ME$1:$MJ$19,16,MATCH(IT13,$ME$1:$MJ$1,0)),"")</f>
        <v/>
      </c>
      <c r="IU16" s="19" t="str">
        <f t="array" ref="IU16">IF(IU$7="1",SUM(IU$150:IU$152)/3.6-PRODUCT(IU9,INDEX($MK$1:$NB$19,16,MATCH(IU$2&amp;IU$6,INDEX($MK$1:$NB$19,2,)&amp;INDEX($MK$1:$NB$19,6,),0)))+IU9*SUMPRODUCT($MK$7:$NB$7,$MK$16:$NB$16)-IU$12*INDEX($ME$1:$MJ$19,16,MATCH(IU13,$ME$1:$MJ$1,0)),"")</f>
        <v/>
      </c>
      <c r="IV16" s="19" t="str">
        <f t="array" ref="IV16">IF(IV$7="1",SUM(IV$150:IV$152)/3.6-PRODUCT(IV9,INDEX($MK$1:$NB$19,16,MATCH(IV$2&amp;IV$6,INDEX($MK$1:$NB$19,2,)&amp;INDEX($MK$1:$NB$19,6,),0)))+IV9*SUMPRODUCT($MK$7:$NB$7,$MK$16:$NB$16)-IV$12*INDEX($ME$1:$MJ$19,16,MATCH(IV13,$ME$1:$MJ$1,0)),"")</f>
        <v/>
      </c>
      <c r="IW16" s="19" t="str">
        <f t="array" ref="IW16">IF(IW$7="1",SUM(IW$150:IW$152)/3.6-PRODUCT(IW9,INDEX($MK$1:$NB$19,16,MATCH(IW$2&amp;IW$6,INDEX($MK$1:$NB$19,2,)&amp;INDEX($MK$1:$NB$19,6,),0)))+IW9*SUMPRODUCT($MK$7:$NB$7,$MK$16:$NB$16)-IW$12*INDEX($ME$1:$MJ$19,16,MATCH(IW13,$ME$1:$MJ$1,0)),"")</f>
        <v/>
      </c>
      <c r="IX16" s="19" t="str">
        <f t="array" ref="IX16">IF(IX$7="1",SUM(IX$150:IX$152)/3.6-PRODUCT(IX9,INDEX($MK$1:$NB$19,16,MATCH(IX$2&amp;IX$6,INDEX($MK$1:$NB$19,2,)&amp;INDEX($MK$1:$NB$19,6,),0)))+IX9*SUMPRODUCT($MK$7:$NB$7,$MK$16:$NB$16)-IX$12*INDEX($ME$1:$MJ$19,16,MATCH(IX13,$ME$1:$MJ$1,0)),"")</f>
        <v/>
      </c>
      <c r="IY16" s="19" t="str">
        <f t="array" ref="IY16">IF(IY$7="1",SUM(IY$150:IY$152)/3.6-PRODUCT(IY9,INDEX($MK$1:$NB$19,16,MATCH(IY$2&amp;IY$6,INDEX($MK$1:$NB$19,2,)&amp;INDEX($MK$1:$NB$19,6,),0)))+IY9*SUMPRODUCT($MK$7:$NB$7,$MK$16:$NB$16)-IY$12*INDEX($ME$1:$MJ$19,16,MATCH(IY13,$ME$1:$MJ$1,0)),"")</f>
        <v/>
      </c>
      <c r="IZ16" s="19" t="str">
        <f t="array" ref="IZ16">IF(IZ$7="1",SUM(IZ$150:IZ$152)/3.6-PRODUCT(IZ9,INDEX($MK$1:$NB$19,16,MATCH(IZ$2&amp;IZ$6,INDEX($MK$1:$NB$19,2,)&amp;INDEX($MK$1:$NB$19,6,),0)))+IZ9*SUMPRODUCT($MK$7:$NB$7,$MK$16:$NB$16)-IZ$12*INDEX($ME$1:$MJ$19,16,MATCH(IZ13,$ME$1:$MJ$1,0)),"")</f>
        <v/>
      </c>
      <c r="JA16" s="19" t="str">
        <f t="array" ref="JA16">IF(JA$7="1",SUM(JA$150:JA$152)/3.6-PRODUCT(JA9,INDEX($MK$1:$NB$19,16,MATCH(JA$2&amp;JA$6,INDEX($MK$1:$NB$19,2,)&amp;INDEX($MK$1:$NB$19,6,),0)))+JA9*SUMPRODUCT($MK$7:$NB$7,$MK$16:$NB$16)-JA$12*INDEX($ME$1:$MJ$19,16,MATCH(JA13,$ME$1:$MJ$1,0)),"")</f>
        <v/>
      </c>
      <c r="JB16" s="19" t="str">
        <f t="array" ref="JB16">IF(JB$7="1",SUM(JB$150:JB$152)/3.6-PRODUCT(JB9,INDEX($MK$1:$NB$19,16,MATCH(JB$2&amp;JB$6,INDEX($MK$1:$NB$19,2,)&amp;INDEX($MK$1:$NB$19,6,),0)))+JB9*SUMPRODUCT($MK$7:$NB$7,$MK$16:$NB$16)-JB$12*INDEX($ME$1:$MJ$19,16,MATCH(JB13,$ME$1:$MJ$1,0)),"")</f>
        <v/>
      </c>
      <c r="JC16" s="19" t="str">
        <f t="array" ref="JC16">IF(JC$7="1",SUM(JC$150:JC$152)/3.6-PRODUCT(JC9,INDEX($MK$1:$NB$19,16,MATCH(JC$2&amp;JC$6,INDEX($MK$1:$NB$19,2,)&amp;INDEX($MK$1:$NB$19,6,),0)))+JC9*SUMPRODUCT($MK$7:$NB$7,$MK$16:$NB$16)-JC$12*INDEX($ME$1:$MJ$19,16,MATCH(JC13,$ME$1:$MJ$1,0)),"")</f>
        <v/>
      </c>
      <c r="JD16" s="19" t="str">
        <f t="array" ref="JD16">IF(JD$7="1",SUM(JD$150:JD$152)/3.6-PRODUCT(JD9,INDEX($MK$1:$NB$19,16,MATCH(JD$2&amp;JD$6,INDEX($MK$1:$NB$19,2,)&amp;INDEX($MK$1:$NB$19,6,),0)))+JD9*SUMPRODUCT($MK$7:$NB$7,$MK$16:$NB$16)-JD$12*INDEX($ME$1:$MJ$19,16,MATCH(JD13,$ME$1:$MJ$1,0)),"")</f>
        <v/>
      </c>
      <c r="JE16" s="19" t="str">
        <f t="array" ref="JE16">IF(JE$7="1",SUM(JE$150:JE$152)/3.6-PRODUCT(JE9,INDEX($MK$1:$NB$19,16,MATCH(JE$2&amp;JE$6,INDEX($MK$1:$NB$19,2,)&amp;INDEX($MK$1:$NB$19,6,),0)))+JE9*SUMPRODUCT($MK$7:$NB$7,$MK$16:$NB$16)-JE$12*INDEX($ME$1:$MJ$19,16,MATCH(JE13,$ME$1:$MJ$1,0)),"")</f>
        <v/>
      </c>
      <c r="JF16" s="19" t="str">
        <f t="array" ref="JF16">IF(JF$7="1",SUM(JF$150:JF$152)/3.6-PRODUCT(JF9,INDEX($MK$1:$NB$19,16,MATCH(JF$2&amp;JF$6,INDEX($MK$1:$NB$19,2,)&amp;INDEX($MK$1:$NB$19,6,),0)))+JF9*SUMPRODUCT($MK$7:$NB$7,$MK$16:$NB$16)-JF$12*INDEX($ME$1:$MJ$19,16,MATCH(JF13,$ME$1:$MJ$1,0)),"")</f>
        <v/>
      </c>
      <c r="JG16" s="19" t="str">
        <f t="array" ref="JG16">IF(JG$7="1",SUM(JG$150:JG$152)/3.6-PRODUCT(JG9,INDEX($MK$1:$NB$19,16,MATCH(JG$2&amp;JG$6,INDEX($MK$1:$NB$19,2,)&amp;INDEX($MK$1:$NB$19,6,),0)))+JG9*SUMPRODUCT($MK$7:$NB$7,$MK$16:$NB$16)-JG$12*INDEX($ME$1:$MJ$19,16,MATCH(JG13,$ME$1:$MJ$1,0)),"")</f>
        <v/>
      </c>
      <c r="JH16" s="19" t="str">
        <f t="array" ref="JH16">IF(JH$7="1",SUM(JH$150:JH$152)/3.6-PRODUCT(JH9,INDEX($MK$1:$NB$19,16,MATCH(JH$2&amp;JH$6,INDEX($MK$1:$NB$19,2,)&amp;INDEX($MK$1:$NB$19,6,),0)))+JH9*SUMPRODUCT($MK$7:$NB$7,$MK$16:$NB$16)-JH$12*INDEX($ME$1:$MJ$19,16,MATCH(JH13,$ME$1:$MJ$1,0)),"")</f>
        <v/>
      </c>
      <c r="JI16" s="19" t="str">
        <f t="array" ref="JI16">IF(JI$7="1",SUM(JI$150:JI$152)/3.6-PRODUCT(JI9,INDEX($MK$1:$NB$19,16,MATCH(JI$2&amp;JI$6,INDEX($MK$1:$NB$19,2,)&amp;INDEX($MK$1:$NB$19,6,),0)))+JI9*SUMPRODUCT($MK$7:$NB$7,$MK$16:$NB$16)-JI$12*INDEX($ME$1:$MJ$19,16,MATCH(JI13,$ME$1:$MJ$1,0)),"")</f>
        <v/>
      </c>
      <c r="JJ16" s="19" t="str">
        <f t="array" ref="JJ16">IF(JJ$7="1",SUM(JJ$150:JJ$152)/3.6-PRODUCT(JJ9,INDEX($MK$1:$NB$19,16,MATCH(JJ$2&amp;JJ$6,INDEX($MK$1:$NB$19,2,)&amp;INDEX($MK$1:$NB$19,6,),0)))+JJ9*SUMPRODUCT($MK$7:$NB$7,$MK$16:$NB$16)-JJ$12*INDEX($ME$1:$MJ$19,16,MATCH(JJ13,$ME$1:$MJ$1,0)),"")</f>
        <v/>
      </c>
      <c r="JK16" s="19" t="str">
        <f t="array" ref="JK16">IF(JK$7="1",SUM(JK$150:JK$152)/3.6-PRODUCT(JK9,INDEX($MK$1:$NB$19,16,MATCH(JK$2&amp;JK$6,INDEX($MK$1:$NB$19,2,)&amp;INDEX($MK$1:$NB$19,6,),0)))+JK9*SUMPRODUCT($MK$7:$NB$7,$MK$16:$NB$16)-JK$12*INDEX($ME$1:$MJ$19,16,MATCH(JK13,$ME$1:$MJ$1,0)),"")</f>
        <v/>
      </c>
      <c r="JL16" s="19" t="str">
        <f t="array" ref="JL16">IF(JL$7="1",SUM(JL$150:JL$152)/3.6-PRODUCT(JL9,INDEX($MK$1:$NB$19,16,MATCH(JL$2&amp;JL$6,INDEX($MK$1:$NB$19,2,)&amp;INDEX($MK$1:$NB$19,6,),0)))+JL9*SUMPRODUCT($MK$7:$NB$7,$MK$16:$NB$16)-JL$12*INDEX($ME$1:$MJ$19,16,MATCH(JL13,$ME$1:$MJ$1,0)),"")</f>
        <v/>
      </c>
      <c r="JM16" s="19" t="str">
        <f t="array" ref="JM16">IF(JM$7="1",SUM(JM$150:JM$152)/3.6-PRODUCT(JM9,INDEX($MK$1:$NB$19,16,MATCH(JM$2&amp;JM$6,INDEX($MK$1:$NB$19,2,)&amp;INDEX($MK$1:$NB$19,6,),0)))+JM9*SUMPRODUCT($MK$7:$NB$7,$MK$16:$NB$16)-JM$12*INDEX($ME$1:$MJ$19,16,MATCH(JM13,$ME$1:$MJ$1,0)),"")</f>
        <v/>
      </c>
      <c r="JN16" s="19" t="str">
        <f t="array" ref="JN16">IF(JN$7="1",SUM(JN$150:JN$152)/3.6-PRODUCT(JN9,INDEX($MK$1:$NB$19,16,MATCH(JN$2&amp;JN$6,INDEX($MK$1:$NB$19,2,)&amp;INDEX($MK$1:$NB$19,6,),0)))+JN9*SUMPRODUCT($MK$7:$NB$7,$MK$16:$NB$16)-JN$12*INDEX($ME$1:$MJ$19,16,MATCH(JN13,$ME$1:$MJ$1,0)),"")</f>
        <v/>
      </c>
      <c r="JO16" s="19" t="str">
        <f t="array" ref="JO16">IF(JO$7="1",SUM(JO$150:JO$152)/3.6-PRODUCT(JO9,INDEX($MK$1:$NB$19,16,MATCH(JO$2&amp;JO$6,INDEX($MK$1:$NB$19,2,)&amp;INDEX($MK$1:$NB$19,6,),0)))+JO9*SUMPRODUCT($MK$7:$NB$7,$MK$16:$NB$16)-JO$12*INDEX($ME$1:$MJ$19,16,MATCH(JO13,$ME$1:$MJ$1,0)),"")</f>
        <v/>
      </c>
      <c r="JP16" s="19" t="str">
        <f t="array" ref="JP16">IF(JP$7="1",SUM(JP$150:JP$152)/3.6-PRODUCT(JP9,INDEX($MK$1:$NB$19,16,MATCH(JP$2&amp;JP$6,INDEX($MK$1:$NB$19,2,)&amp;INDEX($MK$1:$NB$19,6,),0)))+JP9*SUMPRODUCT($MK$7:$NB$7,$MK$16:$NB$16)-JP$12*INDEX($ME$1:$MJ$19,16,MATCH(JP13,$ME$1:$MJ$1,0)),"")</f>
        <v/>
      </c>
      <c r="JQ16" s="19" t="str">
        <f t="array" ref="JQ16">IF(JQ$7="1",SUM(JQ$150:JQ$152)/3.6-PRODUCT(JQ9,INDEX($MK$1:$NB$19,16,MATCH(JQ$2&amp;JQ$6,INDEX($MK$1:$NB$19,2,)&amp;INDEX($MK$1:$NB$19,6,),0)))+JQ9*SUMPRODUCT($MK$7:$NB$7,$MK$16:$NB$16)-JQ$12*INDEX($ME$1:$MJ$19,16,MATCH(JQ13,$ME$1:$MJ$1,0)),"")</f>
        <v/>
      </c>
      <c r="JR16" s="19" t="str">
        <f t="array" ref="JR16">IF(JR$7="1",SUM(JR$150:JR$152)/3.6-PRODUCT(JR9,INDEX($MK$1:$NB$19,16,MATCH(JR$2&amp;JR$6,INDEX($MK$1:$NB$19,2,)&amp;INDEX($MK$1:$NB$19,6,),0)))+JR9*SUMPRODUCT($MK$7:$NB$7,$MK$16:$NB$16)-JR$12*INDEX($ME$1:$MJ$19,16,MATCH(JR13,$ME$1:$MJ$1,0)),"")</f>
        <v/>
      </c>
      <c r="JS16" s="19" t="str">
        <f t="array" ref="JS16">IF(JS$7="1",SUM(JS$150:JS$152)/3.6-PRODUCT(JS9,INDEX($MK$1:$NB$19,16,MATCH(JS$2&amp;JS$6,INDEX($MK$1:$NB$19,2,)&amp;INDEX($MK$1:$NB$19,6,),0)))+JS9*SUMPRODUCT($MK$7:$NB$7,$MK$16:$NB$16)-JS$12*INDEX($ME$1:$MJ$19,16,MATCH(JS13,$ME$1:$MJ$1,0)),"")</f>
        <v/>
      </c>
      <c r="JT16" s="19" t="str">
        <f t="array" ref="JT16">IF(JT$7="1",SUM(JT$150:JT$152)/3.6-PRODUCT(JT9,INDEX($MK$1:$NB$19,16,MATCH(JT$2&amp;JT$6,INDEX($MK$1:$NB$19,2,)&amp;INDEX($MK$1:$NB$19,6,),0)))+JT9*SUMPRODUCT($MK$7:$NB$7,$MK$16:$NB$16)-JT$12*INDEX($ME$1:$MJ$19,16,MATCH(JT13,$ME$1:$MJ$1,0)),"")</f>
        <v/>
      </c>
      <c r="JU16" s="19" t="str">
        <f t="array" ref="JU16">IF(JU$7="1",SUM(JU$150:JU$152)/3.6-PRODUCT(JU9,INDEX($MK$1:$NB$19,16,MATCH(JU$2&amp;JU$6,INDEX($MK$1:$NB$19,2,)&amp;INDEX($MK$1:$NB$19,6,),0)))+JU9*SUMPRODUCT($MK$7:$NB$7,$MK$16:$NB$16)-JU$12*INDEX($ME$1:$MJ$19,16,MATCH(JU13,$ME$1:$MJ$1,0)),"")</f>
        <v/>
      </c>
      <c r="JV16" s="19" t="str">
        <f t="array" ref="JV16">IF(JV$7="1",SUM(JV$150:JV$152)/3.6-PRODUCT(JV9,INDEX($MK$1:$NB$19,16,MATCH(JV$2&amp;JV$6,INDEX($MK$1:$NB$19,2,)&amp;INDEX($MK$1:$NB$19,6,),0)))+JV9*SUMPRODUCT($MK$7:$NB$7,$MK$16:$NB$16)-JV$12*INDEX($ME$1:$MJ$19,16,MATCH(JV13,$ME$1:$MJ$1,0)),"")</f>
        <v/>
      </c>
      <c r="JW16" s="19" t="str">
        <f t="array" ref="JW16">IF(JW$7="1",SUM(JW$150:JW$152)/3.6-PRODUCT(JW9,INDEX($MK$1:$NB$19,16,MATCH(JW$2&amp;JW$6,INDEX($MK$1:$NB$19,2,)&amp;INDEX($MK$1:$NB$19,6,),0)))+JW9*SUMPRODUCT($MK$7:$NB$7,$MK$16:$NB$16)-JW$12*INDEX($ME$1:$MJ$19,16,MATCH(JW13,$ME$1:$MJ$1,0)),"")</f>
        <v/>
      </c>
      <c r="JX16" s="19" t="str">
        <f t="array" ref="JX16">IF(JX$7="1",SUM(JX$150:JX$152)/3.6-PRODUCT(JX9,INDEX($MK$1:$NB$19,16,MATCH(JX$2&amp;JX$6,INDEX($MK$1:$NB$19,2,)&amp;INDEX($MK$1:$NB$19,6,),0)))+JX9*SUMPRODUCT($MK$7:$NB$7,$MK$16:$NB$16)-JX$12*INDEX($ME$1:$MJ$19,16,MATCH(JX13,$ME$1:$MJ$1,0)),"")</f>
        <v/>
      </c>
      <c r="JY16" s="19" t="str">
        <f t="array" ref="JY16">IF(JY$7="1",SUM(JY$150:JY$152)/3.6-PRODUCT(JY9,INDEX($MK$1:$NB$19,16,MATCH(JY$2&amp;JY$6,INDEX($MK$1:$NB$19,2,)&amp;INDEX($MK$1:$NB$19,6,),0)))+JY9*SUMPRODUCT($MK$7:$NB$7,$MK$16:$NB$16)-JY$12*INDEX($ME$1:$MJ$19,16,MATCH(JY13,$ME$1:$MJ$1,0)),"")</f>
        <v/>
      </c>
      <c r="JZ16" s="19" t="str">
        <f t="array" ref="JZ16">IF(JZ$7="1",SUM(JZ$150:JZ$152)/3.6-PRODUCT(JZ9,INDEX($MK$1:$NB$19,16,MATCH(JZ$2&amp;JZ$6,INDEX($MK$1:$NB$19,2,)&amp;INDEX($MK$1:$NB$19,6,),0)))+JZ9*SUMPRODUCT($MK$7:$NB$7,$MK$16:$NB$16)-JZ$12*INDEX($ME$1:$MJ$19,16,MATCH(JZ13,$ME$1:$MJ$1,0)),"")</f>
        <v/>
      </c>
      <c r="KA16" s="19" t="str">
        <f t="array" ref="KA16">IF(KA$7="1",SUM(KA$150:KA$152)/3.6-PRODUCT(KA9,INDEX($MK$1:$NB$19,16,MATCH(KA$2&amp;KA$6,INDEX($MK$1:$NB$19,2,)&amp;INDEX($MK$1:$NB$19,6,),0)))+KA9*SUMPRODUCT($MK$7:$NB$7,$MK$16:$NB$16)-KA$12*INDEX($ME$1:$MJ$19,16,MATCH(KA13,$ME$1:$MJ$1,0)),"")</f>
        <v/>
      </c>
      <c r="KB16" s="19" t="str">
        <f t="array" ref="KB16">IF(KB$7="1",SUM(KB$150:KB$152)/3.6-PRODUCT(KB9,INDEX($MK$1:$NB$19,16,MATCH(KB$2&amp;KB$6,INDEX($MK$1:$NB$19,2,)&amp;INDEX($MK$1:$NB$19,6,),0)))+KB9*SUMPRODUCT($MK$7:$NB$7,$MK$16:$NB$16)-KB$12*INDEX($ME$1:$MJ$19,16,MATCH(KB13,$ME$1:$MJ$1,0)),"")</f>
        <v/>
      </c>
      <c r="KC16" s="19" t="str">
        <f t="array" ref="KC16">IF(KC$7="1",SUM(KC$150:KC$152)/3.6-PRODUCT(KC9,INDEX($MK$1:$NB$19,16,MATCH(KC$2&amp;KC$6,INDEX($MK$1:$NB$19,2,)&amp;INDEX($MK$1:$NB$19,6,),0)))+KC9*SUMPRODUCT($MK$7:$NB$7,$MK$16:$NB$16)-KC$12*INDEX($ME$1:$MJ$19,16,MATCH(KC13,$ME$1:$MJ$1,0)),"")</f>
        <v/>
      </c>
      <c r="KD16" s="19" t="str">
        <f t="array" ref="KD16">IF(KD$7="1",SUM(KD$150:KD$152)/3.6-PRODUCT(KD9,INDEX($MK$1:$NB$19,16,MATCH(KD$2&amp;KD$6,INDEX($MK$1:$NB$19,2,)&amp;INDEX($MK$1:$NB$19,6,),0)))+KD9*SUMPRODUCT($MK$7:$NB$7,$MK$16:$NB$16)-KD$12*INDEX($ME$1:$MJ$19,16,MATCH(KD13,$ME$1:$MJ$1,0)),"")</f>
        <v/>
      </c>
      <c r="KE16" s="19" t="str">
        <f t="array" ref="KE16">IF(KE$7="1",SUM(KE$150:KE$152)/3.6-PRODUCT(KE9,INDEX($MK$1:$NB$19,16,MATCH(KE$2&amp;KE$6,INDEX($MK$1:$NB$19,2,)&amp;INDEX($MK$1:$NB$19,6,),0)))+KE9*SUMPRODUCT($MK$7:$NB$7,$MK$16:$NB$16)-KE$12*INDEX($ME$1:$MJ$19,16,MATCH(KE13,$ME$1:$MJ$1,0)),"")</f>
        <v/>
      </c>
      <c r="KF16" s="19" t="str">
        <f t="array" ref="KF16">IF(KF$7="1",SUM(KF$150:KF$152)/3.6-PRODUCT(KF9,INDEX($MK$1:$NB$19,16,MATCH(KF$2&amp;KF$6,INDEX($MK$1:$NB$19,2,)&amp;INDEX($MK$1:$NB$19,6,),0)))+KF9*SUMPRODUCT($MK$7:$NB$7,$MK$16:$NB$16)-KF$12*INDEX($ME$1:$MJ$19,16,MATCH(KF13,$ME$1:$MJ$1,0)),"")</f>
        <v/>
      </c>
      <c r="KG16" s="19" t="str">
        <f t="array" ref="KG16">IF(KG$7="1",SUM(KG$150:KG$152)/3.6-PRODUCT(KG9,INDEX($MK$1:$NB$19,16,MATCH(KG$2&amp;KG$6,INDEX($MK$1:$NB$19,2,)&amp;INDEX($MK$1:$NB$19,6,),0)))+KG9*SUMPRODUCT($MK$7:$NB$7,$MK$16:$NB$16)-KG$12*INDEX($ME$1:$MJ$19,16,MATCH(KG13,$ME$1:$MJ$1,0)),"")</f>
        <v/>
      </c>
      <c r="KH16" s="19" t="str">
        <f t="array" ref="KH16">IF(KH$7="1",SUM(KH$150:KH$152)/3.6-PRODUCT(KH9,INDEX($MK$1:$NB$19,16,MATCH(KH$2&amp;KH$6,INDEX($MK$1:$NB$19,2,)&amp;INDEX($MK$1:$NB$19,6,),0)))+KH9*SUMPRODUCT($MK$7:$NB$7,$MK$16:$NB$16)-KH$12*INDEX($ME$1:$MJ$19,16,MATCH(KH13,$ME$1:$MJ$1,0)),"")</f>
        <v/>
      </c>
      <c r="KI16" s="19" t="str">
        <f t="array" ref="KI16">IF(KI$7="1",SUM(KI$150:KI$152)/3.6-PRODUCT(KI9,INDEX($MK$1:$NB$19,16,MATCH(KI$2&amp;KI$6,INDEX($MK$1:$NB$19,2,)&amp;INDEX($MK$1:$NB$19,6,),0)))+KI9*SUMPRODUCT($MK$7:$NB$7,$MK$16:$NB$16)-KI$12*INDEX($ME$1:$MJ$19,16,MATCH(KI13,$ME$1:$MJ$1,0)),"")</f>
        <v/>
      </c>
      <c r="KJ16" s="19" t="str">
        <f t="array" ref="KJ16">IF(KJ$7="1",SUM(KJ$150:KJ$152)/3.6-PRODUCT(KJ9,INDEX($MK$1:$NB$19,16,MATCH(KJ$2&amp;KJ$6,INDEX($MK$1:$NB$19,2,)&amp;INDEX($MK$1:$NB$19,6,),0)))+KJ9*SUMPRODUCT($MK$7:$NB$7,$MK$16:$NB$16)-KJ$12*INDEX($ME$1:$MJ$19,16,MATCH(KJ13,$ME$1:$MJ$1,0)),"")</f>
        <v/>
      </c>
      <c r="KK16" s="19" t="str">
        <f t="array" ref="KK16">IF(KK$7="1",SUM(KK$150:KK$152)/3.6-PRODUCT(KK9,INDEX($MK$1:$NB$19,16,MATCH(KK$2&amp;KK$6,INDEX($MK$1:$NB$19,2,)&amp;INDEX($MK$1:$NB$19,6,),0)))+KK9*SUMPRODUCT($MK$7:$NB$7,$MK$16:$NB$16)-KK$12*INDEX($ME$1:$MJ$19,16,MATCH(KK13,$ME$1:$MJ$1,0)),"")</f>
        <v/>
      </c>
      <c r="KL16" s="19" t="str">
        <f t="array" ref="KL16">IF(KL$7="1",SUM(KL$150:KL$152)/3.6-PRODUCT(KL9,INDEX($MK$1:$NB$19,16,MATCH(KL$2&amp;KL$6,INDEX($MK$1:$NB$19,2,)&amp;INDEX($MK$1:$NB$19,6,),0)))+KL9*SUMPRODUCT($MK$7:$NB$7,$MK$16:$NB$16)-KL$12*INDEX($ME$1:$MJ$19,16,MATCH(KL13,$ME$1:$MJ$1,0)),"")</f>
        <v/>
      </c>
      <c r="KM16" s="19" t="str">
        <f t="array" ref="KM16">IF(KM$7="1",SUM(KM$150:KM$152)/3.6-PRODUCT(KM9,INDEX($MK$1:$NB$19,16,MATCH(KM$2&amp;KM$6,INDEX($MK$1:$NB$19,2,)&amp;INDEX($MK$1:$NB$19,6,),0)))+KM9*SUMPRODUCT($MK$7:$NB$7,$MK$16:$NB$16)-KM$12*INDEX($ME$1:$MJ$19,16,MATCH(KM13,$ME$1:$MJ$1,0)),"")</f>
        <v/>
      </c>
      <c r="KN16" s="19" t="str">
        <f t="array" ref="KN16">IF(KN$7="1",SUM(KN$150:KN$152)/3.6-PRODUCT(KN9,INDEX($MK$1:$NB$19,16,MATCH(KN$2&amp;KN$6,INDEX($MK$1:$NB$19,2,)&amp;INDEX($MK$1:$NB$19,6,),0)))+KN9*SUMPRODUCT($MK$7:$NB$7,$MK$16:$NB$16)-KN$12*INDEX($ME$1:$MJ$19,16,MATCH(KN13,$ME$1:$MJ$1,0)),"")</f>
        <v/>
      </c>
      <c r="KO16" s="19" t="str">
        <f t="array" ref="KO16">IF(KO$7="1",SUM(KO$150:KO$152)/3.6-PRODUCT(KO9,INDEX($MK$1:$NB$19,16,MATCH(KO$2&amp;KO$6,INDEX($MK$1:$NB$19,2,)&amp;INDEX($MK$1:$NB$19,6,),0)))+KO9*SUMPRODUCT($MK$7:$NB$7,$MK$16:$NB$16)-KO$12*INDEX($ME$1:$MJ$19,16,MATCH(KO13,$ME$1:$MJ$1,0)),"")</f>
        <v/>
      </c>
      <c r="KP16" s="19" t="str">
        <f t="array" ref="KP16">IF(KP$7="1",SUM(KP$150:KP$152)/3.6-PRODUCT(KP9,INDEX($MK$1:$NB$19,16,MATCH(KP$2&amp;KP$6,INDEX($MK$1:$NB$19,2,)&amp;INDEX($MK$1:$NB$19,6,),0)))+KP9*SUMPRODUCT($MK$7:$NB$7,$MK$16:$NB$16)-KP$12*INDEX($ME$1:$MJ$19,16,MATCH(KP13,$ME$1:$MJ$1,0)),"")</f>
        <v/>
      </c>
      <c r="KQ16" s="19" t="str">
        <f t="array" ref="KQ16">IF(KQ$7="1",SUM(KQ$150:KQ$152)/3.6-PRODUCT(KQ9,INDEX($MK$1:$NB$19,16,MATCH(KQ$2&amp;KQ$6,INDEX($MK$1:$NB$19,2,)&amp;INDEX($MK$1:$NB$19,6,),0)))+KQ9*SUMPRODUCT($MK$7:$NB$7,$MK$16:$NB$16)-KQ$12*INDEX($ME$1:$MJ$19,16,MATCH(KQ13,$ME$1:$MJ$1,0)),"")</f>
        <v/>
      </c>
      <c r="KR16" s="19" t="str">
        <f t="array" ref="KR16">IF(KR$7="1",SUM(KR$150:KR$152)/3.6-PRODUCT(KR9,INDEX($MK$1:$NB$19,16,MATCH(KR$2&amp;KR$6,INDEX($MK$1:$NB$19,2,)&amp;INDEX($MK$1:$NB$19,6,),0)))+KR9*SUMPRODUCT($MK$7:$NB$7,$MK$16:$NB$16)-KR$12*INDEX($ME$1:$MJ$19,16,MATCH(KR13,$ME$1:$MJ$1,0)),"")</f>
        <v/>
      </c>
      <c r="KS16" s="19" t="str">
        <f t="array" ref="KS16">IF(KS$7="1",SUM(KS$150:KS$152)/3.6-PRODUCT(KS9,INDEX($MK$1:$NB$19,16,MATCH(KS$2&amp;KS$6,INDEX($MK$1:$NB$19,2,)&amp;INDEX($MK$1:$NB$19,6,),0)))+KS9*SUMPRODUCT($MK$7:$NB$7,$MK$16:$NB$16)-KS$12*INDEX($ME$1:$MJ$19,16,MATCH(KS13,$ME$1:$MJ$1,0)),"")</f>
        <v/>
      </c>
      <c r="KT16" s="19" t="str">
        <f t="array" ref="KT16">IF(KT$7="1",SUM(KT$150:KT$152)/3.6-PRODUCT(KT9,INDEX($MK$1:$NB$19,16,MATCH(KT$2&amp;KT$6,INDEX($MK$1:$NB$19,2,)&amp;INDEX($MK$1:$NB$19,6,),0)))+KT9*SUMPRODUCT($MK$7:$NB$7,$MK$16:$NB$16)-KT$12*INDEX($ME$1:$MJ$19,16,MATCH(KT13,$ME$1:$MJ$1,0)),"")</f>
        <v/>
      </c>
      <c r="KU16" s="19" t="str">
        <f t="array" ref="KU16">IF(KU$7="1",SUM(KU$150:KU$152)/3.6-PRODUCT(KU9,INDEX($MK$1:$NB$19,16,MATCH(KU$2&amp;KU$6,INDEX($MK$1:$NB$19,2,)&amp;INDEX($MK$1:$NB$19,6,),0)))+KU9*SUMPRODUCT($MK$7:$NB$7,$MK$16:$NB$16)-KU$12*INDEX($ME$1:$MJ$19,16,MATCH(KU13,$ME$1:$MJ$1,0)),"")</f>
        <v/>
      </c>
      <c r="KV16" s="19" t="str">
        <f t="array" ref="KV16">IF(KV$7="1",SUM(KV$150:KV$152)/3.6-PRODUCT(KV9,INDEX($MK$1:$NB$19,16,MATCH(KV$2&amp;KV$6,INDEX($MK$1:$NB$19,2,)&amp;INDEX($MK$1:$NB$19,6,),0)))+KV9*SUMPRODUCT($MK$7:$NB$7,$MK$16:$NB$16)-KV$12*INDEX($ME$1:$MJ$19,16,MATCH(KV13,$ME$1:$MJ$1,0)),"")</f>
        <v/>
      </c>
      <c r="KW16" s="19" t="str">
        <f t="array" ref="KW16">IF(KW$7="1",SUM(KW$150:KW$152)/3.6-PRODUCT(KW9,INDEX($MK$1:$NB$19,16,MATCH(KW$2&amp;KW$6,INDEX($MK$1:$NB$19,2,)&amp;INDEX($MK$1:$NB$19,6,),0)))+KW9*SUMPRODUCT($MK$7:$NB$7,$MK$16:$NB$16)-KW$12*INDEX($ME$1:$MJ$19,16,MATCH(KW13,$ME$1:$MJ$1,0)),"")</f>
        <v/>
      </c>
      <c r="KX16" s="19" t="str">
        <f t="array" ref="KX16">IF(KX$7="1",SUM(KX$150:KX$152)/3.6-PRODUCT(KX9,INDEX($MK$1:$NB$19,16,MATCH(KX$2&amp;KX$6,INDEX($MK$1:$NB$19,2,)&amp;INDEX($MK$1:$NB$19,6,),0)))+KX9*SUMPRODUCT($MK$7:$NB$7,$MK$16:$NB$16)-KX$12*INDEX($ME$1:$MJ$19,16,MATCH(KX13,$ME$1:$MJ$1,0)),"")</f>
        <v/>
      </c>
      <c r="KY16" s="19" t="str">
        <f t="array" ref="KY16">IF(KY$7="1",SUM(KY$150:KY$152)/3.6-PRODUCT(KY9,INDEX($MK$1:$NB$19,16,MATCH(KY$2&amp;KY$6,INDEX($MK$1:$NB$19,2,)&amp;INDEX($MK$1:$NB$19,6,),0)))+KY9*SUMPRODUCT($MK$7:$NB$7,$MK$16:$NB$16)-KY$12*INDEX($ME$1:$MJ$19,16,MATCH(KY13,$ME$1:$MJ$1,0)),"")</f>
        <v/>
      </c>
      <c r="KZ16" s="19" t="str">
        <f t="array" ref="KZ16">IF(KZ$7="1",SUM(KZ$150:KZ$152)/3.6-PRODUCT(KZ9,INDEX($MK$1:$NB$19,16,MATCH(KZ$2&amp;KZ$6,INDEX($MK$1:$NB$19,2,)&amp;INDEX($MK$1:$NB$19,6,),0)))+KZ9*SUMPRODUCT($MK$7:$NB$7,$MK$16:$NB$16)-KZ$12*INDEX($ME$1:$MJ$19,16,MATCH(KZ13,$ME$1:$MJ$1,0)),"")</f>
        <v/>
      </c>
      <c r="LA16" s="19" t="str">
        <f t="array" ref="LA16">IF(LA$7="1",SUM(LA$150:LA$152)/3.6-PRODUCT(LA9,INDEX($MK$1:$NB$19,16,MATCH(LA$2&amp;LA$6,INDEX($MK$1:$NB$19,2,)&amp;INDEX($MK$1:$NB$19,6,),0)))+LA9*SUMPRODUCT($MK$7:$NB$7,$MK$16:$NB$16)-LA$12*INDEX($ME$1:$MJ$19,16,MATCH(LA13,$ME$1:$MJ$1,0)),"")</f>
        <v/>
      </c>
      <c r="LB16" s="19" t="str">
        <f t="array" ref="LB16">IF(LB$7="1",SUM(LB$150:LB$152)/3.6-PRODUCT(LB9,INDEX($MK$1:$NB$19,16,MATCH(LB$2&amp;LB$6,INDEX($MK$1:$NB$19,2,)&amp;INDEX($MK$1:$NB$19,6,),0)))+LB9*SUMPRODUCT($MK$7:$NB$7,$MK$16:$NB$16)-LB$12*INDEX($ME$1:$MJ$19,16,MATCH(LB13,$ME$1:$MJ$1,0)),"")</f>
        <v/>
      </c>
      <c r="LC16" s="19" t="str">
        <f t="array" ref="LC16">IF(LC$7="1",SUM(LC$150:LC$152)/3.6-PRODUCT(LC9,INDEX($MK$1:$NB$19,16,MATCH(LC$2&amp;LC$6,INDEX($MK$1:$NB$19,2,)&amp;INDEX($MK$1:$NB$19,6,),0)))+LC9*SUMPRODUCT($MK$7:$NB$7,$MK$16:$NB$16)-LC$12*INDEX($ME$1:$MJ$19,16,MATCH(LC13,$ME$1:$MJ$1,0)),"")</f>
        <v/>
      </c>
      <c r="LD16" s="19" t="str">
        <f t="array" ref="LD16">IF(LD$7="1",SUM(LD$150:LD$152)/3.6-PRODUCT(LD9,INDEX($MK$1:$NB$19,16,MATCH(LD$2&amp;LD$6,INDEX($MK$1:$NB$19,2,)&amp;INDEX($MK$1:$NB$19,6,),0)))+LD9*SUMPRODUCT($MK$7:$NB$7,$MK$16:$NB$16)-LD$12*INDEX($ME$1:$MJ$19,16,MATCH(LD13,$ME$1:$MJ$1,0)),"")</f>
        <v/>
      </c>
      <c r="LE16" s="19" t="str">
        <f t="array" ref="LE16">IF(LE$7="1",SUM(LE$150:LE$152)/3.6-PRODUCT(LE9,INDEX($MK$1:$NB$19,16,MATCH(LE$2&amp;LE$6,INDEX($MK$1:$NB$19,2,)&amp;INDEX($MK$1:$NB$19,6,),0)))+LE9*SUMPRODUCT($MK$7:$NB$7,$MK$16:$NB$16)-LE$12*INDEX($ME$1:$MJ$19,16,MATCH(LE13,$ME$1:$MJ$1,0)),"")</f>
        <v/>
      </c>
      <c r="LF16" s="19" t="str">
        <f t="array" ref="LF16">IF(LF$7="1",SUM(LF$150:LF$152)/3.6-PRODUCT(LF9,INDEX($MK$1:$NB$19,16,MATCH(LF$2&amp;LF$6,INDEX($MK$1:$NB$19,2,)&amp;INDEX($MK$1:$NB$19,6,),0)))+LF9*SUMPRODUCT($MK$7:$NB$7,$MK$16:$NB$16)-LF$12*INDEX($ME$1:$MJ$19,16,MATCH(LF13,$ME$1:$MJ$1,0)),"")</f>
        <v/>
      </c>
      <c r="LG16" s="19" t="str">
        <f t="array" ref="LG16">IF(LG$7="1",SUM(LG$150:LG$152)/3.6-PRODUCT(LG9,INDEX($MK$1:$NB$19,16,MATCH(LG$2&amp;LG$6,INDEX($MK$1:$NB$19,2,)&amp;INDEX($MK$1:$NB$19,6,),0)))+LG9*SUMPRODUCT($MK$7:$NB$7,$MK$16:$NB$16)-LG$12*INDEX($ME$1:$MJ$19,16,MATCH(LG13,$ME$1:$MJ$1,0)),"")</f>
        <v/>
      </c>
      <c r="LH16" s="19" t="str">
        <f t="array" ref="LH16">IF(LH$7="1",SUM(LH$150:LH$152)/3.6-PRODUCT(LH9,INDEX($MK$1:$NB$19,16,MATCH(LH$2&amp;LH$6,INDEX($MK$1:$NB$19,2,)&amp;INDEX($MK$1:$NB$19,6,),0)))+LH9*SUMPRODUCT($MK$7:$NB$7,$MK$16:$NB$16)-LH$12*INDEX($ME$1:$MJ$19,16,MATCH(LH13,$ME$1:$MJ$1,0)),"")</f>
        <v/>
      </c>
      <c r="LI16" s="19" t="str">
        <f t="array" ref="LI16">IF(LI$7="1",SUM(LI$150:LI$152)/3.6-PRODUCT(LI9,INDEX($MK$1:$NB$19,16,MATCH(LI$2&amp;LI$6,INDEX($MK$1:$NB$19,2,)&amp;INDEX($MK$1:$NB$19,6,),0)))+LI9*SUMPRODUCT($MK$7:$NB$7,$MK$16:$NB$16)-LI$12*INDEX($ME$1:$MJ$19,16,MATCH(LI13,$ME$1:$MJ$1,0)),"")</f>
        <v/>
      </c>
      <c r="LJ16" s="19" t="str">
        <f t="array" ref="LJ16">IF(LJ$7="1",SUM(LJ$150:LJ$152)/3.6-PRODUCT(LJ9,INDEX($MK$1:$NB$19,16,MATCH(LJ$2&amp;LJ$6,INDEX($MK$1:$NB$19,2,)&amp;INDEX($MK$1:$NB$19,6,),0)))+LJ9*SUMPRODUCT($MK$7:$NB$7,$MK$16:$NB$16)-LJ$12*INDEX($ME$1:$MJ$19,16,MATCH(LJ13,$ME$1:$MJ$1,0)),"")</f>
        <v/>
      </c>
      <c r="LK16" s="19" t="str">
        <f t="array" ref="LK16">IF(LK$7="1",SUM(LK$150:LK$152)/3.6-PRODUCT(LK9,INDEX($MK$1:$NB$19,16,MATCH(LK$2&amp;LK$6,INDEX($MK$1:$NB$19,2,)&amp;INDEX($MK$1:$NB$19,6,),0)))+LK9*SUMPRODUCT($MK$7:$NB$7,$MK$16:$NB$16)-LK$12*INDEX($ME$1:$MJ$19,16,MATCH(LK13,$ME$1:$MJ$1,0)),"")</f>
        <v/>
      </c>
      <c r="LL16" s="19" t="str">
        <f t="array" ref="LL16">IF(LL$7="1",SUM(LL$150:LL$152)/3.6-PRODUCT(LL9,INDEX($MK$1:$NB$19,16,MATCH(LL$2&amp;LL$6,INDEX($MK$1:$NB$19,2,)&amp;INDEX($MK$1:$NB$19,6,),0)))+LL9*SUMPRODUCT($MK$7:$NB$7,$MK$16:$NB$16)-LL$12*INDEX($ME$1:$MJ$19,16,MATCH(LL13,$ME$1:$MJ$1,0)),"")</f>
        <v/>
      </c>
      <c r="LM16" s="19" t="str">
        <f t="array" ref="LM16">IF(LM$7="1",SUM(LM$150:LM$152)/3.6-PRODUCT(LM9,INDEX($MK$1:$NB$19,16,MATCH(LM$2&amp;LM$6,INDEX($MK$1:$NB$19,2,)&amp;INDEX($MK$1:$NB$19,6,),0)))+LM9*SUMPRODUCT($MK$7:$NB$7,$MK$16:$NB$16)-LM$12*INDEX($ME$1:$MJ$19,16,MATCH(LM13,$ME$1:$MJ$1,0)),"")</f>
        <v/>
      </c>
      <c r="LN16" s="19" t="str">
        <f t="array" ref="LN16">IF(LN$7="1",SUM(LN$150:LN$152)/3.6-PRODUCT(LN9,INDEX($MK$1:$NB$19,16,MATCH(LN$2&amp;LN$6,INDEX($MK$1:$NB$19,2,)&amp;INDEX($MK$1:$NB$19,6,),0)))+LN9*SUMPRODUCT($MK$7:$NB$7,$MK$16:$NB$16)-LN$12*INDEX($ME$1:$MJ$19,16,MATCH(LN13,$ME$1:$MJ$1,0)),"")</f>
        <v/>
      </c>
      <c r="LO16" s="19" t="str">
        <f t="array" ref="LO16">IF(LO$7="1",SUM(LO$150:LO$152)/3.6-PRODUCT(LO9,INDEX($MK$1:$NB$19,16,MATCH(LO$2&amp;LO$6,INDEX($MK$1:$NB$19,2,)&amp;INDEX($MK$1:$NB$19,6,),0)))+LO9*SUMPRODUCT($MK$7:$NB$7,$MK$16:$NB$16)-LO$12*INDEX($ME$1:$MJ$19,16,MATCH(LO13,$ME$1:$MJ$1,0)),"")</f>
        <v/>
      </c>
      <c r="LP16" s="19" t="str">
        <f t="array" ref="LP16">IF(LP$7="1",SUM(LP$150:LP$152)/3.6-PRODUCT(LP9,INDEX($MK$1:$NB$19,16,MATCH(LP$2&amp;LP$6,INDEX($MK$1:$NB$19,2,)&amp;INDEX($MK$1:$NB$19,6,),0)))+LP9*SUMPRODUCT($MK$7:$NB$7,$MK$16:$NB$16)-LP$12*INDEX($ME$1:$MJ$19,16,MATCH(LP13,$ME$1:$MJ$1,0)),"")</f>
        <v/>
      </c>
      <c r="LQ16" s="19" t="str">
        <f t="array" ref="LQ16">IF(LQ$7="1",SUM(LQ$150:LQ$152)/3.6-PRODUCT(LQ9,INDEX($MK$1:$NB$19,16,MATCH(LQ$2&amp;LQ$6,INDEX($MK$1:$NB$19,2,)&amp;INDEX($MK$1:$NB$19,6,),0)))+LQ9*SUMPRODUCT($MK$7:$NB$7,$MK$16:$NB$16)-LQ$12*INDEX($ME$1:$MJ$19,16,MATCH(LQ13,$ME$1:$MJ$1,0)),"")</f>
        <v/>
      </c>
      <c r="LR16" s="19" t="str">
        <f t="array" ref="LR16">IF(LR$7="1",SUM(LR$150:LR$152)/3.6-PRODUCT(LR9,INDEX($MK$1:$NB$19,16,MATCH(LR$2&amp;LR$6,INDEX($MK$1:$NB$19,2,)&amp;INDEX($MK$1:$NB$19,6,),0)))+LR9*SUMPRODUCT($MK$7:$NB$7,$MK$16:$NB$16)-LR$12*INDEX($ME$1:$MJ$19,16,MATCH(LR13,$ME$1:$MJ$1,0)),"")</f>
        <v/>
      </c>
      <c r="LS16" s="19"/>
      <c r="LT16" s="19"/>
      <c r="LU16" s="19" t="str">
        <f t="array" ref="LU16">IF(ISTEXT(LU$4),SUM(LU150:LU152)*SUMPRODUCT($MK$7:$NB$7,$MK$11:$NB$11)*1000/3.6,"")</f>
        <v/>
      </c>
      <c r="LV16" s="19" t="str">
        <f t="array" ref="LV16">IF(ISTEXT(LV$4),IF(ISTEXT(#REF!),SUM(LV150:LV152)*Ressourcenkorrektur!$E$23/3.6,SUM(LV150:LV152)*Ressourcenkorrektur!$E$24/3.6),"")</f>
        <v/>
      </c>
      <c r="LW16" s="19" t="e">
        <f t="array" ref="LW16">IF(AND(ISTEXT(LW$4),Holzrechner!$E$14=LCIA!LW$2),SUM(LW150:LW152)*SUMPRODUCT($MK$7:$NB$7,$MK$11:$NB$11)*1000/3.6,"")</f>
        <v>#N/A</v>
      </c>
      <c r="LX16" s="19" t="e">
        <f t="array" ref="LX16">IF(AND(ISTEXT(LX$4),Holzrechner!$E$14=LCIA!LX$2),SUM(LX150:LX152)*SUMPRODUCT($MK$7:$NB$7,$MK$11:$NB$11)*1000/3.6,"")</f>
        <v>#N/A</v>
      </c>
      <c r="LY16" s="19"/>
      <c r="LZ16" s="19" t="e">
        <f t="array" ref="LZ16">IF(AND(ISTEXT(LZ$4),Holzrechner!$E$14=LCIA!LZ$2),SUM(LZ150:LZ152)*SUMPRODUCT($MK$7:$NB$7,$MK$11:$NB$11)*1000/3.6,"")</f>
        <v>#N/A</v>
      </c>
      <c r="MA16" s="19" t="e">
        <f t="array" ref="MA16">IF(AND(ISTEXT(MA$4),Holzrechner!$E$14=LCIA!MA$2),SUM(MA150:MA152)*SUMPRODUCT($MK$7:$NB$7,$MK$11:$NB$11)*1000/3.6,"")</f>
        <v>#N/A</v>
      </c>
      <c r="MB16" s="19"/>
      <c r="MC16" s="19" t="str">
        <f t="array" ref="MC16">IF(ISTEXT(MC$4),SUM(MC150:MC152)*Ressourcenkorrektur!$E$4/3.6,"")</f>
        <v/>
      </c>
      <c r="MD16" s="19" t="str">
        <f t="array" ref="MD16">IF(ISTEXT(MD$4),SUM(MD150:MD152)*Ressourcenkorrektur!$E$4/3.6,"")</f>
        <v/>
      </c>
      <c r="ME16" s="19">
        <f>SUM(ME150:ME152)/3.6</f>
        <v>0.61974274398050011</v>
      </c>
      <c r="MF16" s="19">
        <f t="shared" ref="MF16:MH16" si="335">SUM(MF150:MF152)/3.6</f>
        <v>0.18675462899480275</v>
      </c>
      <c r="MG16" s="19">
        <f t="shared" si="335"/>
        <v>0.88984389504700001</v>
      </c>
      <c r="MH16" s="19">
        <f t="shared" si="335"/>
        <v>0.15233266879232499</v>
      </c>
      <c r="MI16" s="19">
        <f t="shared" ref="MI16:MJ16" si="336">SUM(MI150:MI152)/3.6</f>
        <v>0.5610752101268055</v>
      </c>
      <c r="MJ16" s="19">
        <f t="shared" si="336"/>
        <v>0.83466811951641662</v>
      </c>
      <c r="MK16" s="19">
        <f>SUM(MK150:MK152)/3.6</f>
        <v>42.278321221216665</v>
      </c>
      <c r="ML16" s="19">
        <f t="shared" ref="ML16:NB16" si="337">SUM(ML150:ML152)/3.6</f>
        <v>51.970658625274993</v>
      </c>
      <c r="MM16" s="19">
        <f t="shared" si="337"/>
        <v>38.971790877266663</v>
      </c>
      <c r="MN16" s="19">
        <f t="shared" si="337"/>
        <v>52.002368492377769</v>
      </c>
      <c r="MO16" s="19">
        <f t="shared" si="337"/>
        <v>52.002368492377769</v>
      </c>
      <c r="MP16" s="19">
        <f t="shared" si="337"/>
        <v>52.002368492377769</v>
      </c>
      <c r="MQ16" s="19">
        <f t="shared" si="337"/>
        <v>38.971790877266663</v>
      </c>
      <c r="MR16" s="19">
        <f t="shared" si="337"/>
        <v>38.971790877266663</v>
      </c>
      <c r="MS16" s="19">
        <f t="shared" si="337"/>
        <v>42.278321221216665</v>
      </c>
      <c r="MT16" s="19">
        <f t="shared" si="337"/>
        <v>48.28305867668611</v>
      </c>
      <c r="MU16" s="19">
        <f t="shared" si="337"/>
        <v>44.748841525125002</v>
      </c>
      <c r="MV16" s="19">
        <f t="shared" si="337"/>
        <v>42.542562537488877</v>
      </c>
      <c r="MW16" s="19">
        <f t="shared" si="337"/>
        <v>44.748841525125002</v>
      </c>
      <c r="MX16" s="19">
        <f t="shared" si="337"/>
        <v>50.521487855263885</v>
      </c>
      <c r="MY16" s="19">
        <f t="shared" si="337"/>
        <v>50.521487855263885</v>
      </c>
      <c r="MZ16" s="19">
        <f t="shared" si="337"/>
        <v>42.542562537488877</v>
      </c>
      <c r="NA16" s="19">
        <f t="shared" si="337"/>
        <v>42.542562537488877</v>
      </c>
      <c r="NB16" s="19">
        <f t="shared" si="337"/>
        <v>48.28305867668611</v>
      </c>
    </row>
    <row r="17" spans="1:366" s="17" customFormat="1" ht="28.5">
      <c r="A17" s="18" t="s">
        <v>64</v>
      </c>
      <c r="B17" s="18">
        <f>SUM(C17:LR17)</f>
        <v>0</v>
      </c>
      <c r="C17" s="19" t="str">
        <f t="array" ref="C17">IF(C7="1",SUM(C153:C155)/3.6-PRODUCT(C9,INDEX($MK$1:$NB$19,17,MATCH(C$2&amp;C$6,INDEX($MK$1:$NB$19,2,)&amp;INDEX($MK$1:$NB$19,6,),0)))+C9*SUMPRODUCT($MK$7:$NB$7,$MK$17:$NB$17)-C$12*INDEX($ME$1:$MJ$19,17,MATCH(C13,$ME$1:$MJ$1,0)),"")</f>
        <v/>
      </c>
      <c r="D17" s="19" t="str">
        <f t="array" ref="D17">IF(D7="1",SUM(D153:D155)/3.6-PRODUCT(D9,INDEX($MK$1:$NB$19,17,MATCH(D$2&amp;D$6,INDEX($MK$1:$NB$19,2,)&amp;INDEX($MK$1:$NB$19,6,),0)))+D9*SUMPRODUCT($MK$7:$NB$7,$MK$17:$NB$17)-D$12*INDEX($ME$1:$MJ$19,17,MATCH(D13,$ME$1:$MJ$1,0)),"")</f>
        <v/>
      </c>
      <c r="E17" s="19" t="str">
        <f t="array" ref="E17">IF(E7="1",SUM(E153:E155)/3.6-PRODUCT(E9,INDEX($MK$1:$NB$19,17,MATCH(E$2&amp;E$6,INDEX($MK$1:$NB$19,2,)&amp;INDEX($MK$1:$NB$19,6,),0)))+E9*SUMPRODUCT($MK$7:$NB$7,$MK$17:$NB$17)-E$12*INDEX($ME$1:$MJ$19,17,MATCH(E13,$ME$1:$MJ$1,0)),"")</f>
        <v/>
      </c>
      <c r="F17" s="19" t="str">
        <f t="array" ref="F17">IF(F7="1",SUM(F153:F155)/3.6-PRODUCT(F9,INDEX($MK$1:$NB$19,17,MATCH(F$2&amp;F$6,INDEX($MK$1:$NB$19,2,)&amp;INDEX($MK$1:$NB$19,6,),0)))+F9*SUMPRODUCT($MK$7:$NB$7,$MK$17:$NB$17)-F$12*INDEX($ME$1:$MJ$19,17,MATCH(F13,$ME$1:$MJ$1,0)),"")</f>
        <v/>
      </c>
      <c r="G17" s="19" t="str">
        <f t="array" ref="G17">IF(G7="1",SUM(G153:G155)/3.6-PRODUCT(G9,INDEX($MK$1:$NB$19,17,MATCH(G$2&amp;G$6,INDEX($MK$1:$NB$19,2,)&amp;INDEX($MK$1:$NB$19,6,),0)))+G9*SUMPRODUCT($MK$7:$NB$7,$MK$17:$NB$17)-G$12*INDEX($ME$1:$MJ$19,17,MATCH(G13,$ME$1:$MJ$1,0)),"")</f>
        <v/>
      </c>
      <c r="H17" s="19" t="str">
        <f t="array" ref="H17">IF(H7="1",SUM(H153:H155)/3.6-PRODUCT(H9,INDEX($MK$1:$NB$19,17,MATCH(H$2&amp;H$6,INDEX($MK$1:$NB$19,2,)&amp;INDEX($MK$1:$NB$19,6,),0)))+H9*SUMPRODUCT($MK$7:$NB$7,$MK$17:$NB$17)-H$12*INDEX($ME$1:$MJ$19,17,MATCH(H13,$ME$1:$MJ$1,0)),"")</f>
        <v/>
      </c>
      <c r="I17" s="19" t="str">
        <f t="array" ref="I17">IF(I7="1",SUM(I153:I155)/3.6-PRODUCT(I9,INDEX($MK$1:$NB$19,17,MATCH(I$2&amp;I$6,INDEX($MK$1:$NB$19,2,)&amp;INDEX($MK$1:$NB$19,6,),0)))+I9*SUMPRODUCT($MK$7:$NB$7,$MK$17:$NB$17)-I$12*INDEX($ME$1:$MJ$19,17,MATCH(I13,$ME$1:$MJ$1,0)),"")</f>
        <v/>
      </c>
      <c r="J17" s="19" t="str">
        <f t="array" ref="J17">IF(J7="1",SUM(J153:J155)/3.6-PRODUCT(J9,INDEX($MK$1:$NB$19,17,MATCH(J$2&amp;J$6,INDEX($MK$1:$NB$19,2,)&amp;INDEX($MK$1:$NB$19,6,),0)))+J9*SUMPRODUCT($MK$7:$NB$7,$MK$17:$NB$17)-J$12*INDEX($ME$1:$MJ$19,17,MATCH(J13,$ME$1:$MJ$1,0)),"")</f>
        <v/>
      </c>
      <c r="K17" s="19" t="str">
        <f t="array" ref="K17">IF(K7="1",SUM(K153:K155)/3.6-PRODUCT(K9,INDEX($MK$1:$NB$19,17,MATCH(K$2&amp;K$6,INDEX($MK$1:$NB$19,2,)&amp;INDEX($MK$1:$NB$19,6,),0)))+K9*SUMPRODUCT($MK$7:$NB$7,$MK$17:$NB$17)-K$12*INDEX($ME$1:$MJ$19,17,MATCH(K13,$ME$1:$MJ$1,0)),"")</f>
        <v/>
      </c>
      <c r="L17" s="19" t="str">
        <f t="array" ref="L17">IF(L7="1",SUM(L153:L155)/3.6-PRODUCT(L9,INDEX($MK$1:$NB$19,17,MATCH(L$2&amp;L$6,INDEX($MK$1:$NB$19,2,)&amp;INDEX($MK$1:$NB$19,6,),0)))+L9*SUMPRODUCT($MK$7:$NB$7,$MK$17:$NB$17)-L$12*INDEX($ME$1:$MJ$19,17,MATCH(L13,$ME$1:$MJ$1,0)),"")</f>
        <v/>
      </c>
      <c r="M17" s="19" t="str">
        <f t="array" ref="M17">IF(M7="1",SUM(M153:M155)/3.6-PRODUCT(M9,INDEX($MK$1:$NB$19,17,MATCH(M$2&amp;M$6,INDEX($MK$1:$NB$19,2,)&amp;INDEX($MK$1:$NB$19,6,),0)))+M9*SUMPRODUCT($MK$7:$NB$7,$MK$17:$NB$17)-M$12*INDEX($ME$1:$MJ$19,17,MATCH(M13,$ME$1:$MJ$1,0)),"")</f>
        <v/>
      </c>
      <c r="N17" s="19" t="str">
        <f t="array" ref="N17">IF(N7="1",SUM(N153:N155)/3.6-PRODUCT(N9,INDEX($MK$1:$NB$19,17,MATCH(N$2&amp;N$6,INDEX($MK$1:$NB$19,2,)&amp;INDEX($MK$1:$NB$19,6,),0)))+N9*SUMPRODUCT($MK$7:$NB$7,$MK$17:$NB$17)-N$12*INDEX($ME$1:$MJ$19,17,MATCH(N13,$ME$1:$MJ$1,0)),"")</f>
        <v/>
      </c>
      <c r="O17" s="19" t="str">
        <f t="array" ref="O17">IF(O7="1",SUM(O153:O155)/3.6-PRODUCT(O9,INDEX($MK$1:$NB$19,17,MATCH(O$2&amp;O$6,INDEX($MK$1:$NB$19,2,)&amp;INDEX($MK$1:$NB$19,6,),0)))+O9*SUMPRODUCT($MK$7:$NB$7,$MK$17:$NB$17)-O$12*INDEX($ME$1:$MJ$19,17,MATCH(O13,$ME$1:$MJ$1,0)),"")</f>
        <v/>
      </c>
      <c r="P17" s="19" t="str">
        <f t="array" ref="P17">IF(P7="1",SUM(P153:P155)/3.6-PRODUCT(P9,INDEX($MK$1:$NB$19,17,MATCH(P$2&amp;P$6,INDEX($MK$1:$NB$19,2,)&amp;INDEX($MK$1:$NB$19,6,),0)))+P9*SUMPRODUCT($MK$7:$NB$7,$MK$17:$NB$17)-P$12*INDEX($ME$1:$MJ$19,17,MATCH(P13,$ME$1:$MJ$1,0)),"")</f>
        <v/>
      </c>
      <c r="Q17" s="19" t="str">
        <f t="array" ref="Q17">IF(Q7="1",SUM(Q153:Q155)/3.6-PRODUCT(Q9,INDEX($MK$1:$NB$19,17,MATCH(Q$2&amp;Q$6,INDEX($MK$1:$NB$19,2,)&amp;INDEX($MK$1:$NB$19,6,),0)))+Q9*SUMPRODUCT($MK$7:$NB$7,$MK$17:$NB$17)-Q$12*INDEX($ME$1:$MJ$19,17,MATCH(Q13,$ME$1:$MJ$1,0)),"")</f>
        <v/>
      </c>
      <c r="R17" s="19" t="str">
        <f t="array" ref="R17">IF(R7="1",SUM(R153:R155)/3.6-PRODUCT(R9,INDEX($MK$1:$NB$19,17,MATCH(R$2&amp;R$6,INDEX($MK$1:$NB$19,2,)&amp;INDEX($MK$1:$NB$19,6,),0)))+R9*SUMPRODUCT($MK$7:$NB$7,$MK$17:$NB$17)-R$12*INDEX($ME$1:$MJ$19,17,MATCH(R13,$ME$1:$MJ$1,0)),"")</f>
        <v/>
      </c>
      <c r="S17" s="19" t="str">
        <f t="array" ref="S17">IF(S7="1",SUM(S153:S155)/3.6-PRODUCT(S9,INDEX($MK$1:$NB$19,17,MATCH(S$2&amp;S$6,INDEX($MK$1:$NB$19,2,)&amp;INDEX($MK$1:$NB$19,6,),0)))+S9*SUMPRODUCT($MK$7:$NB$7,$MK$17:$NB$17)-S$12*INDEX($ME$1:$MJ$19,17,MATCH(S13,$ME$1:$MJ$1,0)),"")</f>
        <v/>
      </c>
      <c r="T17" s="19" t="str">
        <f t="array" ref="T17">IF(T7="1",SUM(T153:T155)/3.6-PRODUCT(T9,INDEX($MK$1:$NB$19,17,MATCH(T$2&amp;T$6,INDEX($MK$1:$NB$19,2,)&amp;INDEX($MK$1:$NB$19,6,),0)))+T9*SUMPRODUCT($MK$7:$NB$7,$MK$17:$NB$17)-T$12*INDEX($ME$1:$MJ$19,17,MATCH(T13,$ME$1:$MJ$1,0)),"")</f>
        <v/>
      </c>
      <c r="U17" s="19" t="str">
        <f t="array" ref="U17">IF(U7="1",SUM(U153:U155)/3.6-PRODUCT(U9,INDEX($MK$1:$NB$19,17,MATCH(U$2&amp;U$6,INDEX($MK$1:$NB$19,2,)&amp;INDEX($MK$1:$NB$19,6,),0)))+U9*SUMPRODUCT($MK$7:$NB$7,$MK$17:$NB$17)-U$12*INDEX($ME$1:$MJ$19,17,MATCH(U13,$ME$1:$MJ$1,0)),"")</f>
        <v/>
      </c>
      <c r="V17" s="19" t="str">
        <f t="array" ref="V17">IF(V7="1",SUM(V153:V155)/3.6-PRODUCT(V9,INDEX($MK$1:$NB$19,17,MATCH(V$2&amp;V$6,INDEX($MK$1:$NB$19,2,)&amp;INDEX($MK$1:$NB$19,6,),0)))+V9*SUMPRODUCT($MK$7:$NB$7,$MK$17:$NB$17)-V$12*INDEX($ME$1:$MJ$19,17,MATCH(V13,$ME$1:$MJ$1,0)),"")</f>
        <v/>
      </c>
      <c r="W17" s="19" t="str">
        <f t="array" ref="W17">IF(W7="1",SUM(W153:W155)/3.6-PRODUCT(W9,INDEX($MK$1:$NB$19,17,MATCH(W$2&amp;W$6,INDEX($MK$1:$NB$19,2,)&amp;INDEX($MK$1:$NB$19,6,),0)))+W9*SUMPRODUCT($MK$7:$NB$7,$MK$17:$NB$17)-W$12*INDEX($ME$1:$MJ$19,17,MATCH(W13,$ME$1:$MJ$1,0)),"")</f>
        <v/>
      </c>
      <c r="X17" s="19" t="str">
        <f t="array" ref="X17">IF(X7="1",SUM(X153:X155)/3.6-PRODUCT(X9,INDEX($MK$1:$NB$19,17,MATCH(X$2&amp;X$6,INDEX($MK$1:$NB$19,2,)&amp;INDEX($MK$1:$NB$19,6,),0)))+X9*SUMPRODUCT($MK$7:$NB$7,$MK$17:$NB$17)-X$12*INDEX($ME$1:$MJ$19,17,MATCH(X13,$ME$1:$MJ$1,0)),"")</f>
        <v/>
      </c>
      <c r="Y17" s="19" t="str">
        <f t="array" ref="Y17">IF(Y7="1",SUM(Y153:Y155)/3.6-PRODUCT(Y9,INDEX($MK$1:$NB$19,17,MATCH(Y$2&amp;Y$6,INDEX($MK$1:$NB$19,2,)&amp;INDEX($MK$1:$NB$19,6,),0)))+Y9*SUMPRODUCT($MK$7:$NB$7,$MK$17:$NB$17)-Y$12*INDEX($ME$1:$MJ$19,17,MATCH(Y13,$ME$1:$MJ$1,0)),"")</f>
        <v/>
      </c>
      <c r="Z17" s="19" t="str">
        <f t="array" ref="Z17">IF(Z7="1",SUM(Z153:Z155)/3.6-PRODUCT(Z9,INDEX($MK$1:$NB$19,17,MATCH(Z$2&amp;Z$6,INDEX($MK$1:$NB$19,2,)&amp;INDEX($MK$1:$NB$19,6,),0)))+Z9*SUMPRODUCT($MK$7:$NB$7,$MK$17:$NB$17)-Z$12*INDEX($ME$1:$MJ$19,17,MATCH(Z13,$ME$1:$MJ$1,0)),"")</f>
        <v/>
      </c>
      <c r="AA17" s="19" t="str">
        <f t="array" ref="AA17">IF(AA7="1",SUM(AA153:AA155)/3.6-PRODUCT(AA9,INDEX($MK$1:$NB$19,17,MATCH(AA$2&amp;AA$6,INDEX($MK$1:$NB$19,2,)&amp;INDEX($MK$1:$NB$19,6,),0)))+AA9*SUMPRODUCT($MK$7:$NB$7,$MK$17:$NB$17)-AA$12*INDEX($ME$1:$MJ$19,17,MATCH(AA13,$ME$1:$MJ$1,0)),"")</f>
        <v/>
      </c>
      <c r="AB17" s="19" t="str">
        <f t="array" ref="AB17">IF(AB7="1",SUM(AB153:AB155)/3.6-PRODUCT(AB9,INDEX($MK$1:$NB$19,17,MATCH(AB$2&amp;AB$6,INDEX($MK$1:$NB$19,2,)&amp;INDEX($MK$1:$NB$19,6,),0)))+AB9*SUMPRODUCT($MK$7:$NB$7,$MK$17:$NB$17)-AB$12*INDEX($ME$1:$MJ$19,17,MATCH(AB13,$ME$1:$MJ$1,0)),"")</f>
        <v/>
      </c>
      <c r="AC17" s="19" t="str">
        <f t="array" ref="AC17">IF(AC7="1",SUM(AC153:AC155)/3.6-PRODUCT(AC9,INDEX($MK$1:$NB$19,17,MATCH(AC$2&amp;AC$6,INDEX($MK$1:$NB$19,2,)&amp;INDEX($MK$1:$NB$19,6,),0)))+AC9*SUMPRODUCT($MK$7:$NB$7,$MK$17:$NB$17)-AC$12*INDEX($ME$1:$MJ$19,17,MATCH(AC13,$ME$1:$MJ$1,0)),"")</f>
        <v/>
      </c>
      <c r="AD17" s="19" t="str">
        <f t="array" ref="AD17">IF(AD7="1",SUM(AD153:AD155)/3.6-PRODUCT(AD9,INDEX($MK$1:$NB$19,17,MATCH(AD$2&amp;AD$6,INDEX($MK$1:$NB$19,2,)&amp;INDEX($MK$1:$NB$19,6,),0)))+AD9*SUMPRODUCT($MK$7:$NB$7,$MK$17:$NB$17)-AD$12*INDEX($ME$1:$MJ$19,17,MATCH(AD13,$ME$1:$MJ$1,0)),"")</f>
        <v/>
      </c>
      <c r="AE17" s="19" t="str">
        <f t="array" ref="AE17">IF(AE7="1",SUM(AE153:AE155)/3.6-PRODUCT(AE9,INDEX($MK$1:$NB$19,17,MATCH(AE$2&amp;AE$6,INDEX($MK$1:$NB$19,2,)&amp;INDEX($MK$1:$NB$19,6,),0)))+AE9*SUMPRODUCT($MK$7:$NB$7,$MK$17:$NB$17)-AE$12*INDEX($ME$1:$MJ$19,17,MATCH(AE13,$ME$1:$MJ$1,0)),"")</f>
        <v/>
      </c>
      <c r="AF17" s="19" t="str">
        <f t="array" ref="AF17">IF(AF7="1",SUM(AF153:AF155)/3.6-PRODUCT(AF9,INDEX($MK$1:$NB$19,17,MATCH(AF$2&amp;AF$6,INDEX($MK$1:$NB$19,2,)&amp;INDEX($MK$1:$NB$19,6,),0)))+AF9*SUMPRODUCT($MK$7:$NB$7,$MK$17:$NB$17)-AF$12*INDEX($ME$1:$MJ$19,17,MATCH(AF13,$ME$1:$MJ$1,0)),"")</f>
        <v/>
      </c>
      <c r="AG17" s="19" t="str">
        <f t="array" ref="AG17">IF(AG7="1",SUM(AG153:AG155)/3.6-PRODUCT(AG9,INDEX($MK$1:$NB$19,17,MATCH(AG$2&amp;AG$6,INDEX($MK$1:$NB$19,2,)&amp;INDEX($MK$1:$NB$19,6,),0)))+AG9*SUMPRODUCT($MK$7:$NB$7,$MK$17:$NB$17)-AG$12*INDEX($ME$1:$MJ$19,17,MATCH(AG13,$ME$1:$MJ$1,0)),"")</f>
        <v/>
      </c>
      <c r="AH17" s="19" t="str">
        <f t="array" ref="AH17">IF(AH7="1",SUM(AH153:AH155)/3.6-PRODUCT(AH9,INDEX($MK$1:$NB$19,17,MATCH(AH$2&amp;AH$6,INDEX($MK$1:$NB$19,2,)&amp;INDEX($MK$1:$NB$19,6,),0)))+AH9*SUMPRODUCT($MK$7:$NB$7,$MK$17:$NB$17)-AH$12*INDEX($ME$1:$MJ$19,17,MATCH(AH13,$ME$1:$MJ$1,0)),"")</f>
        <v/>
      </c>
      <c r="AI17" s="19" t="str">
        <f t="array" ref="AI17">IF(AI7="1",SUM(AI153:AI155)/3.6-PRODUCT(AI9,INDEX($MK$1:$NB$19,17,MATCH(AI$2&amp;AI$6,INDEX($MK$1:$NB$19,2,)&amp;INDEX($MK$1:$NB$19,6,),0)))+AI9*SUMPRODUCT($MK$7:$NB$7,$MK$17:$NB$17)-AI$12*INDEX($ME$1:$MJ$19,17,MATCH(AI13,$ME$1:$MJ$1,0)),"")</f>
        <v/>
      </c>
      <c r="AJ17" s="19" t="str">
        <f t="array" ref="AJ17">IF(AJ7="1",SUM(AJ153:AJ155)/3.6-PRODUCT(AJ9,INDEX($MK$1:$NB$19,17,MATCH(AJ$2&amp;AJ$6,INDEX($MK$1:$NB$19,2,)&amp;INDEX($MK$1:$NB$19,6,),0)))+AJ9*SUMPRODUCT($MK$7:$NB$7,$MK$17:$NB$17)-AJ$12*INDEX($ME$1:$MJ$19,17,MATCH(AJ13,$ME$1:$MJ$1,0)),"")</f>
        <v/>
      </c>
      <c r="AK17" s="19" t="str">
        <f t="array" ref="AK17">IF(AK7="1",SUM(AK153:AK155)/3.6-PRODUCT(AK9,INDEX($MK$1:$NB$19,17,MATCH(AK$2&amp;AK$6,INDEX($MK$1:$NB$19,2,)&amp;INDEX($MK$1:$NB$19,6,),0)))+AK9*SUMPRODUCT($MK$7:$NB$7,$MK$17:$NB$17)-AK$12*INDEX($ME$1:$MJ$19,17,MATCH(AK13,$ME$1:$MJ$1,0)),"")</f>
        <v/>
      </c>
      <c r="AL17" s="19" t="str">
        <f t="array" ref="AL17">IF(AL7="1",SUM(AL153:AL155)/3.6-PRODUCT(AL9,INDEX($MK$1:$NB$19,17,MATCH(AL$2&amp;AL$6,INDEX($MK$1:$NB$19,2,)&amp;INDEX($MK$1:$NB$19,6,),0)))+AL9*SUMPRODUCT($MK$7:$NB$7,$MK$17:$NB$17)-AL$12*INDEX($ME$1:$MJ$19,17,MATCH(AL13,$ME$1:$MJ$1,0)),"")</f>
        <v/>
      </c>
      <c r="AM17" s="19" t="str">
        <f t="array" ref="AM17">IF(AM7="1",SUM(AM153:AM155)/3.6-PRODUCT(AM9,INDEX($MK$1:$NB$19,17,MATCH(AM$2&amp;AM$6,INDEX($MK$1:$NB$19,2,)&amp;INDEX($MK$1:$NB$19,6,),0)))+AM9*SUMPRODUCT($MK$7:$NB$7,$MK$17:$NB$17)-AM$12*INDEX($ME$1:$MJ$19,17,MATCH(AM13,$ME$1:$MJ$1,0)),"")</f>
        <v/>
      </c>
      <c r="AN17" s="19" t="str">
        <f t="array" ref="AN17">IF(AN7="1",SUM(AN153:AN155)/3.6-PRODUCT(AN9,INDEX($MK$1:$NB$19,17,MATCH(AN$2&amp;AN$6,INDEX($MK$1:$NB$19,2,)&amp;INDEX($MK$1:$NB$19,6,),0)))+AN9*SUMPRODUCT($MK$7:$NB$7,$MK$17:$NB$17)-AN$12*INDEX($ME$1:$MJ$19,17,MATCH(AN13,$ME$1:$MJ$1,0)),"")</f>
        <v/>
      </c>
      <c r="AO17" s="19" t="str">
        <f t="array" ref="AO17">IF(AO7="1",SUM(AO153:AO155)/3.6-PRODUCT(AO9,INDEX($MK$1:$NB$19,17,MATCH(AO$2&amp;AO$6,INDEX($MK$1:$NB$19,2,)&amp;INDEX($MK$1:$NB$19,6,),0)))+AO9*SUMPRODUCT($MK$7:$NB$7,$MK$17:$NB$17)-AO$12*INDEX($ME$1:$MJ$19,17,MATCH(AO13,$ME$1:$MJ$1,0)),"")</f>
        <v/>
      </c>
      <c r="AP17" s="19" t="str">
        <f t="array" ref="AP17">IF(AP7="1",SUM(AP153:AP155)/3.6-PRODUCT(AP9,INDEX($MK$1:$NB$19,17,MATCH(AP$2&amp;AP$6,INDEX($MK$1:$NB$19,2,)&amp;INDEX($MK$1:$NB$19,6,),0)))+AP9*SUMPRODUCT($MK$7:$NB$7,$MK$17:$NB$17)-AP$12*INDEX($ME$1:$MJ$19,17,MATCH(AP13,$ME$1:$MJ$1,0)),"")</f>
        <v/>
      </c>
      <c r="AQ17" s="19" t="str">
        <f t="array" ref="AQ17">IF(AQ7="1",SUM(AQ153:AQ155)/3.6-PRODUCT(AQ9,INDEX($MK$1:$NB$19,17,MATCH(AQ$2&amp;AQ$6,INDEX($MK$1:$NB$19,2,)&amp;INDEX($MK$1:$NB$19,6,),0)))+AQ9*SUMPRODUCT($MK$7:$NB$7,$MK$17:$NB$17)-AQ$12*INDEX($ME$1:$MJ$19,17,MATCH(AQ13,$ME$1:$MJ$1,0)),"")</f>
        <v/>
      </c>
      <c r="AR17" s="19" t="str">
        <f t="array" ref="AR17">IF(AR7="1",SUM(AR153:AR155)/3.6-PRODUCT(AR9,INDEX($MK$1:$NB$19,17,MATCH(AR$2&amp;AR$6,INDEX($MK$1:$NB$19,2,)&amp;INDEX($MK$1:$NB$19,6,),0)))+AR9*SUMPRODUCT($MK$7:$NB$7,$MK$17:$NB$17)-AR$12*INDEX($ME$1:$MJ$19,17,MATCH(AR13,$ME$1:$MJ$1,0)),"")</f>
        <v/>
      </c>
      <c r="AS17" s="19" t="str">
        <f t="array" ref="AS17">IF(AS7="1",SUM(AS153:AS155)/3.6-PRODUCT(AS9,INDEX($MK$1:$NB$19,17,MATCH(AS$2&amp;AS$6,INDEX($MK$1:$NB$19,2,)&amp;INDEX($MK$1:$NB$19,6,),0)))+AS9*SUMPRODUCT($MK$7:$NB$7,$MK$17:$NB$17)-AS$12*INDEX($ME$1:$MJ$19,17,MATCH(AS13,$ME$1:$MJ$1,0)),"")</f>
        <v/>
      </c>
      <c r="AT17" s="19" t="str">
        <f t="array" ref="AT17">IF(AT7="1",SUM(AT153:AT155)/3.6-PRODUCT(AT9,INDEX($MK$1:$NB$19,17,MATCH(AT$2&amp;AT$6,INDEX($MK$1:$NB$19,2,)&amp;INDEX($MK$1:$NB$19,6,),0)))+AT9*SUMPRODUCT($MK$7:$NB$7,$MK$17:$NB$17)-AT$12*INDEX($ME$1:$MJ$19,17,MATCH(AT13,$ME$1:$MJ$1,0)),"")</f>
        <v/>
      </c>
      <c r="AU17" s="19" t="str">
        <f t="array" ref="AU17">IF(AU7="1",SUM(AU153:AU155)/3.6-PRODUCT(AU9,INDEX($MK$1:$NB$19,17,MATCH(AU$2&amp;AU$6,INDEX($MK$1:$NB$19,2,)&amp;INDEX($MK$1:$NB$19,6,),0)))+AU9*SUMPRODUCT($MK$7:$NB$7,$MK$17:$NB$17)-AU$12*INDEX($ME$1:$MJ$19,17,MATCH(AU13,$ME$1:$MJ$1,0)),"")</f>
        <v/>
      </c>
      <c r="AV17" s="19" t="str">
        <f t="array" ref="AV17">IF(AV7="1",SUM(AV153:AV155)/3.6-PRODUCT(AV9,INDEX($MK$1:$NB$19,17,MATCH(AV$2&amp;AV$6,INDEX($MK$1:$NB$19,2,)&amp;INDEX($MK$1:$NB$19,6,),0)))+AV9*SUMPRODUCT($MK$7:$NB$7,$MK$17:$NB$17)-AV$12*INDEX($ME$1:$MJ$19,17,MATCH(AV13,$ME$1:$MJ$1,0)),"")</f>
        <v/>
      </c>
      <c r="AW17" s="19" t="str">
        <f t="array" ref="AW17">IF(AW7="1",SUM(AW153:AW155)/3.6-PRODUCT(AW9,INDEX($MK$1:$NB$19,17,MATCH(AW$2&amp;AW$6,INDEX($MK$1:$NB$19,2,)&amp;INDEX($MK$1:$NB$19,6,),0)))+AW9*SUMPRODUCT($MK$7:$NB$7,$MK$17:$NB$17)-AW$12*INDEX($ME$1:$MJ$19,17,MATCH(AW13,$ME$1:$MJ$1,0)),"")</f>
        <v/>
      </c>
      <c r="AX17" s="19" t="str">
        <f t="array" ref="AX17">IF(AX7="1",SUM(AX153:AX155)/3.6-PRODUCT(AX9,INDEX($MK$1:$NB$19,17,MATCH(AX$2&amp;AX$6,INDEX($MK$1:$NB$19,2,)&amp;INDEX($MK$1:$NB$19,6,),0)))+AX9*SUMPRODUCT($MK$7:$NB$7,$MK$17:$NB$17)-AX$12*INDEX($ME$1:$MJ$19,17,MATCH(AX13,$ME$1:$MJ$1,0)),"")</f>
        <v/>
      </c>
      <c r="AY17" s="19" t="str">
        <f t="array" ref="AY17">IF(AY7="1",SUM(AY153:AY155)/3.6-PRODUCT(AY9,INDEX($MK$1:$NB$19,17,MATCH(AY$2&amp;AY$6,INDEX($MK$1:$NB$19,2,)&amp;INDEX($MK$1:$NB$19,6,),0)))+AY9*SUMPRODUCT($MK$7:$NB$7,$MK$17:$NB$17)-AY$12*INDEX($ME$1:$MJ$19,17,MATCH(AY13,$ME$1:$MJ$1,0)),"")</f>
        <v/>
      </c>
      <c r="AZ17" s="19" t="str">
        <f t="array" ref="AZ17">IF(AZ7="1",SUM(AZ153:AZ155)/3.6-PRODUCT(AZ9,INDEX($MK$1:$NB$19,17,MATCH(AZ$2&amp;AZ$6,INDEX($MK$1:$NB$19,2,)&amp;INDEX($MK$1:$NB$19,6,),0)))+AZ9*SUMPRODUCT($MK$7:$NB$7,$MK$17:$NB$17)-AZ$12*INDEX($ME$1:$MJ$19,17,MATCH(AZ13,$ME$1:$MJ$1,0)),"")</f>
        <v/>
      </c>
      <c r="BA17" s="19" t="str">
        <f t="array" ref="BA17">IF(BA7="1",SUM(BA153:BA155)/3.6-PRODUCT(BA9,INDEX($MK$1:$NB$19,17,MATCH(BA$2&amp;BA$6,INDEX($MK$1:$NB$19,2,)&amp;INDEX($MK$1:$NB$19,6,),0)))+BA9*SUMPRODUCT($MK$7:$NB$7,$MK$17:$NB$17)-BA$12*INDEX($ME$1:$MJ$19,17,MATCH(BA13,$ME$1:$MJ$1,0)),"")</f>
        <v/>
      </c>
      <c r="BB17" s="19" t="str">
        <f t="array" ref="BB17">IF(BB7="1",SUM(BB153:BB155)/3.6-PRODUCT(BB9,INDEX($MK$1:$NB$19,17,MATCH(BB$2&amp;BB$6,INDEX($MK$1:$NB$19,2,)&amp;INDEX($MK$1:$NB$19,6,),0)))+BB9*SUMPRODUCT($MK$7:$NB$7,$MK$17:$NB$17)-BB$12*INDEX($ME$1:$MJ$19,17,MATCH(BB13,$ME$1:$MJ$1,0)),"")</f>
        <v/>
      </c>
      <c r="BC17" s="19" t="str">
        <f t="array" ref="BC17">IF(BC7="1",SUM(BC153:BC155)/3.6-PRODUCT(BC9,INDEX($MK$1:$NB$19,17,MATCH(BC$2&amp;BC$6,INDEX($MK$1:$NB$19,2,)&amp;INDEX($MK$1:$NB$19,6,),0)))+BC9*SUMPRODUCT($MK$7:$NB$7,$MK$17:$NB$17)-BC$12*INDEX($ME$1:$MJ$19,17,MATCH(BC13,$ME$1:$MJ$1,0)),"")</f>
        <v/>
      </c>
      <c r="BD17" s="19" t="str">
        <f t="array" ref="BD17">IF(BD7="1",SUM(BD153:BD155)/3.6-PRODUCT(BD9,INDEX($MK$1:$NB$19,17,MATCH(BD$2&amp;BD$6,INDEX($MK$1:$NB$19,2,)&amp;INDEX($MK$1:$NB$19,6,),0)))+BD9*SUMPRODUCT($MK$7:$NB$7,$MK$17:$NB$17)-BD$12*INDEX($ME$1:$MJ$19,17,MATCH(BD13,$ME$1:$MJ$1,0)),"")</f>
        <v/>
      </c>
      <c r="BE17" s="19" t="str">
        <f t="array" ref="BE17">IF(BE7="1",SUM(BE153:BE155)/3.6-PRODUCT(BE9,INDEX($MK$1:$NB$19,17,MATCH(BE$2&amp;BE$6,INDEX($MK$1:$NB$19,2,)&amp;INDEX($MK$1:$NB$19,6,),0)))+BE9*SUMPRODUCT($MK$7:$NB$7,$MK$17:$NB$17)-BE$12*INDEX($ME$1:$MJ$19,17,MATCH(BE13,$ME$1:$MJ$1,0)),"")</f>
        <v/>
      </c>
      <c r="BF17" s="19" t="str">
        <f t="array" ref="BF17">IF(BF7="1",SUM(BF153:BF155)/3.6-PRODUCT(BF9,INDEX($MK$1:$NB$19,17,MATCH(BF$2&amp;BF$6,INDEX($MK$1:$NB$19,2,)&amp;INDEX($MK$1:$NB$19,6,),0)))+BF9*SUMPRODUCT($MK$7:$NB$7,$MK$17:$NB$17)-BF$12*INDEX($ME$1:$MJ$19,17,MATCH(BF13,$ME$1:$MJ$1,0)),"")</f>
        <v/>
      </c>
      <c r="BG17" s="19" t="str">
        <f t="array" ref="BG17">IF(BG7="1",SUM(BG153:BG155)/3.6-PRODUCT(BG9,INDEX($MK$1:$NB$19,17,MATCH(BG$2&amp;BG$6,INDEX($MK$1:$NB$19,2,)&amp;INDEX($MK$1:$NB$19,6,),0)))+BG9*SUMPRODUCT($MK$7:$NB$7,$MK$17:$NB$17)-BG$12*INDEX($ME$1:$MJ$19,17,MATCH(BG13,$ME$1:$MJ$1,0)),"")</f>
        <v/>
      </c>
      <c r="BH17" s="19" t="str">
        <f t="array" ref="BH17">IF(BH7="1",SUM(BH153:BH155)/3.6-PRODUCT(BH9,INDEX($MK$1:$NB$19,17,MATCH(BH$2&amp;BH$6,INDEX($MK$1:$NB$19,2,)&amp;INDEX($MK$1:$NB$19,6,),0)))+BH9*SUMPRODUCT($MK$7:$NB$7,$MK$17:$NB$17)-BH$12*INDEX($ME$1:$MJ$19,17,MATCH(BH13,$ME$1:$MJ$1,0)),"")</f>
        <v/>
      </c>
      <c r="BI17" s="19" t="str">
        <f t="array" ref="BI17">IF(BI7="1",SUM(BI153:BI155)/3.6-PRODUCT(BI9,INDEX($MK$1:$NB$19,17,MATCH(BI$2&amp;BI$6,INDEX($MK$1:$NB$19,2,)&amp;INDEX($MK$1:$NB$19,6,),0)))+BI9*SUMPRODUCT($MK$7:$NB$7,$MK$17:$NB$17)-BI$12*INDEX($ME$1:$MJ$19,17,MATCH(BI13,$ME$1:$MJ$1,0)),"")</f>
        <v/>
      </c>
      <c r="BJ17" s="19" t="str">
        <f t="array" ref="BJ17">IF(BJ7="1",SUM(BJ153:BJ155)/3.6-PRODUCT(BJ9,INDEX($MK$1:$NB$19,17,MATCH(BJ$2&amp;BJ$6,INDEX($MK$1:$NB$19,2,)&amp;INDEX($MK$1:$NB$19,6,),0)))+BJ9*SUMPRODUCT($MK$7:$NB$7,$MK$17:$NB$17)-BJ$12*INDEX($ME$1:$MJ$19,17,MATCH(BJ13,$ME$1:$MJ$1,0)),"")</f>
        <v/>
      </c>
      <c r="BK17" s="19" t="str">
        <f t="array" ref="BK17">IF(BK7="1",SUM(BK153:BK155)/3.6-PRODUCT(BK9,INDEX($MK$1:$NB$19,17,MATCH(BK$2&amp;BK$6,INDEX($MK$1:$NB$19,2,)&amp;INDEX($MK$1:$NB$19,6,),0)))+BK9*SUMPRODUCT($MK$7:$NB$7,$MK$17:$NB$17)-BK$12*INDEX($ME$1:$MJ$19,17,MATCH(BK13,$ME$1:$MJ$1,0)),"")</f>
        <v/>
      </c>
      <c r="BL17" s="19" t="str">
        <f t="array" ref="BL17">IF(BL7="1",SUM(BL153:BL155)/3.6-PRODUCT(BL9,INDEX($MK$1:$NB$19,17,MATCH(BL$2&amp;BL$6,INDEX($MK$1:$NB$19,2,)&amp;INDEX($MK$1:$NB$19,6,),0)))+BL9*SUMPRODUCT($MK$7:$NB$7,$MK$17:$NB$17)-BL$12*INDEX($ME$1:$MJ$19,17,MATCH(BL13,$ME$1:$MJ$1,0)),"")</f>
        <v/>
      </c>
      <c r="BM17" s="19" t="str">
        <f t="array" ref="BM17">IF(BM7="1",SUM(BM153:BM155)/3.6-PRODUCT(BM9,INDEX($MK$1:$NB$19,17,MATCH(BM$2&amp;BM$6,INDEX($MK$1:$NB$19,2,)&amp;INDEX($MK$1:$NB$19,6,),0)))+BM9*SUMPRODUCT($MK$7:$NB$7,$MK$17:$NB$17)-BM$12*INDEX($ME$1:$MJ$19,17,MATCH(BM13,$ME$1:$MJ$1,0)),"")</f>
        <v/>
      </c>
      <c r="BN17" s="19" t="str">
        <f t="array" ref="BN17">IF(BN7="1",SUM(BN153:BN155)/3.6-PRODUCT(BN9,INDEX($MK$1:$NB$19,17,MATCH(BN$2&amp;BN$6,INDEX($MK$1:$NB$19,2,)&amp;INDEX($MK$1:$NB$19,6,),0)))+BN9*SUMPRODUCT($MK$7:$NB$7,$MK$17:$NB$17)-BN$12*INDEX($ME$1:$MJ$19,17,MATCH(BN13,$ME$1:$MJ$1,0)),"")</f>
        <v/>
      </c>
      <c r="BO17" s="19" t="str">
        <f t="array" ref="BO17">IF(BO7="1",SUM(BO153:BO155)/3.6-PRODUCT(BO9,INDEX($MK$1:$NB$19,17,MATCH(BO$2&amp;BO$6,INDEX($MK$1:$NB$19,2,)&amp;INDEX($MK$1:$NB$19,6,),0)))+BO9*SUMPRODUCT($MK$7:$NB$7,$MK$17:$NB$17)-BO$12*INDEX($ME$1:$MJ$19,17,MATCH(BO13,$ME$1:$MJ$1,0)),"")</f>
        <v/>
      </c>
      <c r="BP17" s="19" t="str">
        <f t="array" ref="BP17">IF(BP7="1",SUM(BP153:BP155)/3.6-PRODUCT(BP9,INDEX($MK$1:$NB$19,17,MATCH(BP$2&amp;BP$6,INDEX($MK$1:$NB$19,2,)&amp;INDEX($MK$1:$NB$19,6,),0)))+BP9*SUMPRODUCT($MK$7:$NB$7,$MK$17:$NB$17)-BP$12*INDEX($ME$1:$MJ$19,17,MATCH(BP13,$ME$1:$MJ$1,0)),"")</f>
        <v/>
      </c>
      <c r="BQ17" s="19" t="str">
        <f t="array" ref="BQ17">IF(BQ7="1",SUM(BQ153:BQ155)/3.6-PRODUCT(BQ9,INDEX($MK$1:$NB$19,17,MATCH(BQ$2&amp;BQ$6,INDEX($MK$1:$NB$19,2,)&amp;INDEX($MK$1:$NB$19,6,),0)))+BQ9*SUMPRODUCT($MK$7:$NB$7,$MK$17:$NB$17)-BQ$12*INDEX($ME$1:$MJ$19,17,MATCH(BQ13,$ME$1:$MJ$1,0)),"")</f>
        <v/>
      </c>
      <c r="BR17" s="19" t="str">
        <f t="array" ref="BR17">IF(BR7="1",SUM(BR153:BR155)/3.6-PRODUCT(BR9,INDEX($MK$1:$NB$19,17,MATCH(BR$2&amp;BR$6,INDEX($MK$1:$NB$19,2,)&amp;INDEX($MK$1:$NB$19,6,),0)))+BR9*SUMPRODUCT($MK$7:$NB$7,$MK$17:$NB$17)-BR$12*INDEX($ME$1:$MJ$19,17,MATCH(BR13,$ME$1:$MJ$1,0)),"")</f>
        <v/>
      </c>
      <c r="BS17" s="19" t="str">
        <f t="array" ref="BS17">IF(BS7="1",SUM(BS153:BS155)/3.6-PRODUCT(BS9,INDEX($MK$1:$NB$19,17,MATCH(BS$2&amp;BS$6,INDEX($MK$1:$NB$19,2,)&amp;INDEX($MK$1:$NB$19,6,),0)))+BS9*SUMPRODUCT($MK$7:$NB$7,$MK$17:$NB$17)-BS$12*INDEX($ME$1:$MJ$19,17,MATCH(BS13,$ME$1:$MJ$1,0)),"")</f>
        <v/>
      </c>
      <c r="BT17" s="19" t="str">
        <f t="array" ref="BT17">IF(BT7="1",SUM(BT153:BT155)/3.6-PRODUCT(BT9,INDEX($MK$1:$NB$19,17,MATCH(BT$2&amp;BT$6,INDEX($MK$1:$NB$19,2,)&amp;INDEX($MK$1:$NB$19,6,),0)))+BT9*SUMPRODUCT($MK$7:$NB$7,$MK$17:$NB$17)-BT$12*INDEX($ME$1:$MJ$19,17,MATCH(BT13,$ME$1:$MJ$1,0)),"")</f>
        <v/>
      </c>
      <c r="BU17" s="19" t="str">
        <f t="array" ref="BU17">IF(BU7="1",SUM(BU153:BU155)/3.6-PRODUCT(BU9,INDEX($MK$1:$NB$19,17,MATCH(BU$2&amp;BU$6,INDEX($MK$1:$NB$19,2,)&amp;INDEX($MK$1:$NB$19,6,),0)))+BU9*SUMPRODUCT($MK$7:$NB$7,$MK$17:$NB$17)-BU$12*INDEX($ME$1:$MJ$19,17,MATCH(BU13,$ME$1:$MJ$1,0)),"")</f>
        <v/>
      </c>
      <c r="BV17" s="19" t="str">
        <f t="array" ref="BV17">IF(BV7="1",SUM(BV153:BV155)/3.6-PRODUCT(BV9,INDEX($MK$1:$NB$19,17,MATCH(BV$2&amp;BV$6,INDEX($MK$1:$NB$19,2,)&amp;INDEX($MK$1:$NB$19,6,),0)))+BV9*SUMPRODUCT($MK$7:$NB$7,$MK$17:$NB$17)-BV$12*INDEX($ME$1:$MJ$19,17,MATCH(BV13,$ME$1:$MJ$1,0)),"")</f>
        <v/>
      </c>
      <c r="BW17" s="19" t="str">
        <f t="array" ref="BW17">IF(BW7="1",SUM(BW153:BW155)/3.6-PRODUCT(BW9,INDEX($MK$1:$NB$19,17,MATCH(BW$2&amp;BW$6,INDEX($MK$1:$NB$19,2,)&amp;INDEX($MK$1:$NB$19,6,),0)))+BW9*SUMPRODUCT($MK$7:$NB$7,$MK$17:$NB$17)-BW$12*INDEX($ME$1:$MJ$19,17,MATCH(BW13,$ME$1:$MJ$1,0)),"")</f>
        <v/>
      </c>
      <c r="BX17" s="19" t="str">
        <f t="array" ref="BX17">IF(BX7="1",SUM(BX153:BX155)/3.6-PRODUCT(BX9,INDEX($MK$1:$NB$19,17,MATCH(BX$2&amp;BX$6,INDEX($MK$1:$NB$19,2,)&amp;INDEX($MK$1:$NB$19,6,),0)))+BX9*SUMPRODUCT($MK$7:$NB$7,$MK$17:$NB$17)-BX$12*INDEX($ME$1:$MJ$19,17,MATCH(BX13,$ME$1:$MJ$1,0)),"")</f>
        <v/>
      </c>
      <c r="BY17" s="19" t="str">
        <f t="array" ref="BY17">IF(BY7="1",SUM(BY153:BY155)/3.6-PRODUCT(BY9,INDEX($MK$1:$NB$19,17,MATCH(BY$2&amp;BY$6,INDEX($MK$1:$NB$19,2,)&amp;INDEX($MK$1:$NB$19,6,),0)))+BY9*SUMPRODUCT($MK$7:$NB$7,$MK$17:$NB$17)-BY$12*INDEX($ME$1:$MJ$19,17,MATCH(BY13,$ME$1:$MJ$1,0)),"")</f>
        <v/>
      </c>
      <c r="BZ17" s="19" t="str">
        <f t="array" ref="BZ17">IF(BZ7="1",SUM(BZ153:BZ155)/3.6-PRODUCT(BZ9,INDEX($MK$1:$NB$19,17,MATCH(BZ$2&amp;BZ$6,INDEX($MK$1:$NB$19,2,)&amp;INDEX($MK$1:$NB$19,6,),0)))+BZ9*SUMPRODUCT($MK$7:$NB$7,$MK$17:$NB$17)-BZ$12*INDEX($ME$1:$MJ$19,17,MATCH(BZ13,$ME$1:$MJ$1,0)),"")</f>
        <v/>
      </c>
      <c r="CA17" s="19" t="str">
        <f t="array" ref="CA17">IF(CA7="1",SUM(CA153:CA155)/3.6-PRODUCT(CA9,INDEX($MK$1:$NB$19,17,MATCH(CA$2&amp;CA$6,INDEX($MK$1:$NB$19,2,)&amp;INDEX($MK$1:$NB$19,6,),0)))+CA9*SUMPRODUCT($MK$7:$NB$7,$MK$17:$NB$17)-CA$12*INDEX($ME$1:$MJ$19,17,MATCH(CA13,$ME$1:$MJ$1,0)),"")</f>
        <v/>
      </c>
      <c r="CB17" s="19" t="str">
        <f t="array" ref="CB17">IF(CB7="1",SUM(CB153:CB155)/3.6-PRODUCT(CB9,INDEX($MK$1:$NB$19,17,MATCH(CB$2&amp;CB$6,INDEX($MK$1:$NB$19,2,)&amp;INDEX($MK$1:$NB$19,6,),0)))+CB9*SUMPRODUCT($MK$7:$NB$7,$MK$17:$NB$17)-CB$12*INDEX($ME$1:$MJ$19,17,MATCH(CB13,$ME$1:$MJ$1,0)),"")</f>
        <v/>
      </c>
      <c r="CC17" s="19" t="str">
        <f t="array" ref="CC17">IF(CC7="1",SUM(CC153:CC155)/3.6-PRODUCT(CC9,INDEX($MK$1:$NB$19,17,MATCH(CC$2&amp;CC$6,INDEX($MK$1:$NB$19,2,)&amp;INDEX($MK$1:$NB$19,6,),0)))+CC9*SUMPRODUCT($MK$7:$NB$7,$MK$17:$NB$17)-CC$12*INDEX($ME$1:$MJ$19,17,MATCH(CC13,$ME$1:$MJ$1,0)),"")</f>
        <v/>
      </c>
      <c r="CD17" s="19" t="str">
        <f t="array" ref="CD17">IF(CD7="1",SUM(CD153:CD155)/3.6-PRODUCT(CD9,INDEX($MK$1:$NB$19,17,MATCH(CD$2&amp;CD$6,INDEX($MK$1:$NB$19,2,)&amp;INDEX($MK$1:$NB$19,6,),0)))+CD9*SUMPRODUCT($MK$7:$NB$7,$MK$17:$NB$17)-CD$12*INDEX($ME$1:$MJ$19,17,MATCH(CD13,$ME$1:$MJ$1,0)),"")</f>
        <v/>
      </c>
      <c r="CE17" s="19" t="str">
        <f t="array" ref="CE17">IF(CE7="1",SUM(CE153:CE155)/3.6-PRODUCT(CE9,INDEX($MK$1:$NB$19,17,MATCH(CE$2&amp;CE$6,INDEX($MK$1:$NB$19,2,)&amp;INDEX($MK$1:$NB$19,6,),0)))+CE9*SUMPRODUCT($MK$7:$NB$7,$MK$17:$NB$17)-CE$12*INDEX($ME$1:$MJ$19,17,MATCH(CE13,$ME$1:$MJ$1,0)),"")</f>
        <v/>
      </c>
      <c r="CF17" s="19" t="str">
        <f t="array" ref="CF17">IF(CF7="1",SUM(CF153:CF155)/3.6-PRODUCT(CF9,INDEX($MK$1:$NB$19,17,MATCH(CF$2&amp;CF$6,INDEX($MK$1:$NB$19,2,)&amp;INDEX($MK$1:$NB$19,6,),0)))+CF9*SUMPRODUCT($MK$7:$NB$7,$MK$17:$NB$17)-CF$12*INDEX($ME$1:$MJ$19,17,MATCH(CF13,$ME$1:$MJ$1,0)),"")</f>
        <v/>
      </c>
      <c r="CG17" s="19" t="str">
        <f t="array" ref="CG17">IF(CG7="1",SUM(CG153:CG155)/3.6-PRODUCT(CG9,INDEX($MK$1:$NB$19,17,MATCH(CG$2&amp;CG$6,INDEX($MK$1:$NB$19,2,)&amp;INDEX($MK$1:$NB$19,6,),0)))+CG9*SUMPRODUCT($MK$7:$NB$7,$MK$17:$NB$17)-CG$12*INDEX($ME$1:$MJ$19,17,MATCH(CG13,$ME$1:$MJ$1,0)),"")</f>
        <v/>
      </c>
      <c r="CH17" s="19" t="str">
        <f t="array" ref="CH17">IF(CH7="1",SUM(CH153:CH155)/3.6-PRODUCT(CH9,INDEX($MK$1:$NB$19,17,MATCH(CH$2&amp;CH$6,INDEX($MK$1:$NB$19,2,)&amp;INDEX($MK$1:$NB$19,6,),0)))+CH9*SUMPRODUCT($MK$7:$NB$7,$MK$17:$NB$17)-CH$12*INDEX($ME$1:$MJ$19,17,MATCH(CH13,$ME$1:$MJ$1,0)),"")</f>
        <v/>
      </c>
      <c r="CI17" s="19" t="str">
        <f t="array" ref="CI17">IF(CI7="1",SUM(CI153:CI155)/3.6-PRODUCT(CI9,INDEX($MK$1:$NB$19,17,MATCH(CI$2&amp;CI$6,INDEX($MK$1:$NB$19,2,)&amp;INDEX($MK$1:$NB$19,6,),0)))+CI9*SUMPRODUCT($MK$7:$NB$7,$MK$17:$NB$17)-CI$12*INDEX($ME$1:$MJ$19,17,MATCH(CI13,$ME$1:$MJ$1,0)),"")</f>
        <v/>
      </c>
      <c r="CJ17" s="19" t="str">
        <f t="array" ref="CJ17">IF(CJ7="1",SUM(CJ153:CJ155)/3.6-PRODUCT(CJ9,INDEX($MK$1:$NB$19,17,MATCH(CJ$2&amp;CJ$6,INDEX($MK$1:$NB$19,2,)&amp;INDEX($MK$1:$NB$19,6,),0)))+CJ9*SUMPRODUCT($MK$7:$NB$7,$MK$17:$NB$17)-CJ$12*INDEX($ME$1:$MJ$19,17,MATCH(CJ13,$ME$1:$MJ$1,0)),"")</f>
        <v/>
      </c>
      <c r="CK17" s="19" t="str">
        <f t="array" ref="CK17">IF(CK7="1",SUM(CK153:CK155)/3.6-PRODUCT(CK9,INDEX($MK$1:$NB$19,17,MATCH(CK$2&amp;CK$6,INDEX($MK$1:$NB$19,2,)&amp;INDEX($MK$1:$NB$19,6,),0)))+CK9*SUMPRODUCT($MK$7:$NB$7,$MK$17:$NB$17)-CK$12*INDEX($ME$1:$MJ$19,17,MATCH(CK13,$ME$1:$MJ$1,0)),"")</f>
        <v/>
      </c>
      <c r="CL17" s="19" t="str">
        <f t="array" ref="CL17">IF(CL7="1",SUM(CL153:CL155)/3.6-PRODUCT(CL9,INDEX($MK$1:$NB$19,17,MATCH(CL$2&amp;CL$6,INDEX($MK$1:$NB$19,2,)&amp;INDEX($MK$1:$NB$19,6,),0)))+CL9*SUMPRODUCT($MK$7:$NB$7,$MK$17:$NB$17)-CL$12*INDEX($ME$1:$MJ$19,17,MATCH(CL13,$ME$1:$MJ$1,0)),"")</f>
        <v/>
      </c>
      <c r="CM17" s="19" t="str">
        <f t="array" ref="CM17">IF(CM7="1",SUM(CM153:CM155)/3.6-PRODUCT(CM9,INDEX($MK$1:$NB$19,17,MATCH(CM$2&amp;CM$6,INDEX($MK$1:$NB$19,2,)&amp;INDEX($MK$1:$NB$19,6,),0)))+CM9*SUMPRODUCT($MK$7:$NB$7,$MK$17:$NB$17)-CM$12*INDEX($ME$1:$MJ$19,17,MATCH(CM13,$ME$1:$MJ$1,0)),"")</f>
        <v/>
      </c>
      <c r="CN17" s="19" t="str">
        <f t="array" ref="CN17">IF(CN7="1",SUM(CN153:CN155)/3.6-PRODUCT(CN9,INDEX($MK$1:$NB$19,17,MATCH(CN$2&amp;CN$6,INDEX($MK$1:$NB$19,2,)&amp;INDEX($MK$1:$NB$19,6,),0)))+CN9*SUMPRODUCT($MK$7:$NB$7,$MK$17:$NB$17)-CN$12*INDEX($ME$1:$MJ$19,17,MATCH(CN13,$ME$1:$MJ$1,0)),"")</f>
        <v/>
      </c>
      <c r="CO17" s="19" t="str">
        <f t="array" ref="CO17">IF(CO7="1",SUM(CO153:CO155)/3.6-PRODUCT(CO9,INDEX($MK$1:$NB$19,17,MATCH(CO$2&amp;CO$6,INDEX($MK$1:$NB$19,2,)&amp;INDEX($MK$1:$NB$19,6,),0)))+CO9*SUMPRODUCT($MK$7:$NB$7,$MK$17:$NB$17)-CO$12*INDEX($ME$1:$MJ$19,17,MATCH(CO13,$ME$1:$MJ$1,0)),"")</f>
        <v/>
      </c>
      <c r="CP17" s="19" t="str">
        <f t="array" ref="CP17">IF(CP7="1",SUM(CP153:CP155)/3.6-PRODUCT(CP9,INDEX($MK$1:$NB$19,17,MATCH(CP$2&amp;CP$6,INDEX($MK$1:$NB$19,2,)&amp;INDEX($MK$1:$NB$19,6,),0)))+CP9*SUMPRODUCT($MK$7:$NB$7,$MK$17:$NB$17)-CP$12*INDEX($ME$1:$MJ$19,17,MATCH(CP13,$ME$1:$MJ$1,0)),"")</f>
        <v/>
      </c>
      <c r="CQ17" s="19" t="str">
        <f t="array" ref="CQ17">IF(CQ7="1",SUM(CQ153:CQ155)/3.6-PRODUCT(CQ9,INDEX($MK$1:$NB$19,17,MATCH(CQ$2&amp;CQ$6,INDEX($MK$1:$NB$19,2,)&amp;INDEX($MK$1:$NB$19,6,),0)))+CQ9*SUMPRODUCT($MK$7:$NB$7,$MK$17:$NB$17)-CQ$12*INDEX($ME$1:$MJ$19,17,MATCH(CQ13,$ME$1:$MJ$1,0)),"")</f>
        <v/>
      </c>
      <c r="CR17" s="19" t="str">
        <f t="array" ref="CR17">IF(CR7="1",SUM(CR153:CR155)/3.6-PRODUCT(CR9,INDEX($MK$1:$NB$19,17,MATCH(CR$2&amp;CR$6,INDEX($MK$1:$NB$19,2,)&amp;INDEX($MK$1:$NB$19,6,),0)))+CR9*SUMPRODUCT($MK$7:$NB$7,$MK$17:$NB$17)-CR$12*INDEX($ME$1:$MJ$19,17,MATCH(CR13,$ME$1:$MJ$1,0)),"")</f>
        <v/>
      </c>
      <c r="CS17" s="19" t="str">
        <f t="array" ref="CS17">IF(CS7="1",SUM(CS153:CS155)/3.6-PRODUCT(CS9,INDEX($MK$1:$NB$19,17,MATCH(CS$2&amp;CS$6,INDEX($MK$1:$NB$19,2,)&amp;INDEX($MK$1:$NB$19,6,),0)))+CS9*SUMPRODUCT($MK$7:$NB$7,$MK$17:$NB$17)-CS$12*INDEX($ME$1:$MJ$19,17,MATCH(CS13,$ME$1:$MJ$1,0)),"")</f>
        <v/>
      </c>
      <c r="CT17" s="19" t="str">
        <f t="array" ref="CT17">IF(CT7="1",SUM(CT153:CT155)/3.6-PRODUCT(CT9,INDEX($MK$1:$NB$19,17,MATCH(CT$2&amp;CT$6,INDEX($MK$1:$NB$19,2,)&amp;INDEX($MK$1:$NB$19,6,),0)))+CT9*SUMPRODUCT($MK$7:$NB$7,$MK$17:$NB$17)-CT$12*INDEX($ME$1:$MJ$19,17,MATCH(CT13,$ME$1:$MJ$1,0)),"")</f>
        <v/>
      </c>
      <c r="CU17" s="19" t="str">
        <f t="array" ref="CU17">IF(CU7="1",SUM(CU153:CU155)/3.6-PRODUCT(CU9,INDEX($MK$1:$NB$19,17,MATCH(CU$2&amp;CU$6,INDEX($MK$1:$NB$19,2,)&amp;INDEX($MK$1:$NB$19,6,),0)))+CU9*SUMPRODUCT($MK$7:$NB$7,$MK$17:$NB$17)-CU$12*INDEX($ME$1:$MJ$19,17,MATCH(CU13,$ME$1:$MJ$1,0)),"")</f>
        <v/>
      </c>
      <c r="CV17" s="19" t="str">
        <f t="array" ref="CV17">IF(CV7="1",SUM(CV153:CV155)/3.6-PRODUCT(CV9,INDEX($MK$1:$NB$19,17,MATCH(CV$2&amp;CV$6,INDEX($MK$1:$NB$19,2,)&amp;INDEX($MK$1:$NB$19,6,),0)))+CV9*SUMPRODUCT($MK$7:$NB$7,$MK$17:$NB$17)-CV$12*INDEX($ME$1:$MJ$19,17,MATCH(CV13,$ME$1:$MJ$1,0)),"")</f>
        <v/>
      </c>
      <c r="CW17" s="19" t="str">
        <f t="array" ref="CW17">IF(CW7="1",SUM(CW153:CW155)/3.6-PRODUCT(CW9,INDEX($MK$1:$NB$19,17,MATCH(CW$2&amp;CW$6,INDEX($MK$1:$NB$19,2,)&amp;INDEX($MK$1:$NB$19,6,),0)))+CW9*SUMPRODUCT($MK$7:$NB$7,$MK$17:$NB$17)-CW$12*INDEX($ME$1:$MJ$19,17,MATCH(CW13,$ME$1:$MJ$1,0)),"")</f>
        <v/>
      </c>
      <c r="CX17" s="19" t="str">
        <f t="array" ref="CX17">IF(CX7="1",SUM(CX153:CX155)/3.6-PRODUCT(CX9,INDEX($MK$1:$NB$19,17,MATCH(CX$2&amp;CX$6,INDEX($MK$1:$NB$19,2,)&amp;INDEX($MK$1:$NB$19,6,),0)))+CX9*SUMPRODUCT($MK$7:$NB$7,$MK$17:$NB$17)-CX$12*INDEX($ME$1:$MJ$19,17,MATCH(CX13,$ME$1:$MJ$1,0)),"")</f>
        <v/>
      </c>
      <c r="CY17" s="19" t="str">
        <f t="array" ref="CY17">IF(CY7="1",SUM(CY153:CY155)/3.6-PRODUCT(CY9,INDEX($MK$1:$NB$19,17,MATCH(CY$2&amp;CY$6,INDEX($MK$1:$NB$19,2,)&amp;INDEX($MK$1:$NB$19,6,),0)))+CY9*SUMPRODUCT($MK$7:$NB$7,$MK$17:$NB$17)-CY$12*INDEX($ME$1:$MJ$19,17,MATCH(CY13,$ME$1:$MJ$1,0)),"")</f>
        <v/>
      </c>
      <c r="CZ17" s="19" t="str">
        <f t="array" ref="CZ17">IF(CZ7="1",SUM(CZ153:CZ155)/3.6-PRODUCT(CZ9,INDEX($MK$1:$NB$19,17,MATCH(CZ$2&amp;CZ$6,INDEX($MK$1:$NB$19,2,)&amp;INDEX($MK$1:$NB$19,6,),0)))+CZ9*SUMPRODUCT($MK$7:$NB$7,$MK$17:$NB$17)-CZ$12*INDEX($ME$1:$MJ$19,17,MATCH(CZ13,$ME$1:$MJ$1,0)),"")</f>
        <v/>
      </c>
      <c r="DA17" s="19" t="str">
        <f t="array" ref="DA17">IF(DA7="1",SUM(DA153:DA155)/3.6-PRODUCT(DA9,INDEX($MK$1:$NB$19,17,MATCH(DA$2&amp;DA$6,INDEX($MK$1:$NB$19,2,)&amp;INDEX($MK$1:$NB$19,6,),0)))+DA9*SUMPRODUCT($MK$7:$NB$7,$MK$17:$NB$17)-DA$12*INDEX($ME$1:$MJ$19,17,MATCH(DA13,$ME$1:$MJ$1,0)),"")</f>
        <v/>
      </c>
      <c r="DB17" s="19" t="str">
        <f t="array" ref="DB17">IF(DB7="1",SUM(DB153:DB155)/3.6-PRODUCT(DB9,INDEX($MK$1:$NB$19,17,MATCH(DB$2&amp;DB$6,INDEX($MK$1:$NB$19,2,)&amp;INDEX($MK$1:$NB$19,6,),0)))+DB9*SUMPRODUCT($MK$7:$NB$7,$MK$17:$NB$17)-DB$12*INDEX($ME$1:$MJ$19,17,MATCH(DB13,$ME$1:$MJ$1,0)),"")</f>
        <v/>
      </c>
      <c r="DC17" s="19" t="str">
        <f t="array" ref="DC17">IF(DC7="1",SUM(DC153:DC155)/3.6-PRODUCT(DC9,INDEX($MK$1:$NB$19,17,MATCH(DC$2&amp;DC$6,INDEX($MK$1:$NB$19,2,)&amp;INDEX($MK$1:$NB$19,6,),0)))+DC9*SUMPRODUCT($MK$7:$NB$7,$MK$17:$NB$17)-DC$12*INDEX($ME$1:$MJ$19,17,MATCH(DC13,$ME$1:$MJ$1,0)),"")</f>
        <v/>
      </c>
      <c r="DD17" s="19" t="str">
        <f t="array" ref="DD17">IF(DD7="1",SUM(DD153:DD155)/3.6-PRODUCT(DD9,INDEX($MK$1:$NB$19,17,MATCH(DD$2&amp;DD$6,INDEX($MK$1:$NB$19,2,)&amp;INDEX($MK$1:$NB$19,6,),0)))+DD9*SUMPRODUCT($MK$7:$NB$7,$MK$17:$NB$17)-DD$12*INDEX($ME$1:$MJ$19,17,MATCH(DD13,$ME$1:$MJ$1,0)),"")</f>
        <v/>
      </c>
      <c r="DE17" s="19" t="str">
        <f t="array" ref="DE17">IF(DE7="1",SUM(DE153:DE155)/3.6-PRODUCT(DE9,INDEX($MK$1:$NB$19,17,MATCH(DE$2&amp;DE$6,INDEX($MK$1:$NB$19,2,)&amp;INDEX($MK$1:$NB$19,6,),0)))+DE9*SUMPRODUCT($MK$7:$NB$7,$MK$17:$NB$17)-DE$12*INDEX($ME$1:$MJ$19,17,MATCH(DE13,$ME$1:$MJ$1,0)),"")</f>
        <v/>
      </c>
      <c r="DF17" s="19" t="str">
        <f t="array" ref="DF17">IF(DF7="1",SUM(DF153:DF155)/3.6-PRODUCT(DF9,INDEX($MK$1:$NB$19,17,MATCH(DF$2&amp;DF$6,INDEX($MK$1:$NB$19,2,)&amp;INDEX($MK$1:$NB$19,6,),0)))+DF9*SUMPRODUCT($MK$7:$NB$7,$MK$17:$NB$17)-DF$12*INDEX($ME$1:$MJ$19,17,MATCH(DF13,$ME$1:$MJ$1,0)),"")</f>
        <v/>
      </c>
      <c r="DG17" s="19" t="str">
        <f t="array" ref="DG17">IF(DG7="1",SUM(DG153:DG155)/3.6-PRODUCT(DG9,INDEX($MK$1:$NB$19,17,MATCH(DG$2&amp;DG$6,INDEX($MK$1:$NB$19,2,)&amp;INDEX($MK$1:$NB$19,6,),0)))+DG9*SUMPRODUCT($MK$7:$NB$7,$MK$17:$NB$17)-DG$12*INDEX($ME$1:$MJ$19,17,MATCH(DG13,$ME$1:$MJ$1,0)),"")</f>
        <v/>
      </c>
      <c r="DH17" s="19" t="str">
        <f t="array" ref="DH17">IF(DH7="1",SUM(DH153:DH155)/3.6-PRODUCT(DH9,INDEX($MK$1:$NB$19,17,MATCH(DH$2&amp;DH$6,INDEX($MK$1:$NB$19,2,)&amp;INDEX($MK$1:$NB$19,6,),0)))+DH9*SUMPRODUCT($MK$7:$NB$7,$MK$17:$NB$17)-DH$12*INDEX($ME$1:$MJ$19,17,MATCH(DH13,$ME$1:$MJ$1,0)),"")</f>
        <v/>
      </c>
      <c r="DI17" s="19" t="str">
        <f t="array" ref="DI17">IF(DI7="1",SUM(DI153:DI155)/3.6-PRODUCT(DI9,INDEX($MK$1:$NB$19,17,MATCH(DI$2&amp;DI$6,INDEX($MK$1:$NB$19,2,)&amp;INDEX($MK$1:$NB$19,6,),0)))+DI9*SUMPRODUCT($MK$7:$NB$7,$MK$17:$NB$17)-DI$12*INDEX($ME$1:$MJ$19,17,MATCH(DI13,$ME$1:$MJ$1,0)),"")</f>
        <v/>
      </c>
      <c r="DJ17" s="19" t="str">
        <f t="array" ref="DJ17">IF(DJ7="1",SUM(DJ153:DJ155)/3.6-PRODUCT(DJ9,INDEX($MK$1:$NB$19,17,MATCH(DJ$2&amp;DJ$6,INDEX($MK$1:$NB$19,2,)&amp;INDEX($MK$1:$NB$19,6,),0)))+DJ9*SUMPRODUCT($MK$7:$NB$7,$MK$17:$NB$17)-DJ$12*INDEX($ME$1:$MJ$19,17,MATCH(DJ13,$ME$1:$MJ$1,0)),"")</f>
        <v/>
      </c>
      <c r="DK17" s="19" t="str">
        <f t="array" ref="DK17">IF(DK7="1",SUM(DK153:DK155)/3.6-PRODUCT(DK9,INDEX($MK$1:$NB$19,17,MATCH(DK$2&amp;DK$6,INDEX($MK$1:$NB$19,2,)&amp;INDEX($MK$1:$NB$19,6,),0)))+DK9*SUMPRODUCT($MK$7:$NB$7,$MK$17:$NB$17)-DK$12*INDEX($ME$1:$MJ$19,17,MATCH(DK13,$ME$1:$MJ$1,0)),"")</f>
        <v/>
      </c>
      <c r="DL17" s="19" t="str">
        <f t="array" ref="DL17">IF(DL7="1",SUM(DL153:DL155)/3.6-PRODUCT(DL9,INDEX($MK$1:$NB$19,17,MATCH(DL$2&amp;DL$6,INDEX($MK$1:$NB$19,2,)&amp;INDEX($MK$1:$NB$19,6,),0)))+DL9*SUMPRODUCT($MK$7:$NB$7,$MK$17:$NB$17)-DL$12*INDEX($ME$1:$MJ$19,17,MATCH(DL13,$ME$1:$MJ$1,0)),"")</f>
        <v/>
      </c>
      <c r="DM17" s="19" t="str">
        <f t="array" ref="DM17">IF(DM7="1",SUM(DM153:DM155)/3.6-PRODUCT(DM9,INDEX($MK$1:$NB$19,17,MATCH(DM$2&amp;DM$6,INDEX($MK$1:$NB$19,2,)&amp;INDEX($MK$1:$NB$19,6,),0)))+DM9*SUMPRODUCT($MK$7:$NB$7,$MK$17:$NB$17)-DM$12*INDEX($ME$1:$MJ$19,17,MATCH(DM13,$ME$1:$MJ$1,0)),"")</f>
        <v/>
      </c>
      <c r="DN17" s="19" t="str">
        <f t="array" ref="DN17">IF(DN7="1",SUM(DN153:DN155)/3.6-PRODUCT(DN9,INDEX($MK$1:$NB$19,17,MATCH(DN$2&amp;DN$6,INDEX($MK$1:$NB$19,2,)&amp;INDEX($MK$1:$NB$19,6,),0)))+DN9*SUMPRODUCT($MK$7:$NB$7,$MK$17:$NB$17)-DN$12*INDEX($ME$1:$MJ$19,17,MATCH(DN13,$ME$1:$MJ$1,0)),"")</f>
        <v/>
      </c>
      <c r="DO17" s="19" t="str">
        <f t="array" ref="DO17">IF(DO7="1",SUM(DO153:DO155)/3.6-PRODUCT(DO9,INDEX($MK$1:$NB$19,17,MATCH(DO$2&amp;DO$6,INDEX($MK$1:$NB$19,2,)&amp;INDEX($MK$1:$NB$19,6,),0)))+DO9*SUMPRODUCT($MK$7:$NB$7,$MK$17:$NB$17)-DO$12*INDEX($ME$1:$MJ$19,17,MATCH(DO13,$ME$1:$MJ$1,0)),"")</f>
        <v/>
      </c>
      <c r="DP17" s="19" t="str">
        <f t="array" ref="DP17">IF(DP7="1",SUM(DP153:DP155)/3.6-PRODUCT(DP9,INDEX($MK$1:$NB$19,17,MATCH(DP$2&amp;DP$6,INDEX($MK$1:$NB$19,2,)&amp;INDEX($MK$1:$NB$19,6,),0)))+DP9*SUMPRODUCT($MK$7:$NB$7,$MK$17:$NB$17)-DP$12*INDEX($ME$1:$MJ$19,17,MATCH(DP13,$ME$1:$MJ$1,0)),"")</f>
        <v/>
      </c>
      <c r="DQ17" s="19" t="str">
        <f t="array" ref="DQ17">IF(DQ7="1",SUM(DQ153:DQ155)/3.6-PRODUCT(DQ9,INDEX($MK$1:$NB$19,17,MATCH(DQ$2&amp;DQ$6,INDEX($MK$1:$NB$19,2,)&amp;INDEX($MK$1:$NB$19,6,),0)))+DQ9*SUMPRODUCT($MK$7:$NB$7,$MK$17:$NB$17)-DQ$12*INDEX($ME$1:$MJ$19,17,MATCH(DQ13,$ME$1:$MJ$1,0)),"")</f>
        <v/>
      </c>
      <c r="DR17" s="19" t="str">
        <f t="array" ref="DR17">IF(DR7="1",SUM(DR153:DR155)/3.6-PRODUCT(DR9,INDEX($MK$1:$NB$19,17,MATCH(DR$2&amp;DR$6,INDEX($MK$1:$NB$19,2,)&amp;INDEX($MK$1:$NB$19,6,),0)))+DR9*SUMPRODUCT($MK$7:$NB$7,$MK$17:$NB$17)-DR$12*INDEX($ME$1:$MJ$19,17,MATCH(DR13,$ME$1:$MJ$1,0)),"")</f>
        <v/>
      </c>
      <c r="DS17" s="19" t="str">
        <f t="array" ref="DS17">IF(DS7="1",SUM(DS153:DS155)/3.6-PRODUCT(DS9,INDEX($MK$1:$NB$19,17,MATCH(DS$2&amp;DS$6,INDEX($MK$1:$NB$19,2,)&amp;INDEX($MK$1:$NB$19,6,),0)))+DS9*SUMPRODUCT($MK$7:$NB$7,$MK$17:$NB$17)-DS$12*INDEX($ME$1:$MJ$19,17,MATCH(DS13,$ME$1:$MJ$1,0)),"")</f>
        <v/>
      </c>
      <c r="DT17" s="19" t="str">
        <f t="array" ref="DT17">IF(DT7="1",SUM(DT153:DT155)/3.6-PRODUCT(DT9,INDEX($MK$1:$NB$19,17,MATCH(DT$2&amp;DT$6,INDEX($MK$1:$NB$19,2,)&amp;INDEX($MK$1:$NB$19,6,),0)))+DT9*SUMPRODUCT($MK$7:$NB$7,$MK$17:$NB$17)-DT$12*INDEX($ME$1:$MJ$19,17,MATCH(DT13,$ME$1:$MJ$1,0)),"")</f>
        <v/>
      </c>
      <c r="DU17" s="19" t="str">
        <f t="array" ref="DU17">IF(DU7="1",SUM(DU153:DU155)/3.6-PRODUCT(DU9,INDEX($MK$1:$NB$19,17,MATCH(DU$2&amp;DU$6,INDEX($MK$1:$NB$19,2,)&amp;INDEX($MK$1:$NB$19,6,),0)))+DU9*SUMPRODUCT($MK$7:$NB$7,$MK$17:$NB$17)-DU$12*INDEX($ME$1:$MJ$19,17,MATCH(DU13,$ME$1:$MJ$1,0)),"")</f>
        <v/>
      </c>
      <c r="DV17" s="19" t="str">
        <f t="array" ref="DV17">IF(DV7="1",SUM(DV153:DV155)/3.6-PRODUCT(DV9,INDEX($MK$1:$NB$19,17,MATCH(DV$2&amp;DV$6,INDEX($MK$1:$NB$19,2,)&amp;INDEX($MK$1:$NB$19,6,),0)))+DV9*SUMPRODUCT($MK$7:$NB$7,$MK$17:$NB$17)-DV$12*INDEX($ME$1:$MJ$19,17,MATCH(DV13,$ME$1:$MJ$1,0)),"")</f>
        <v/>
      </c>
      <c r="DW17" s="19" t="str">
        <f t="array" ref="DW17">IF(DW7="1",SUM(DW153:DW155)/3.6-PRODUCT(DW9,INDEX($MK$1:$NB$19,17,MATCH(DW$2&amp;DW$6,INDEX($MK$1:$NB$19,2,)&amp;INDEX($MK$1:$NB$19,6,),0)))+DW9*SUMPRODUCT($MK$7:$NB$7,$MK$17:$NB$17)-DW$12*INDEX($ME$1:$MJ$19,17,MATCH(DW13,$ME$1:$MJ$1,0)),"")</f>
        <v/>
      </c>
      <c r="DX17" s="19" t="str">
        <f t="array" ref="DX17">IF(DX7="1",SUM(DX153:DX155)/3.6-PRODUCT(DX9,INDEX($MK$1:$NB$19,17,MATCH(DX$2&amp;DX$6,INDEX($MK$1:$NB$19,2,)&amp;INDEX($MK$1:$NB$19,6,),0)))+DX9*SUMPRODUCT($MK$7:$NB$7,$MK$17:$NB$17)-DX$12*INDEX($ME$1:$MJ$19,17,MATCH(DX13,$ME$1:$MJ$1,0)),"")</f>
        <v/>
      </c>
      <c r="DY17" s="19" t="str">
        <f t="array" ref="DY17">IF(DY7="1",SUM(DY153:DY155)/3.6-PRODUCT(DY9,INDEX($MK$1:$NB$19,17,MATCH(DY$2&amp;DY$6,INDEX($MK$1:$NB$19,2,)&amp;INDEX($MK$1:$NB$19,6,),0)))+DY9*SUMPRODUCT($MK$7:$NB$7,$MK$17:$NB$17)-DY$12*INDEX($ME$1:$MJ$19,17,MATCH(DY13,$ME$1:$MJ$1,0)),"")</f>
        <v/>
      </c>
      <c r="DZ17" s="19" t="str">
        <f t="array" ref="DZ17">IF(DZ7="1",SUM(DZ153:DZ155)/3.6-PRODUCT(DZ9,INDEX($MK$1:$NB$19,17,MATCH(DZ$2&amp;DZ$6,INDEX($MK$1:$NB$19,2,)&amp;INDEX($MK$1:$NB$19,6,),0)))+DZ9*SUMPRODUCT($MK$7:$NB$7,$MK$17:$NB$17)-DZ$12*INDEX($ME$1:$MJ$19,17,MATCH(DZ13,$ME$1:$MJ$1,0)),"")</f>
        <v/>
      </c>
      <c r="EA17" s="19" t="str">
        <f t="array" ref="EA17">IF(EA7="1",SUM(EA153:EA155)/3.6-PRODUCT(EA9,INDEX($MK$1:$NB$19,17,MATCH(EA$2&amp;EA$6,INDEX($MK$1:$NB$19,2,)&amp;INDEX($MK$1:$NB$19,6,),0)))+EA9*SUMPRODUCT($MK$7:$NB$7,$MK$17:$NB$17)-EA$12*INDEX($ME$1:$MJ$19,17,MATCH(EA13,$ME$1:$MJ$1,0)),"")</f>
        <v/>
      </c>
      <c r="EB17" s="19" t="str">
        <f t="array" ref="EB17">IF(EB7="1",SUM(EB153:EB155)/3.6-PRODUCT(EB9,INDEX($MK$1:$NB$19,17,MATCH(EB$2&amp;EB$6,INDEX($MK$1:$NB$19,2,)&amp;INDEX($MK$1:$NB$19,6,),0)))+EB9*SUMPRODUCT($MK$7:$NB$7,$MK$17:$NB$17)-EB$12*INDEX($ME$1:$MJ$19,17,MATCH(EB13,$ME$1:$MJ$1,0)),"")</f>
        <v/>
      </c>
      <c r="EC17" s="19" t="str">
        <f t="array" ref="EC17">IF(EC7="1",SUM(EC153:EC155)/3.6-PRODUCT(EC9,INDEX($MK$1:$NB$19,17,MATCH(EC$2&amp;EC$6,INDEX($MK$1:$NB$19,2,)&amp;INDEX($MK$1:$NB$19,6,),0)))+EC9*SUMPRODUCT($MK$7:$NB$7,$MK$17:$NB$17)-EC$12*INDEX($ME$1:$MJ$19,17,MATCH(EC13,$ME$1:$MJ$1,0)),"")</f>
        <v/>
      </c>
      <c r="ED17" s="19" t="str">
        <f t="array" ref="ED17">IF(ED7="1",SUM(ED153:ED155)/3.6-PRODUCT(ED9,INDEX($MK$1:$NB$19,17,MATCH(ED$2&amp;ED$6,INDEX($MK$1:$NB$19,2,)&amp;INDEX($MK$1:$NB$19,6,),0)))+ED9*SUMPRODUCT($MK$7:$NB$7,$MK$17:$NB$17)-ED$12*INDEX($ME$1:$MJ$19,17,MATCH(ED13,$ME$1:$MJ$1,0)),"")</f>
        <v/>
      </c>
      <c r="EE17" s="19" t="str">
        <f t="array" ref="EE17">IF(EE7="1",SUM(EE153:EE155)/3.6-PRODUCT(EE9,INDEX($MK$1:$NB$19,17,MATCH(EE$2&amp;EE$6,INDEX($MK$1:$NB$19,2,)&amp;INDEX($MK$1:$NB$19,6,),0)))+EE9*SUMPRODUCT($MK$7:$NB$7,$MK$17:$NB$17)-EE$12*INDEX($ME$1:$MJ$19,17,MATCH(EE13,$ME$1:$MJ$1,0)),"")</f>
        <v/>
      </c>
      <c r="EF17" s="19" t="str">
        <f t="array" ref="EF17">IF(EF7="1",SUM(EF153:EF155)/3.6-PRODUCT(EF9,INDEX($MK$1:$NB$19,17,MATCH(EF$2&amp;EF$6,INDEX($MK$1:$NB$19,2,)&amp;INDEX($MK$1:$NB$19,6,),0)))+EF9*SUMPRODUCT($MK$7:$NB$7,$MK$17:$NB$17)-EF$12*INDEX($ME$1:$MJ$19,17,MATCH(EF13,$ME$1:$MJ$1,0)),"")</f>
        <v/>
      </c>
      <c r="EG17" s="19" t="str">
        <f t="array" ref="EG17">IF(EG7="1",SUM(EG153:EG155)/3.6-PRODUCT(EG9,INDEX($MK$1:$NB$19,17,MATCH(EG$2&amp;EG$6,INDEX($MK$1:$NB$19,2,)&amp;INDEX($MK$1:$NB$19,6,),0)))+EG9*SUMPRODUCT($MK$7:$NB$7,$MK$17:$NB$17)-EG$12*INDEX($ME$1:$MJ$19,17,MATCH(EG13,$ME$1:$MJ$1,0)),"")</f>
        <v/>
      </c>
      <c r="EH17" s="19" t="str">
        <f t="array" ref="EH17">IF(EH7="1",SUM(EH153:EH155)/3.6-PRODUCT(EH9,INDEX($MK$1:$NB$19,17,MATCH(EH$2&amp;EH$6,INDEX($MK$1:$NB$19,2,)&amp;INDEX($MK$1:$NB$19,6,),0)))+EH9*SUMPRODUCT($MK$7:$NB$7,$MK$17:$NB$17)-EH$12*INDEX($ME$1:$MJ$19,17,MATCH(EH13,$ME$1:$MJ$1,0)),"")</f>
        <v/>
      </c>
      <c r="EI17" s="19" t="str">
        <f t="array" ref="EI17">IF(EI7="1",SUM(EI153:EI155)/3.6-PRODUCT(EI9,INDEX($MK$1:$NB$19,17,MATCH(EI$2&amp;EI$6,INDEX($MK$1:$NB$19,2,)&amp;INDEX($MK$1:$NB$19,6,),0)))+EI9*SUMPRODUCT($MK$7:$NB$7,$MK$17:$NB$17)-EI$12*INDEX($ME$1:$MJ$19,17,MATCH(EI13,$ME$1:$MJ$1,0)),"")</f>
        <v/>
      </c>
      <c r="EJ17" s="19" t="str">
        <f t="array" ref="EJ17">IF(EJ7="1",SUM(EJ153:EJ155)/3.6-PRODUCT(EJ9,INDEX($MK$1:$NB$19,17,MATCH(EJ$2&amp;EJ$6,INDEX($MK$1:$NB$19,2,)&amp;INDEX($MK$1:$NB$19,6,),0)))+EJ9*SUMPRODUCT($MK$7:$NB$7,$MK$17:$NB$17)-EJ$12*INDEX($ME$1:$MJ$19,17,MATCH(EJ13,$ME$1:$MJ$1,0)),"")</f>
        <v/>
      </c>
      <c r="EK17" s="19" t="str">
        <f t="array" ref="EK17">IF(EK7="1",SUM(EK153:EK155)/3.6-PRODUCT(EK9,INDEX($MK$1:$NB$19,17,MATCH(EK$2&amp;EK$6,INDEX($MK$1:$NB$19,2,)&amp;INDEX($MK$1:$NB$19,6,),0)))+EK9*SUMPRODUCT($MK$7:$NB$7,$MK$17:$NB$17)-EK$12*INDEX($ME$1:$MJ$19,17,MATCH(EK13,$ME$1:$MJ$1,0)),"")</f>
        <v/>
      </c>
      <c r="EL17" s="19" t="str">
        <f t="array" ref="EL17">IF(EL7="1",SUM(EL153:EL155)/3.6-PRODUCT(EL9,INDEX($MK$1:$NB$19,17,MATCH(EL$2&amp;EL$6,INDEX($MK$1:$NB$19,2,)&amp;INDEX($MK$1:$NB$19,6,),0)))+EL9*SUMPRODUCT($MK$7:$NB$7,$MK$17:$NB$17)-EL$12*INDEX($ME$1:$MJ$19,17,MATCH(EL13,$ME$1:$MJ$1,0)),"")</f>
        <v/>
      </c>
      <c r="EM17" s="19" t="str">
        <f t="array" ref="EM17">IF(EM7="1",SUM(EM153:EM155)/3.6-PRODUCT(EM9,INDEX($MK$1:$NB$19,17,MATCH(EM$2&amp;EM$6,INDEX($MK$1:$NB$19,2,)&amp;INDEX($MK$1:$NB$19,6,),0)))+EM9*SUMPRODUCT($MK$7:$NB$7,$MK$17:$NB$17)-EM$12*INDEX($ME$1:$MJ$19,17,MATCH(EM13,$ME$1:$MJ$1,0)),"")</f>
        <v/>
      </c>
      <c r="EN17" s="19" t="str">
        <f t="array" ref="EN17">IF(EN7="1",SUM(EN153:EN155)/3.6-PRODUCT(EN9,INDEX($MK$1:$NB$19,17,MATCH(EN$2&amp;EN$6,INDEX($MK$1:$NB$19,2,)&amp;INDEX($MK$1:$NB$19,6,),0)))+EN9*SUMPRODUCT($MK$7:$NB$7,$MK$17:$NB$17)-EN$12*INDEX($ME$1:$MJ$19,17,MATCH(EN13,$ME$1:$MJ$1,0)),"")</f>
        <v/>
      </c>
      <c r="EO17" s="19" t="str">
        <f t="array" ref="EO17">IF(EO7="1",SUM(EO153:EO155)/3.6-PRODUCT(EO9,INDEX($MK$1:$NB$19,17,MATCH(EO$2&amp;EO$6,INDEX($MK$1:$NB$19,2,)&amp;INDEX($MK$1:$NB$19,6,),0)))+EO9*SUMPRODUCT($MK$7:$NB$7,$MK$17:$NB$17)-EO$12*INDEX($ME$1:$MJ$19,17,MATCH(EO13,$ME$1:$MJ$1,0)),"")</f>
        <v/>
      </c>
      <c r="EP17" s="19" t="str">
        <f t="array" ref="EP17">IF(EP7="1",SUM(EP153:EP155)/3.6-PRODUCT(EP9,INDEX($MK$1:$NB$19,17,MATCH(EP$2&amp;EP$6,INDEX($MK$1:$NB$19,2,)&amp;INDEX($MK$1:$NB$19,6,),0)))+EP9*SUMPRODUCT($MK$7:$NB$7,$MK$17:$NB$17)-EP$12*INDEX($ME$1:$MJ$19,17,MATCH(EP13,$ME$1:$MJ$1,0)),"")</f>
        <v/>
      </c>
      <c r="EQ17" s="19" t="str">
        <f t="array" ref="EQ17">IF(EQ7="1",SUM(EQ153:EQ155)/3.6-PRODUCT(EQ9,INDEX($MK$1:$NB$19,17,MATCH(EQ$2&amp;EQ$6,INDEX($MK$1:$NB$19,2,)&amp;INDEX($MK$1:$NB$19,6,),0)))+EQ9*SUMPRODUCT($MK$7:$NB$7,$MK$17:$NB$17)-EQ$12*INDEX($ME$1:$MJ$19,17,MATCH(EQ13,$ME$1:$MJ$1,0)),"")</f>
        <v/>
      </c>
      <c r="ER17" s="19" t="str">
        <f t="array" ref="ER17">IF(ER7="1",SUM(ER153:ER155)/3.6-PRODUCT(ER9,INDEX($MK$1:$NB$19,17,MATCH(ER$2&amp;ER$6,INDEX($MK$1:$NB$19,2,)&amp;INDEX($MK$1:$NB$19,6,),0)))+ER9*SUMPRODUCT($MK$7:$NB$7,$MK$17:$NB$17)-ER$12*INDEX($ME$1:$MJ$19,17,MATCH(ER13,$ME$1:$MJ$1,0)),"")</f>
        <v/>
      </c>
      <c r="ES17" s="19" t="str">
        <f t="array" ref="ES17">IF(ES7="1",SUM(ES153:ES155)/3.6-PRODUCT(ES9,INDEX($MK$1:$NB$19,17,MATCH(ES$2&amp;ES$6,INDEX($MK$1:$NB$19,2,)&amp;INDEX($MK$1:$NB$19,6,),0)))+ES9*SUMPRODUCT($MK$7:$NB$7,$MK$17:$NB$17)-ES$12*INDEX($ME$1:$MJ$19,17,MATCH(ES13,$ME$1:$MJ$1,0)),"")</f>
        <v/>
      </c>
      <c r="ET17" s="19" t="str">
        <f t="array" ref="ET17">IF(ET7="1",SUM(ET153:ET155)/3.6-PRODUCT(ET9,INDEX($MK$1:$NB$19,17,MATCH(ET$2&amp;ET$6,INDEX($MK$1:$NB$19,2,)&amp;INDEX($MK$1:$NB$19,6,),0)))+ET9*SUMPRODUCT($MK$7:$NB$7,$MK$17:$NB$17)-ET$12*INDEX($ME$1:$MJ$19,17,MATCH(ET13,$ME$1:$MJ$1,0)),"")</f>
        <v/>
      </c>
      <c r="EU17" s="19" t="str">
        <f t="array" ref="EU17">IF(EU7="1",SUM(EU153:EU155)/3.6-PRODUCT(EU9,INDEX($MK$1:$NB$19,17,MATCH(EU$2&amp;EU$6,INDEX($MK$1:$NB$19,2,)&amp;INDEX($MK$1:$NB$19,6,),0)))+EU9*SUMPRODUCT($MK$7:$NB$7,$MK$17:$NB$17)-EU$12*INDEX($ME$1:$MJ$19,17,MATCH(EU13,$ME$1:$MJ$1,0)),"")</f>
        <v/>
      </c>
      <c r="EV17" s="19" t="str">
        <f t="array" ref="EV17">IF(EV7="1",SUM(EV153:EV155)/3.6-PRODUCT(EV9,INDEX($MK$1:$NB$19,17,MATCH(EV$2&amp;EV$6,INDEX($MK$1:$NB$19,2,)&amp;INDEX($MK$1:$NB$19,6,),0)))+EV9*SUMPRODUCT($MK$7:$NB$7,$MK$17:$NB$17)-EV$12*INDEX($ME$1:$MJ$19,17,MATCH(EV13,$ME$1:$MJ$1,0)),"")</f>
        <v/>
      </c>
      <c r="EW17" s="19" t="str">
        <f t="array" ref="EW17">IF(EW7="1",SUM(EW153:EW155)/3.6-PRODUCT(EW9,INDEX($MK$1:$NB$19,17,MATCH(EW$2&amp;EW$6,INDEX($MK$1:$NB$19,2,)&amp;INDEX($MK$1:$NB$19,6,),0)))+EW9*SUMPRODUCT($MK$7:$NB$7,$MK$17:$NB$17)-EW$12*INDEX($ME$1:$MJ$19,17,MATCH(EW13,$ME$1:$MJ$1,0)),"")</f>
        <v/>
      </c>
      <c r="EX17" s="19" t="str">
        <f t="array" ref="EX17">IF(EX7="1",SUM(EX153:EX155)/3.6-PRODUCT(EX9,INDEX($MK$1:$NB$19,17,MATCH(EX$2&amp;EX$6,INDEX($MK$1:$NB$19,2,)&amp;INDEX($MK$1:$NB$19,6,),0)))+EX9*SUMPRODUCT($MK$7:$NB$7,$MK$17:$NB$17)-EX$12*INDEX($ME$1:$MJ$19,17,MATCH(EX13,$ME$1:$MJ$1,0)),"")</f>
        <v/>
      </c>
      <c r="EY17" s="19" t="str">
        <f t="array" ref="EY17">IF(EY7="1",SUM(EY153:EY155)/3.6-PRODUCT(EY9,INDEX($MK$1:$NB$19,17,MATCH(EY$2&amp;EY$6,INDEX($MK$1:$NB$19,2,)&amp;INDEX($MK$1:$NB$19,6,),0)))+EY9*SUMPRODUCT($MK$7:$NB$7,$MK$17:$NB$17)-EY$12*INDEX($ME$1:$MJ$19,17,MATCH(EY13,$ME$1:$MJ$1,0)),"")</f>
        <v/>
      </c>
      <c r="EZ17" s="19" t="str">
        <f t="array" ref="EZ17">IF(EZ7="1",SUM(EZ153:EZ155)/3.6-PRODUCT(EZ9,INDEX($MK$1:$NB$19,17,MATCH(EZ$2&amp;EZ$6,INDEX($MK$1:$NB$19,2,)&amp;INDEX($MK$1:$NB$19,6,),0)))+EZ9*SUMPRODUCT($MK$7:$NB$7,$MK$17:$NB$17)-EZ$12*INDEX($ME$1:$MJ$19,17,MATCH(EZ13,$ME$1:$MJ$1,0)),"")</f>
        <v/>
      </c>
      <c r="FA17" s="19" t="str">
        <f t="array" ref="FA17">IF(FA7="1",SUM(FA153:FA155)/3.6-PRODUCT(FA9,INDEX($MK$1:$NB$19,17,MATCH(FA$2&amp;FA$6,INDEX($MK$1:$NB$19,2,)&amp;INDEX($MK$1:$NB$19,6,),0)))+FA9*SUMPRODUCT($MK$7:$NB$7,$MK$17:$NB$17)-FA$12*INDEX($ME$1:$MJ$19,17,MATCH(FA13,$ME$1:$MJ$1,0)),"")</f>
        <v/>
      </c>
      <c r="FB17" s="19" t="str">
        <f t="array" ref="FB17">IF(FB7="1",SUM(FB153:FB155)/3.6-PRODUCT(FB9,INDEX($MK$1:$NB$19,17,MATCH(FB$2&amp;FB$6,INDEX($MK$1:$NB$19,2,)&amp;INDEX($MK$1:$NB$19,6,),0)))+FB9*SUMPRODUCT($MK$7:$NB$7,$MK$17:$NB$17)-FB$12*INDEX($ME$1:$MJ$19,17,MATCH(FB13,$ME$1:$MJ$1,0)),"")</f>
        <v/>
      </c>
      <c r="FC17" s="19" t="str">
        <f t="array" ref="FC17">IF(FC7="1",SUM(FC153:FC155)/3.6-PRODUCT(FC9,INDEX($MK$1:$NB$19,17,MATCH(FC$2&amp;FC$6,INDEX($MK$1:$NB$19,2,)&amp;INDEX($MK$1:$NB$19,6,),0)))+FC9*SUMPRODUCT($MK$7:$NB$7,$MK$17:$NB$17)-FC$12*INDEX($ME$1:$MJ$19,17,MATCH(FC13,$ME$1:$MJ$1,0)),"")</f>
        <v/>
      </c>
      <c r="FD17" s="19" t="str">
        <f t="array" ref="FD17">IF(FD7="1",SUM(FD153:FD155)/3.6-PRODUCT(FD9,INDEX($MK$1:$NB$19,17,MATCH(FD$2&amp;FD$6,INDEX($MK$1:$NB$19,2,)&amp;INDEX($MK$1:$NB$19,6,),0)))+FD9*SUMPRODUCT($MK$7:$NB$7,$MK$17:$NB$17)-FD$12*INDEX($ME$1:$MJ$19,17,MATCH(FD13,$ME$1:$MJ$1,0)),"")</f>
        <v/>
      </c>
      <c r="FE17" s="19" t="str">
        <f t="array" ref="FE17">IF(FE7="1",SUM(FE153:FE155)/3.6-PRODUCT(FE9,INDEX($MK$1:$NB$19,17,MATCH(FE$2&amp;FE$6,INDEX($MK$1:$NB$19,2,)&amp;INDEX($MK$1:$NB$19,6,),0)))+FE9*SUMPRODUCT($MK$7:$NB$7,$MK$17:$NB$17)-FE$12*INDEX($ME$1:$MJ$19,17,MATCH(FE13,$ME$1:$MJ$1,0)),"")</f>
        <v/>
      </c>
      <c r="FF17" s="19" t="str">
        <f t="array" ref="FF17">IF(FF7="1",SUM(FF153:FF155)/3.6-PRODUCT(FF9,INDEX($MK$1:$NB$19,17,MATCH(FF$2&amp;FF$6,INDEX($MK$1:$NB$19,2,)&amp;INDEX($MK$1:$NB$19,6,),0)))+FF9*SUMPRODUCT($MK$7:$NB$7,$MK$17:$NB$17)-FF$12*INDEX($ME$1:$MJ$19,17,MATCH(FF13,$ME$1:$MJ$1,0)),"")</f>
        <v/>
      </c>
      <c r="FG17" s="19" t="str">
        <f t="array" ref="FG17">IF(FG7="1",SUM(FG153:FG155)/3.6-PRODUCT(FG9,INDEX($MK$1:$NB$19,17,MATCH(FG$2&amp;FG$6,INDEX($MK$1:$NB$19,2,)&amp;INDEX($MK$1:$NB$19,6,),0)))+FG9*SUMPRODUCT($MK$7:$NB$7,$MK$17:$NB$17)-FG$12*INDEX($ME$1:$MJ$19,17,MATCH(FG13,$ME$1:$MJ$1,0)),"")</f>
        <v/>
      </c>
      <c r="FH17" s="19" t="str">
        <f t="array" ref="FH17">IF(FH7="1",SUM(FH153:FH155)/3.6-PRODUCT(FH9,INDEX($MK$1:$NB$19,17,MATCH(FH$2&amp;FH$6,INDEX($MK$1:$NB$19,2,)&amp;INDEX($MK$1:$NB$19,6,),0)))+FH9*SUMPRODUCT($MK$7:$NB$7,$MK$17:$NB$17)-FH$12*INDEX($ME$1:$MJ$19,17,MATCH(FH13,$ME$1:$MJ$1,0)),"")</f>
        <v/>
      </c>
      <c r="FI17" s="19" t="str">
        <f t="array" ref="FI17">IF(FI7="1",SUM(FI153:FI155)/3.6-PRODUCT(FI9,INDEX($MK$1:$NB$19,17,MATCH(FI$2&amp;FI$6,INDEX($MK$1:$NB$19,2,)&amp;INDEX($MK$1:$NB$19,6,),0)))+FI9*SUMPRODUCT($MK$7:$NB$7,$MK$17:$NB$17)-FI$12*INDEX($ME$1:$MJ$19,17,MATCH(FI13,$ME$1:$MJ$1,0)),"")</f>
        <v/>
      </c>
      <c r="FJ17" s="19" t="str">
        <f t="array" ref="FJ17">IF(FJ7="1",SUM(FJ153:FJ155)/3.6-PRODUCT(FJ9,INDEX($MK$1:$NB$19,17,MATCH(FJ$2&amp;FJ$6,INDEX($MK$1:$NB$19,2,)&amp;INDEX($MK$1:$NB$19,6,),0)))+FJ9*SUMPRODUCT($MK$7:$NB$7,$MK$17:$NB$17)-FJ$12*INDEX($ME$1:$MJ$19,17,MATCH(FJ13,$ME$1:$MJ$1,0)),"")</f>
        <v/>
      </c>
      <c r="FK17" s="19" t="str">
        <f t="array" ref="FK17">IF(FK7="1",SUM(FK153:FK155)/3.6-PRODUCT(FK9,INDEX($MK$1:$NB$19,17,MATCH(FK$2&amp;FK$6,INDEX($MK$1:$NB$19,2,)&amp;INDEX($MK$1:$NB$19,6,),0)))+FK9*SUMPRODUCT($MK$7:$NB$7,$MK$17:$NB$17)-FK$12*INDEX($ME$1:$MJ$19,17,MATCH(FK13,$ME$1:$MJ$1,0)),"")</f>
        <v/>
      </c>
      <c r="FL17" s="19" t="str">
        <f t="array" ref="FL17">IF(FL7="1",SUM(FL153:FL155)/3.6-PRODUCT(FL9,INDEX($MK$1:$NB$19,17,MATCH(FL$2&amp;FL$6,INDEX($MK$1:$NB$19,2,)&amp;INDEX($MK$1:$NB$19,6,),0)))+FL9*SUMPRODUCT($MK$7:$NB$7,$MK$17:$NB$17)-FL$12*INDEX($ME$1:$MJ$19,17,MATCH(FL13,$ME$1:$MJ$1,0)),"")</f>
        <v/>
      </c>
      <c r="FM17" s="19" t="str">
        <f t="array" ref="FM17">IF(FM7="1",SUM(FM153:FM155)/3.6-PRODUCT(FM9,INDEX($MK$1:$NB$19,17,MATCH(FM$2&amp;FM$6,INDEX($MK$1:$NB$19,2,)&amp;INDEX($MK$1:$NB$19,6,),0)))+FM9*SUMPRODUCT($MK$7:$NB$7,$MK$17:$NB$17)-FM$12*INDEX($ME$1:$MJ$19,17,MATCH(FM13,$ME$1:$MJ$1,0)),"")</f>
        <v/>
      </c>
      <c r="FN17" s="19" t="str">
        <f t="array" ref="FN17">IF(FN7="1",SUM(FN153:FN155)/3.6-PRODUCT(FN9,INDEX($MK$1:$NB$19,17,MATCH(FN$2&amp;FN$6,INDEX($MK$1:$NB$19,2,)&amp;INDEX($MK$1:$NB$19,6,),0)))+FN9*SUMPRODUCT($MK$7:$NB$7,$MK$17:$NB$17)-FN$12*INDEX($ME$1:$MJ$19,17,MATCH(FN13,$ME$1:$MJ$1,0)),"")</f>
        <v/>
      </c>
      <c r="FO17" s="19" t="str">
        <f t="array" ref="FO17">IF(FO7="1",SUM(FO153:FO155)/3.6-PRODUCT(FO9,INDEX($MK$1:$NB$19,17,MATCH(FO$2&amp;FO$6,INDEX($MK$1:$NB$19,2,)&amp;INDEX($MK$1:$NB$19,6,),0)))+FO9*SUMPRODUCT($MK$7:$NB$7,$MK$17:$NB$17)-FO$12*INDEX($ME$1:$MJ$19,17,MATCH(FO13,$ME$1:$MJ$1,0)),"")</f>
        <v/>
      </c>
      <c r="FP17" s="19" t="str">
        <f t="array" ref="FP17">IF(FP7="1",SUM(FP153:FP155)/3.6-PRODUCT(FP9,INDEX($MK$1:$NB$19,17,MATCH(FP$2&amp;FP$6,INDEX($MK$1:$NB$19,2,)&amp;INDEX($MK$1:$NB$19,6,),0)))+FP9*SUMPRODUCT($MK$7:$NB$7,$MK$17:$NB$17)-FP$12*INDEX($ME$1:$MJ$19,17,MATCH(FP13,$ME$1:$MJ$1,0)),"")</f>
        <v/>
      </c>
      <c r="FQ17" s="19" t="str">
        <f t="array" ref="FQ17">IF(FQ7="1",SUM(FQ153:FQ155)/3.6-PRODUCT(FQ9,INDEX($MK$1:$NB$19,17,MATCH(FQ$2&amp;FQ$6,INDEX($MK$1:$NB$19,2,)&amp;INDEX($MK$1:$NB$19,6,),0)))+FQ9*SUMPRODUCT($MK$7:$NB$7,$MK$17:$NB$17)-FQ$12*INDEX($ME$1:$MJ$19,17,MATCH(FQ13,$ME$1:$MJ$1,0)),"")</f>
        <v/>
      </c>
      <c r="FR17" s="19" t="str">
        <f t="array" ref="FR17">IF(FR7="1",SUM(FR153:FR155)/3.6-PRODUCT(FR9,INDEX($MK$1:$NB$19,17,MATCH(FR$2&amp;FR$6,INDEX($MK$1:$NB$19,2,)&amp;INDEX($MK$1:$NB$19,6,),0)))+FR9*SUMPRODUCT($MK$7:$NB$7,$MK$17:$NB$17)-FR$12*INDEX($ME$1:$MJ$19,17,MATCH(FR13,$ME$1:$MJ$1,0)),"")</f>
        <v/>
      </c>
      <c r="FS17" s="19" t="str">
        <f t="array" ref="FS17">IF(FS7="1",SUM(FS153:FS155)/3.6-PRODUCT(FS9,INDEX($MK$1:$NB$19,17,MATCH(FS$2&amp;FS$6,INDEX($MK$1:$NB$19,2,)&amp;INDEX($MK$1:$NB$19,6,),0)))+FS9*SUMPRODUCT($MK$7:$NB$7,$MK$17:$NB$17)-FS$12*INDEX($ME$1:$MJ$19,17,MATCH(FS13,$ME$1:$MJ$1,0)),"")</f>
        <v/>
      </c>
      <c r="FT17" s="19" t="str">
        <f t="array" ref="FT17">IF(FT7="1",SUM(FT153:FT155)/3.6-PRODUCT(FT9,INDEX($MK$1:$NB$19,17,MATCH(FT$2&amp;FT$6,INDEX($MK$1:$NB$19,2,)&amp;INDEX($MK$1:$NB$19,6,),0)))+FT9*SUMPRODUCT($MK$7:$NB$7,$MK$17:$NB$17)-FT$12*INDEX($ME$1:$MJ$19,17,MATCH(FT13,$ME$1:$MJ$1,0)),"")</f>
        <v/>
      </c>
      <c r="FU17" s="19" t="str">
        <f t="array" ref="FU17">IF(FU7="1",SUM(FU153:FU155)/3.6-PRODUCT(FU9,INDEX($MK$1:$NB$19,17,MATCH(FU$2&amp;FU$6,INDEX($MK$1:$NB$19,2,)&amp;INDEX($MK$1:$NB$19,6,),0)))+FU9*SUMPRODUCT($MK$7:$NB$7,$MK$17:$NB$17)-FU$12*INDEX($ME$1:$MJ$19,17,MATCH(FU13,$ME$1:$MJ$1,0)),"")</f>
        <v/>
      </c>
      <c r="FV17" s="19" t="str">
        <f t="array" ref="FV17">IF(FV7="1",SUM(FV153:FV155)/3.6-PRODUCT(FV9,INDEX($MK$1:$NB$19,17,MATCH(FV$2&amp;FV$6,INDEX($MK$1:$NB$19,2,)&amp;INDEX($MK$1:$NB$19,6,),0)))+FV9*SUMPRODUCT($MK$7:$NB$7,$MK$17:$NB$17)-FV$12*INDEX($ME$1:$MJ$19,17,MATCH(FV13,$ME$1:$MJ$1,0)),"")</f>
        <v/>
      </c>
      <c r="FW17" s="19" t="str">
        <f t="array" ref="FW17">IF(FW7="1",SUM(FW153:FW155)/3.6-PRODUCT(FW9,INDEX($MK$1:$NB$19,17,MATCH(FW$2&amp;FW$6,INDEX($MK$1:$NB$19,2,)&amp;INDEX($MK$1:$NB$19,6,),0)))+FW9*SUMPRODUCT($MK$7:$NB$7,$MK$17:$NB$17)-FW$12*INDEX($ME$1:$MJ$19,17,MATCH(FW13,$ME$1:$MJ$1,0)),"")</f>
        <v/>
      </c>
      <c r="FX17" s="19" t="str">
        <f t="array" ref="FX17">IF(FX7="1",SUM(FX153:FX155)/3.6-PRODUCT(FX9,INDEX($MK$1:$NB$19,17,MATCH(FX$2&amp;FX$6,INDEX($MK$1:$NB$19,2,)&amp;INDEX($MK$1:$NB$19,6,),0)))+FX9*SUMPRODUCT($MK$7:$NB$7,$MK$17:$NB$17)-FX$12*INDEX($ME$1:$MJ$19,17,MATCH(FX13,$ME$1:$MJ$1,0)),"")</f>
        <v/>
      </c>
      <c r="FY17" s="19" t="str">
        <f t="array" ref="FY17">IF(FY7="1",SUM(FY153:FY155)/3.6-PRODUCT(FY9,INDEX($MK$1:$NB$19,17,MATCH(FY$2&amp;FY$6,INDEX($MK$1:$NB$19,2,)&amp;INDEX($MK$1:$NB$19,6,),0)))+FY9*SUMPRODUCT($MK$7:$NB$7,$MK$17:$NB$17)-FY$12*INDEX($ME$1:$MJ$19,17,MATCH(FY13,$ME$1:$MJ$1,0)),"")</f>
        <v/>
      </c>
      <c r="FZ17" s="19" t="str">
        <f t="array" ref="FZ17">IF(FZ7="1",SUM(FZ153:FZ155)/3.6-PRODUCT(FZ9,INDEX($MK$1:$NB$19,17,MATCH(FZ$2&amp;FZ$6,INDEX($MK$1:$NB$19,2,)&amp;INDEX($MK$1:$NB$19,6,),0)))+FZ9*SUMPRODUCT($MK$7:$NB$7,$MK$17:$NB$17)-FZ$12*INDEX($ME$1:$MJ$19,17,MATCH(FZ13,$ME$1:$MJ$1,0)),"")</f>
        <v/>
      </c>
      <c r="GA17" s="19" t="str">
        <f t="array" ref="GA17">IF(GA7="1",SUM(GA153:GA155)/3.6-PRODUCT(GA9,INDEX($MK$1:$NB$19,17,MATCH(GA$2&amp;GA$6,INDEX($MK$1:$NB$19,2,)&amp;INDEX($MK$1:$NB$19,6,),0)))+GA9*SUMPRODUCT($MK$7:$NB$7,$MK$17:$NB$17)-GA$12*INDEX($ME$1:$MJ$19,17,MATCH(GA13,$ME$1:$MJ$1,0)),"")</f>
        <v/>
      </c>
      <c r="GB17" s="19" t="str">
        <f t="array" ref="GB17">IF(GB7="1",SUM(GB153:GB155)/3.6-PRODUCT(GB9,INDEX($MK$1:$NB$19,17,MATCH(GB$2&amp;GB$6,INDEX($MK$1:$NB$19,2,)&amp;INDEX($MK$1:$NB$19,6,),0)))+GB9*SUMPRODUCT($MK$7:$NB$7,$MK$17:$NB$17)-GB$12*INDEX($ME$1:$MJ$19,17,MATCH(GB13,$ME$1:$MJ$1,0)),"")</f>
        <v/>
      </c>
      <c r="GC17" s="19" t="str">
        <f t="array" ref="GC17">IF(GC7="1",SUM(GC153:GC155)/3.6-PRODUCT(GC9,INDEX($MK$1:$NB$19,17,MATCH(GC$2&amp;GC$6,INDEX($MK$1:$NB$19,2,)&amp;INDEX($MK$1:$NB$19,6,),0)))+GC9*SUMPRODUCT($MK$7:$NB$7,$MK$17:$NB$17)-GC$12*INDEX($ME$1:$MJ$19,17,MATCH(GC13,$ME$1:$MJ$1,0)),"")</f>
        <v/>
      </c>
      <c r="GD17" s="19" t="str">
        <f t="array" ref="GD17">IF(GD7="1",SUM(GD153:GD155)/3.6-PRODUCT(GD9,INDEX($MK$1:$NB$19,17,MATCH(GD$2&amp;GD$6,INDEX($MK$1:$NB$19,2,)&amp;INDEX($MK$1:$NB$19,6,),0)))+GD9*SUMPRODUCT($MK$7:$NB$7,$MK$17:$NB$17)-GD$12*INDEX($ME$1:$MJ$19,17,MATCH(GD13,$ME$1:$MJ$1,0)),"")</f>
        <v/>
      </c>
      <c r="GE17" s="19" t="str">
        <f t="array" ref="GE17">IF(GE7="1",SUM(GE153:GE155)/3.6-PRODUCT(GE9,INDEX($MK$1:$NB$19,17,MATCH(GE$2&amp;GE$6,INDEX($MK$1:$NB$19,2,)&amp;INDEX($MK$1:$NB$19,6,),0)))+GE9*SUMPRODUCT($MK$7:$NB$7,$MK$17:$NB$17)-GE$12*INDEX($ME$1:$MJ$19,17,MATCH(GE13,$ME$1:$MJ$1,0)),"")</f>
        <v/>
      </c>
      <c r="GF17" s="19" t="str">
        <f t="array" ref="GF17">IF(GF7="1",SUM(GF153:GF155)/3.6-PRODUCT(GF9,INDEX($MK$1:$NB$19,17,MATCH(GF$2&amp;GF$6,INDEX($MK$1:$NB$19,2,)&amp;INDEX($MK$1:$NB$19,6,),0)))+GF9*SUMPRODUCT($MK$7:$NB$7,$MK$17:$NB$17)-GF$12*INDEX($ME$1:$MJ$19,17,MATCH(GF13,$ME$1:$MJ$1,0)),"")</f>
        <v/>
      </c>
      <c r="GG17" s="19" t="str">
        <f t="array" ref="GG17">IF(GG7="1",SUM(GG153:GG155)/3.6-PRODUCT(GG9,INDEX($MK$1:$NB$19,17,MATCH(GG$2&amp;GG$6,INDEX($MK$1:$NB$19,2,)&amp;INDEX($MK$1:$NB$19,6,),0)))+GG9*SUMPRODUCT($MK$7:$NB$7,$MK$17:$NB$17)-GG$12*INDEX($ME$1:$MJ$19,17,MATCH(GG13,$ME$1:$MJ$1,0)),"")</f>
        <v/>
      </c>
      <c r="GH17" s="19" t="str">
        <f t="array" ref="GH17">IF(GH7="1",SUM(GH153:GH155)/3.6-PRODUCT(GH9,INDEX($MK$1:$NB$19,17,MATCH(GH$2&amp;GH$6,INDEX($MK$1:$NB$19,2,)&amp;INDEX($MK$1:$NB$19,6,),0)))+GH9*SUMPRODUCT($MK$7:$NB$7,$MK$17:$NB$17)-GH$12*INDEX($ME$1:$MJ$19,17,MATCH(GH13,$ME$1:$MJ$1,0)),"")</f>
        <v/>
      </c>
      <c r="GI17" s="19" t="str">
        <f t="array" ref="GI17">IF(GI7="1",SUM(GI153:GI155)/3.6-PRODUCT(GI9,INDEX($MK$1:$NB$19,17,MATCH(GI$2&amp;GI$6,INDEX($MK$1:$NB$19,2,)&amp;INDEX($MK$1:$NB$19,6,),0)))+GI9*SUMPRODUCT($MK$7:$NB$7,$MK$17:$NB$17)-GI$12*INDEX($ME$1:$MJ$19,17,MATCH(GI13,$ME$1:$MJ$1,0)),"")</f>
        <v/>
      </c>
      <c r="GJ17" s="19" t="str">
        <f t="array" ref="GJ17">IF(GJ7="1",SUM(GJ153:GJ155)/3.6-PRODUCT(GJ9,INDEX($MK$1:$NB$19,17,MATCH(GJ$2&amp;GJ$6,INDEX($MK$1:$NB$19,2,)&amp;INDEX($MK$1:$NB$19,6,),0)))+GJ9*SUMPRODUCT($MK$7:$NB$7,$MK$17:$NB$17)-GJ$12*INDEX($ME$1:$MJ$19,17,MATCH(GJ13,$ME$1:$MJ$1,0)),"")</f>
        <v/>
      </c>
      <c r="GK17" s="19" t="str">
        <f t="array" ref="GK17">IF(GK7="1",SUM(GK153:GK155)/3.6-PRODUCT(GK9,INDEX($MK$1:$NB$19,17,MATCH(GK$2&amp;GK$6,INDEX($MK$1:$NB$19,2,)&amp;INDEX($MK$1:$NB$19,6,),0)))+GK9*SUMPRODUCT($MK$7:$NB$7,$MK$17:$NB$17)-GK$12*INDEX($ME$1:$MJ$19,17,MATCH(GK13,$ME$1:$MJ$1,0)),"")</f>
        <v/>
      </c>
      <c r="GL17" s="19" t="str">
        <f t="array" ref="GL17">IF(GL7="1",SUM(GL153:GL155)/3.6-PRODUCT(GL9,INDEX($MK$1:$NB$19,17,MATCH(GL$2&amp;GL$6,INDEX($MK$1:$NB$19,2,)&amp;INDEX($MK$1:$NB$19,6,),0)))+GL9*SUMPRODUCT($MK$7:$NB$7,$MK$17:$NB$17)-GL$12*INDEX($ME$1:$MJ$19,17,MATCH(GL13,$ME$1:$MJ$1,0)),"")</f>
        <v/>
      </c>
      <c r="GM17" s="19" t="str">
        <f t="array" ref="GM17">IF(GM7="1",SUM(GM153:GM155)/3.6-PRODUCT(GM9,INDEX($MK$1:$NB$19,17,MATCH(GM$2&amp;GM$6,INDEX($MK$1:$NB$19,2,)&amp;INDEX($MK$1:$NB$19,6,),0)))+GM9*SUMPRODUCT($MK$7:$NB$7,$MK$17:$NB$17)-GM$12*INDEX($ME$1:$MJ$19,17,MATCH(GM13,$ME$1:$MJ$1,0)),"")</f>
        <v/>
      </c>
      <c r="GN17" s="19" t="str">
        <f t="array" ref="GN17">IF(GN7="1",SUM(GN153:GN155)/3.6-PRODUCT(GN9,INDEX($MK$1:$NB$19,17,MATCH(GN$2&amp;GN$6,INDEX($MK$1:$NB$19,2,)&amp;INDEX($MK$1:$NB$19,6,),0)))+GN9*SUMPRODUCT($MK$7:$NB$7,$MK$17:$NB$17)-GN$12*INDEX($ME$1:$MJ$19,17,MATCH(GN13,$ME$1:$MJ$1,0)),"")</f>
        <v/>
      </c>
      <c r="GO17" s="19" t="str">
        <f t="array" ref="GO17">IF(GO7="1",SUM(GO153:GO155)/3.6-PRODUCT(GO9,INDEX($MK$1:$NB$19,17,MATCH(GO$2&amp;GO$6,INDEX($MK$1:$NB$19,2,)&amp;INDEX($MK$1:$NB$19,6,),0)))+GO9*SUMPRODUCT($MK$7:$NB$7,$MK$17:$NB$17)-GO$12*INDEX($ME$1:$MJ$19,17,MATCH(GO13,$ME$1:$MJ$1,0)),"")</f>
        <v/>
      </c>
      <c r="GP17" s="19" t="str">
        <f t="array" ref="GP17">IF(GP7="1",SUM(GP153:GP155)/3.6-PRODUCT(GP9,INDEX($MK$1:$NB$19,17,MATCH(GP$2&amp;GP$6,INDEX($MK$1:$NB$19,2,)&amp;INDEX($MK$1:$NB$19,6,),0)))+GP9*SUMPRODUCT($MK$7:$NB$7,$MK$17:$NB$17)-GP$12*INDEX($ME$1:$MJ$19,17,MATCH(GP13,$ME$1:$MJ$1,0)),"")</f>
        <v/>
      </c>
      <c r="GQ17" s="19" t="str">
        <f t="array" ref="GQ17">IF(GQ7="1",SUM(GQ153:GQ155)/3.6-PRODUCT(GQ9,INDEX($MK$1:$NB$19,17,MATCH(GQ$2&amp;GQ$6,INDEX($MK$1:$NB$19,2,)&amp;INDEX($MK$1:$NB$19,6,),0)))+GQ9*SUMPRODUCT($MK$7:$NB$7,$MK$17:$NB$17)-GQ$12*INDEX($ME$1:$MJ$19,17,MATCH(GQ13,$ME$1:$MJ$1,0)),"")</f>
        <v/>
      </c>
      <c r="GR17" s="19" t="str">
        <f t="array" ref="GR17">IF(GR7="1",SUM(GR153:GR155)/3.6-PRODUCT(GR9,INDEX($MK$1:$NB$19,17,MATCH(GR$2&amp;GR$6,INDEX($MK$1:$NB$19,2,)&amp;INDEX($MK$1:$NB$19,6,),0)))+GR9*SUMPRODUCT($MK$7:$NB$7,$MK$17:$NB$17)-GR$12*INDEX($ME$1:$MJ$19,17,MATCH(GR13,$ME$1:$MJ$1,0)),"")</f>
        <v/>
      </c>
      <c r="GS17" s="19" t="str">
        <f t="array" ref="GS17">IF(GS7="1",SUM(GS153:GS155)/3.6-PRODUCT(GS9,INDEX($MK$1:$NB$19,17,MATCH(GS$2&amp;GS$6,INDEX($MK$1:$NB$19,2,)&amp;INDEX($MK$1:$NB$19,6,),0)))+GS9*SUMPRODUCT($MK$7:$NB$7,$MK$17:$NB$17)-GS$12*INDEX($ME$1:$MJ$19,17,MATCH(GS13,$ME$1:$MJ$1,0)),"")</f>
        <v/>
      </c>
      <c r="GT17" s="19" t="str">
        <f t="array" ref="GT17">IF(GT7="1",SUM(GT153:GT155)/3.6-PRODUCT(GT9,INDEX($MK$1:$NB$19,17,MATCH(GT$2&amp;GT$6,INDEX($MK$1:$NB$19,2,)&amp;INDEX($MK$1:$NB$19,6,),0)))+GT9*SUMPRODUCT($MK$7:$NB$7,$MK$17:$NB$17)-GT$12*INDEX($ME$1:$MJ$19,17,MATCH(GT13,$ME$1:$MJ$1,0)),"")</f>
        <v/>
      </c>
      <c r="GU17" s="19" t="str">
        <f t="array" ref="GU17">IF(GU7="1",SUM(GU153:GU155)/3.6-PRODUCT(GU9,INDEX($MK$1:$NB$19,17,MATCH(GU$2&amp;GU$6,INDEX($MK$1:$NB$19,2,)&amp;INDEX($MK$1:$NB$19,6,),0)))+GU9*SUMPRODUCT($MK$7:$NB$7,$MK$17:$NB$17)-GU$12*INDEX($ME$1:$MJ$19,17,MATCH(GU13,$ME$1:$MJ$1,0)),"")</f>
        <v/>
      </c>
      <c r="GV17" s="19" t="str">
        <f t="array" ref="GV17">IF(GV7="1",SUM(GV153:GV155)/3.6-PRODUCT(GV9,INDEX($MK$1:$NB$19,17,MATCH(GV$2&amp;GV$6,INDEX($MK$1:$NB$19,2,)&amp;INDEX($MK$1:$NB$19,6,),0)))+GV9*SUMPRODUCT($MK$7:$NB$7,$MK$17:$NB$17)-GV$12*INDEX($ME$1:$MJ$19,17,MATCH(GV13,$ME$1:$MJ$1,0)),"")</f>
        <v/>
      </c>
      <c r="GW17" s="19" t="str">
        <f t="array" ref="GW17">IF(GW7="1",SUM(GW153:GW155)/3.6-PRODUCT(GW9,INDEX($MK$1:$NB$19,17,MATCH(GW$2&amp;GW$6,INDEX($MK$1:$NB$19,2,)&amp;INDEX($MK$1:$NB$19,6,),0)))+GW9*SUMPRODUCT($MK$7:$NB$7,$MK$17:$NB$17)-GW$12*INDEX($ME$1:$MJ$19,17,MATCH(GW13,$ME$1:$MJ$1,0)),"")</f>
        <v/>
      </c>
      <c r="GX17" s="19" t="str">
        <f t="array" ref="GX17">IF(GX7="1",SUM(GX153:GX155)/3.6-PRODUCT(GX9,INDEX($MK$1:$NB$19,17,MATCH(GX$2&amp;GX$6,INDEX($MK$1:$NB$19,2,)&amp;INDEX($MK$1:$NB$19,6,),0)))+GX9*SUMPRODUCT($MK$7:$NB$7,$MK$17:$NB$17)-GX$12*INDEX($ME$1:$MJ$19,17,MATCH(GX13,$ME$1:$MJ$1,0)),"")</f>
        <v/>
      </c>
      <c r="GY17" s="19" t="str">
        <f t="array" ref="GY17">IF(GY7="1",SUM(GY153:GY155)/3.6-PRODUCT(GY9,INDEX($MK$1:$NB$19,17,MATCH(GY$2&amp;GY$6,INDEX($MK$1:$NB$19,2,)&amp;INDEX($MK$1:$NB$19,6,),0)))+GY9*SUMPRODUCT($MK$7:$NB$7,$MK$17:$NB$17)-GY$12*INDEX($ME$1:$MJ$19,17,MATCH(GY13,$ME$1:$MJ$1,0)),"")</f>
        <v/>
      </c>
      <c r="GZ17" s="19" t="str">
        <f t="array" ref="GZ17">IF(GZ7="1",SUM(GZ153:GZ155)/3.6-PRODUCT(GZ9,INDEX($MK$1:$NB$19,17,MATCH(GZ$2&amp;GZ$6,INDEX($MK$1:$NB$19,2,)&amp;INDEX($MK$1:$NB$19,6,),0)))+GZ9*SUMPRODUCT($MK$7:$NB$7,$MK$17:$NB$17)-GZ$12*INDEX($ME$1:$MJ$19,17,MATCH(GZ13,$ME$1:$MJ$1,0)),"")</f>
        <v/>
      </c>
      <c r="HA17" s="19" t="str">
        <f t="array" ref="HA17">IF(HA7="1",SUM(HA153:HA155)/3.6-PRODUCT(HA9,INDEX($MK$1:$NB$19,17,MATCH(HA$2&amp;HA$6,INDEX($MK$1:$NB$19,2,)&amp;INDEX($MK$1:$NB$19,6,),0)))+HA9*SUMPRODUCT($MK$7:$NB$7,$MK$17:$NB$17)-HA$12*INDEX($ME$1:$MJ$19,17,MATCH(HA13,$ME$1:$MJ$1,0)),"")</f>
        <v/>
      </c>
      <c r="HB17" s="19" t="str">
        <f t="array" ref="HB17">IF(HB7="1",SUM(HB153:HB155)/3.6-PRODUCT(HB9,INDEX($MK$1:$NB$19,17,MATCH(HB$2&amp;HB$6,INDEX($MK$1:$NB$19,2,)&amp;INDEX($MK$1:$NB$19,6,),0)))+HB9*SUMPRODUCT($MK$7:$NB$7,$MK$17:$NB$17)-HB$12*INDEX($ME$1:$MJ$19,17,MATCH(HB13,$ME$1:$MJ$1,0)),"")</f>
        <v/>
      </c>
      <c r="HC17" s="19" t="str">
        <f t="array" ref="HC17">IF(HC7="1",SUM(HC153:HC155)/3.6-PRODUCT(HC9,INDEX($MK$1:$NB$19,17,MATCH(HC$2&amp;HC$6,INDEX($MK$1:$NB$19,2,)&amp;INDEX($MK$1:$NB$19,6,),0)))+HC9*SUMPRODUCT($MK$7:$NB$7,$MK$17:$NB$17)-HC$12*INDEX($ME$1:$MJ$19,17,MATCH(HC13,$ME$1:$MJ$1,0)),"")</f>
        <v/>
      </c>
      <c r="HD17" s="19" t="str">
        <f t="array" ref="HD17">IF(HD7="1",SUM(HD153:HD155)/3.6-PRODUCT(HD9,INDEX($MK$1:$NB$19,17,MATCH(HD$2&amp;HD$6,INDEX($MK$1:$NB$19,2,)&amp;INDEX($MK$1:$NB$19,6,),0)))+HD9*SUMPRODUCT($MK$7:$NB$7,$MK$17:$NB$17)-HD$12*INDEX($ME$1:$MJ$19,17,MATCH(HD13,$ME$1:$MJ$1,0)),"")</f>
        <v/>
      </c>
      <c r="HE17" s="19" t="str">
        <f t="array" ref="HE17">IF(HE7="1",SUM(HE153:HE155)/3.6-PRODUCT(HE9,INDEX($MK$1:$NB$19,17,MATCH(HE$2&amp;HE$6,INDEX($MK$1:$NB$19,2,)&amp;INDEX($MK$1:$NB$19,6,),0)))+HE9*SUMPRODUCT($MK$7:$NB$7,$MK$17:$NB$17)-HE$12*INDEX($ME$1:$MJ$19,17,MATCH(HE13,$ME$1:$MJ$1,0)),"")</f>
        <v/>
      </c>
      <c r="HF17" s="19" t="str">
        <f t="array" ref="HF17">IF(HF7="1",SUM(HF153:HF155)/3.6-PRODUCT(HF9,INDEX($MK$1:$NB$19,17,MATCH(HF$2&amp;HF$6,INDEX($MK$1:$NB$19,2,)&amp;INDEX($MK$1:$NB$19,6,),0)))+HF9*SUMPRODUCT($MK$7:$NB$7,$MK$17:$NB$17)-HF$12*INDEX($ME$1:$MJ$19,17,MATCH(HF13,$ME$1:$MJ$1,0)),"")</f>
        <v/>
      </c>
      <c r="HG17" s="19" t="str">
        <f t="array" ref="HG17">IF(HG7="1",SUM(HG153:HG155)/3.6-PRODUCT(HG9,INDEX($MK$1:$NB$19,17,MATCH(HG$2&amp;HG$6,INDEX($MK$1:$NB$19,2,)&amp;INDEX($MK$1:$NB$19,6,),0)))+HG9*SUMPRODUCT($MK$7:$NB$7,$MK$17:$NB$17)-HG$12*INDEX($ME$1:$MJ$19,17,MATCH(HG13,$ME$1:$MJ$1,0)),"")</f>
        <v/>
      </c>
      <c r="HH17" s="19" t="str">
        <f t="array" ref="HH17">IF(HH7="1",SUM(HH153:HH155)/3.6-PRODUCT(HH9,INDEX($MK$1:$NB$19,17,MATCH(HH$2&amp;HH$6,INDEX($MK$1:$NB$19,2,)&amp;INDEX($MK$1:$NB$19,6,),0)))+HH9*SUMPRODUCT($MK$7:$NB$7,$MK$17:$NB$17)-HH$12*INDEX($ME$1:$MJ$19,17,MATCH(HH13,$ME$1:$MJ$1,0)),"")</f>
        <v/>
      </c>
      <c r="HI17" s="19" t="str">
        <f t="array" ref="HI17">IF(HI7="1",SUM(HI153:HI155)/3.6-PRODUCT(HI9,INDEX($MK$1:$NB$19,17,MATCH(HI$2&amp;HI$6,INDEX($MK$1:$NB$19,2,)&amp;INDEX($MK$1:$NB$19,6,),0)))+HI9*SUMPRODUCT($MK$7:$NB$7,$MK$17:$NB$17)-HI$12*INDEX($ME$1:$MJ$19,17,MATCH(HI13,$ME$1:$MJ$1,0)),"")</f>
        <v/>
      </c>
      <c r="HJ17" s="19" t="str">
        <f t="array" ref="HJ17">IF(HJ7="1",SUM(HJ153:HJ155)/3.6-PRODUCT(HJ9,INDEX($MK$1:$NB$19,17,MATCH(HJ$2&amp;HJ$6,INDEX($MK$1:$NB$19,2,)&amp;INDEX($MK$1:$NB$19,6,),0)))+HJ9*SUMPRODUCT($MK$7:$NB$7,$MK$17:$NB$17)-HJ$12*INDEX($ME$1:$MJ$19,17,MATCH(HJ13,$ME$1:$MJ$1,0)),"")</f>
        <v/>
      </c>
      <c r="HK17" s="19" t="str">
        <f t="array" ref="HK17">IF(HK7="1",SUM(HK153:HK155)/3.6-PRODUCT(HK9,INDEX($MK$1:$NB$19,17,MATCH(HK$2&amp;HK$6,INDEX($MK$1:$NB$19,2,)&amp;INDEX($MK$1:$NB$19,6,),0)))+HK9*SUMPRODUCT($MK$7:$NB$7,$MK$17:$NB$17)-HK$12*INDEX($ME$1:$MJ$19,17,MATCH(HK13,$ME$1:$MJ$1,0)),"")</f>
        <v/>
      </c>
      <c r="HL17" s="19" t="str">
        <f t="array" ref="HL17">IF(HL7="1",SUM(HL153:HL155)/3.6-PRODUCT(HL9,INDEX($MK$1:$NB$19,17,MATCH(HL$2&amp;HL$6,INDEX($MK$1:$NB$19,2,)&amp;INDEX($MK$1:$NB$19,6,),0)))+HL9*SUMPRODUCT($MK$7:$NB$7,$MK$17:$NB$17)-HL$12*INDEX($ME$1:$MJ$19,17,MATCH(HL13,$ME$1:$MJ$1,0)),"")</f>
        <v/>
      </c>
      <c r="HM17" s="19" t="str">
        <f t="array" ref="HM17">IF(HM7="1",SUM(HM153:HM155)/3.6-PRODUCT(HM9,INDEX($MK$1:$NB$19,17,MATCH(HM$2&amp;HM$6,INDEX($MK$1:$NB$19,2,)&amp;INDEX($MK$1:$NB$19,6,),0)))+HM9*SUMPRODUCT($MK$7:$NB$7,$MK$17:$NB$17)-HM$12*INDEX($ME$1:$MJ$19,17,MATCH(HM13,$ME$1:$MJ$1,0)),"")</f>
        <v/>
      </c>
      <c r="HN17" s="19" t="str">
        <f t="array" ref="HN17">IF(HN7="1",SUM(HN153:HN155)/3.6-PRODUCT(HN9,INDEX($MK$1:$NB$19,17,MATCH(HN$2&amp;HN$6,INDEX($MK$1:$NB$19,2,)&amp;INDEX($MK$1:$NB$19,6,),0)))+HN9*SUMPRODUCT($MK$7:$NB$7,$MK$17:$NB$17)-HN$12*INDEX($ME$1:$MJ$19,17,MATCH(HN13,$ME$1:$MJ$1,0)),"")</f>
        <v/>
      </c>
      <c r="HO17" s="19" t="str">
        <f t="array" ref="HO17">IF(HO7="1",SUM(HO153:HO155)/3.6-PRODUCT(HO9,INDEX($MK$1:$NB$19,17,MATCH(HO$2&amp;HO$6,INDEX($MK$1:$NB$19,2,)&amp;INDEX($MK$1:$NB$19,6,),0)))+HO9*SUMPRODUCT($MK$7:$NB$7,$MK$17:$NB$17)-HO$12*INDEX($ME$1:$MJ$19,17,MATCH(HO13,$ME$1:$MJ$1,0)),"")</f>
        <v/>
      </c>
      <c r="HP17" s="19" t="str">
        <f t="array" ref="HP17">IF(HP7="1",SUM(HP153:HP155)/3.6-PRODUCT(HP9,INDEX($MK$1:$NB$19,17,MATCH(HP$2&amp;HP$6,INDEX($MK$1:$NB$19,2,)&amp;INDEX($MK$1:$NB$19,6,),0)))+HP9*SUMPRODUCT($MK$7:$NB$7,$MK$17:$NB$17)-HP$12*INDEX($ME$1:$MJ$19,17,MATCH(HP13,$ME$1:$MJ$1,0)),"")</f>
        <v/>
      </c>
      <c r="HQ17" s="19" t="str">
        <f t="array" ref="HQ17">IF(HQ7="1",SUM(HQ153:HQ155)/3.6-PRODUCT(HQ9,INDEX($MK$1:$NB$19,17,MATCH(HQ$2&amp;HQ$6,INDEX($MK$1:$NB$19,2,)&amp;INDEX($MK$1:$NB$19,6,),0)))+HQ9*SUMPRODUCT($MK$7:$NB$7,$MK$17:$NB$17)-HQ$12*INDEX($ME$1:$MJ$19,17,MATCH(HQ13,$ME$1:$MJ$1,0)),"")</f>
        <v/>
      </c>
      <c r="HR17" s="19" t="str">
        <f t="array" ref="HR17">IF(HR7="1",SUM(HR153:HR155)/3.6-PRODUCT(HR9,INDEX($MK$1:$NB$19,17,MATCH(HR$2&amp;HR$6,INDEX($MK$1:$NB$19,2,)&amp;INDEX($MK$1:$NB$19,6,),0)))+HR9*SUMPRODUCT($MK$7:$NB$7,$MK$17:$NB$17)-HR$12*INDEX($ME$1:$MJ$19,17,MATCH(HR13,$ME$1:$MJ$1,0)),"")</f>
        <v/>
      </c>
      <c r="HS17" s="19" t="str">
        <f t="array" ref="HS17">IF(HS7="1",SUM(HS153:HS155)/3.6-PRODUCT(HS9,INDEX($MK$1:$NB$19,17,MATCH(HS$2&amp;HS$6,INDEX($MK$1:$NB$19,2,)&amp;INDEX($MK$1:$NB$19,6,),0)))+HS9*SUMPRODUCT($MK$7:$NB$7,$MK$17:$NB$17)-HS$12*INDEX($ME$1:$MJ$19,17,MATCH(HS13,$ME$1:$MJ$1,0)),"")</f>
        <v/>
      </c>
      <c r="HT17" s="19" t="str">
        <f t="array" ref="HT17">IF(HT7="1",SUM(HT153:HT155)/3.6-PRODUCT(HT9,INDEX($MK$1:$NB$19,17,MATCH(HT$2&amp;HT$6,INDEX($MK$1:$NB$19,2,)&amp;INDEX($MK$1:$NB$19,6,),0)))+HT9*SUMPRODUCT($MK$7:$NB$7,$MK$17:$NB$17)-HT$12*INDEX($ME$1:$MJ$19,17,MATCH(HT13,$ME$1:$MJ$1,0)),"")</f>
        <v/>
      </c>
      <c r="HU17" s="19" t="str">
        <f t="array" ref="HU17">IF(HU7="1",SUM(HU153:HU155)/3.6-PRODUCT(HU9,INDEX($MK$1:$NB$19,17,MATCH(HU$2&amp;HU$6,INDEX($MK$1:$NB$19,2,)&amp;INDEX($MK$1:$NB$19,6,),0)))+HU9*SUMPRODUCT($MK$7:$NB$7,$MK$17:$NB$17)-HU$12*INDEX($ME$1:$MJ$19,17,MATCH(HU13,$ME$1:$MJ$1,0)),"")</f>
        <v/>
      </c>
      <c r="HV17" s="19" t="str">
        <f t="array" ref="HV17">IF(HV7="1",SUM(HV153:HV155)/3.6-PRODUCT(HV9,INDEX($MK$1:$NB$19,17,MATCH(HV$2&amp;HV$6,INDEX($MK$1:$NB$19,2,)&amp;INDEX($MK$1:$NB$19,6,),0)))+HV9*SUMPRODUCT($MK$7:$NB$7,$MK$17:$NB$17)-HV$12*INDEX($ME$1:$MJ$19,17,MATCH(HV13,$ME$1:$MJ$1,0)),"")</f>
        <v/>
      </c>
      <c r="HW17" s="19" t="str">
        <f t="array" ref="HW17">IF(HW7="1",SUM(HW153:HW155)/3.6-PRODUCT(HW9,INDEX($MK$1:$NB$19,17,MATCH(HW$2&amp;HW$6,INDEX($MK$1:$NB$19,2,)&amp;INDEX($MK$1:$NB$19,6,),0)))+HW9*SUMPRODUCT($MK$7:$NB$7,$MK$17:$NB$17)-HW$12*INDEX($ME$1:$MJ$19,17,MATCH(HW13,$ME$1:$MJ$1,0)),"")</f>
        <v/>
      </c>
      <c r="HX17" s="19" t="str">
        <f t="array" ref="HX17">IF(HX7="1",SUM(HX153:HX155)/3.6-PRODUCT(HX9,INDEX($MK$1:$NB$19,17,MATCH(HX$2&amp;HX$6,INDEX($MK$1:$NB$19,2,)&amp;INDEX($MK$1:$NB$19,6,),0)))+HX9*SUMPRODUCT($MK$7:$NB$7,$MK$17:$NB$17)-HX$12*INDEX($ME$1:$MJ$19,17,MATCH(HX13,$ME$1:$MJ$1,0)),"")</f>
        <v/>
      </c>
      <c r="HY17" s="19" t="str">
        <f t="array" ref="HY17">IF(HY7="1",SUM(HY153:HY155)/3.6-PRODUCT(HY9,INDEX($MK$1:$NB$19,17,MATCH(HY$2&amp;HY$6,INDEX($MK$1:$NB$19,2,)&amp;INDEX($MK$1:$NB$19,6,),0)))+HY9*SUMPRODUCT($MK$7:$NB$7,$MK$17:$NB$17)-HY$12*INDEX($ME$1:$MJ$19,17,MATCH(HY13,$ME$1:$MJ$1,0)),"")</f>
        <v/>
      </c>
      <c r="HZ17" s="19" t="str">
        <f t="array" ref="HZ17">IF(HZ7="1",SUM(HZ153:HZ155)/3.6-PRODUCT(HZ9,INDEX($MK$1:$NB$19,17,MATCH(HZ$2&amp;HZ$6,INDEX($MK$1:$NB$19,2,)&amp;INDEX($MK$1:$NB$19,6,),0)))+HZ9*SUMPRODUCT($MK$7:$NB$7,$MK$17:$NB$17)-HZ$12*INDEX($ME$1:$MJ$19,17,MATCH(HZ13,$ME$1:$MJ$1,0)),"")</f>
        <v/>
      </c>
      <c r="IA17" s="19" t="str">
        <f t="array" ref="IA17">IF(IA7="1",SUM(IA153:IA155)/3.6-PRODUCT(IA9,INDEX($MK$1:$NB$19,17,MATCH(IA$2&amp;IA$6,INDEX($MK$1:$NB$19,2,)&amp;INDEX($MK$1:$NB$19,6,),0)))+IA9*SUMPRODUCT($MK$7:$NB$7,$MK$17:$NB$17)-IA$12*INDEX($ME$1:$MJ$19,17,MATCH(IA13,$ME$1:$MJ$1,0)),"")</f>
        <v/>
      </c>
      <c r="IB17" s="19" t="str">
        <f t="array" ref="IB17">IF(IB7="1",SUM(IB153:IB155)/3.6-PRODUCT(IB9,INDEX($MK$1:$NB$19,17,MATCH(IB$2&amp;IB$6,INDEX($MK$1:$NB$19,2,)&amp;INDEX($MK$1:$NB$19,6,),0)))+IB9*SUMPRODUCT($MK$7:$NB$7,$MK$17:$NB$17)-IB$12*INDEX($ME$1:$MJ$19,17,MATCH(IB13,$ME$1:$MJ$1,0)),"")</f>
        <v/>
      </c>
      <c r="IC17" s="19" t="str">
        <f t="array" ref="IC17">IF(IC7="1",SUM(IC153:IC155)/3.6-PRODUCT(IC9,INDEX($MK$1:$NB$19,17,MATCH(IC$2&amp;IC$6,INDEX($MK$1:$NB$19,2,)&amp;INDEX($MK$1:$NB$19,6,),0)))+IC9*SUMPRODUCT($MK$7:$NB$7,$MK$17:$NB$17)-IC$12*INDEX($ME$1:$MJ$19,17,MATCH(IC13,$ME$1:$MJ$1,0)),"")</f>
        <v/>
      </c>
      <c r="ID17" s="19" t="str">
        <f t="array" ref="ID17">IF(ID7="1",SUM(ID153:ID155)/3.6-PRODUCT(ID9,INDEX($MK$1:$NB$19,17,MATCH(ID$2&amp;ID$6,INDEX($MK$1:$NB$19,2,)&amp;INDEX($MK$1:$NB$19,6,),0)))+ID9*SUMPRODUCT($MK$7:$NB$7,$MK$17:$NB$17)-ID$12*INDEX($ME$1:$MJ$19,17,MATCH(ID13,$ME$1:$MJ$1,0)),"")</f>
        <v/>
      </c>
      <c r="IE17" s="19" t="str">
        <f t="array" ref="IE17">IF(IE7="1",SUM(IE153:IE155)/3.6-PRODUCT(IE9,INDEX($MK$1:$NB$19,17,MATCH(IE$2&amp;IE$6,INDEX($MK$1:$NB$19,2,)&amp;INDEX($MK$1:$NB$19,6,),0)))+IE9*SUMPRODUCT($MK$7:$NB$7,$MK$17:$NB$17)-IE$12*INDEX($ME$1:$MJ$19,17,MATCH(IE13,$ME$1:$MJ$1,0)),"")</f>
        <v/>
      </c>
      <c r="IF17" s="19" t="str">
        <f t="array" ref="IF17">IF(IF7="1",SUM(IF153:IF155)/3.6-PRODUCT(IF9,INDEX($MK$1:$NB$19,17,MATCH(IF$2&amp;IF$6,INDEX($MK$1:$NB$19,2,)&amp;INDEX($MK$1:$NB$19,6,),0)))+IF9*SUMPRODUCT($MK$7:$NB$7,$MK$17:$NB$17)-IF$12*INDEX($ME$1:$MJ$19,17,MATCH(IF13,$ME$1:$MJ$1,0)),"")</f>
        <v/>
      </c>
      <c r="IG17" s="19" t="str">
        <f t="array" ref="IG17">IF(IG7="1",SUM(IG153:IG155)/3.6-PRODUCT(IG9,INDEX($MK$1:$NB$19,17,MATCH(IG$2&amp;IG$6,INDEX($MK$1:$NB$19,2,)&amp;INDEX($MK$1:$NB$19,6,),0)))+IG9*SUMPRODUCT($MK$7:$NB$7,$MK$17:$NB$17)-IG$12*INDEX($ME$1:$MJ$19,17,MATCH(IG13,$ME$1:$MJ$1,0)),"")</f>
        <v/>
      </c>
      <c r="IH17" s="19" t="str">
        <f t="array" ref="IH17">IF(IH7="1",SUM(IH153:IH155)/3.6-PRODUCT(IH9,INDEX($MK$1:$NB$19,17,MATCH(IH$2&amp;IH$6,INDEX($MK$1:$NB$19,2,)&amp;INDEX($MK$1:$NB$19,6,),0)))+IH9*SUMPRODUCT($MK$7:$NB$7,$MK$17:$NB$17)-IH$12*INDEX($ME$1:$MJ$19,17,MATCH(IH13,$ME$1:$MJ$1,0)),"")</f>
        <v/>
      </c>
      <c r="II17" s="19" t="str">
        <f t="array" ref="II17">IF(II7="1",SUM(II153:II155)/3.6-PRODUCT(II9,INDEX($MK$1:$NB$19,17,MATCH(II$2&amp;II$6,INDEX($MK$1:$NB$19,2,)&amp;INDEX($MK$1:$NB$19,6,),0)))+II9*SUMPRODUCT($MK$7:$NB$7,$MK$17:$NB$17)-II$12*INDEX($ME$1:$MJ$19,17,MATCH(II13,$ME$1:$MJ$1,0)),"")</f>
        <v/>
      </c>
      <c r="IJ17" s="19" t="str">
        <f t="array" ref="IJ17">IF(IJ7="1",SUM(IJ153:IJ155)/3.6-PRODUCT(IJ9,INDEX($MK$1:$NB$19,17,MATCH(IJ$2&amp;IJ$6,INDEX($MK$1:$NB$19,2,)&amp;INDEX($MK$1:$NB$19,6,),0)))+IJ9*SUMPRODUCT($MK$7:$NB$7,$MK$17:$NB$17)-IJ$12*INDEX($ME$1:$MJ$19,17,MATCH(IJ13,$ME$1:$MJ$1,0)),"")</f>
        <v/>
      </c>
      <c r="IK17" s="19" t="str">
        <f t="array" ref="IK17">IF(IK7="1",SUM(IK153:IK155)/3.6-PRODUCT(IK9,INDEX($MK$1:$NB$19,17,MATCH(IK$2&amp;IK$6,INDEX($MK$1:$NB$19,2,)&amp;INDEX($MK$1:$NB$19,6,),0)))+IK9*SUMPRODUCT($MK$7:$NB$7,$MK$17:$NB$17)-IK$12*INDEX($ME$1:$MJ$19,17,MATCH(IK13,$ME$1:$MJ$1,0)),"")</f>
        <v/>
      </c>
      <c r="IL17" s="19" t="str">
        <f t="array" ref="IL17">IF(IL7="1",SUM(IL153:IL155)/3.6-PRODUCT(IL9,INDEX($MK$1:$NB$19,17,MATCH(IL$2&amp;IL$6,INDEX($MK$1:$NB$19,2,)&amp;INDEX($MK$1:$NB$19,6,),0)))+IL9*SUMPRODUCT($MK$7:$NB$7,$MK$17:$NB$17)-IL$12*INDEX($ME$1:$MJ$19,17,MATCH(IL13,$ME$1:$MJ$1,0)),"")</f>
        <v/>
      </c>
      <c r="IM17" s="19" t="str">
        <f t="array" ref="IM17">IF(IM7="1",SUM(IM153:IM155)/3.6-PRODUCT(IM9,INDEX($MK$1:$NB$19,17,MATCH(IM$2&amp;IM$6,INDEX($MK$1:$NB$19,2,)&amp;INDEX($MK$1:$NB$19,6,),0)))+IM9*SUMPRODUCT($MK$7:$NB$7,$MK$17:$NB$17)-IM$12*INDEX($ME$1:$MJ$19,17,MATCH(IM13,$ME$1:$MJ$1,0)),"")</f>
        <v/>
      </c>
      <c r="IN17" s="19" t="str">
        <f t="array" ref="IN17">IF(IN7="1",SUM(IN153:IN155)/3.6-PRODUCT(IN9,INDEX($MK$1:$NB$19,17,MATCH(IN$2&amp;IN$6,INDEX($MK$1:$NB$19,2,)&amp;INDEX($MK$1:$NB$19,6,),0)))+IN9*SUMPRODUCT($MK$7:$NB$7,$MK$17:$NB$17)-IN$12*INDEX($ME$1:$MJ$19,17,MATCH(IN13,$ME$1:$MJ$1,0)),"")</f>
        <v/>
      </c>
      <c r="IO17" s="19" t="str">
        <f t="array" ref="IO17">IF(IO7="1",SUM(IO153:IO155)/3.6-PRODUCT(IO9,INDEX($MK$1:$NB$19,17,MATCH(IO$2&amp;IO$6,INDEX($MK$1:$NB$19,2,)&amp;INDEX($MK$1:$NB$19,6,),0)))+IO9*SUMPRODUCT($MK$7:$NB$7,$MK$17:$NB$17)-IO$12*INDEX($ME$1:$MJ$19,17,MATCH(IO13,$ME$1:$MJ$1,0)),"")</f>
        <v/>
      </c>
      <c r="IP17" s="19" t="str">
        <f t="array" ref="IP17">IF(IP7="1",SUM(IP153:IP155)/3.6-PRODUCT(IP9,INDEX($MK$1:$NB$19,17,MATCH(IP$2&amp;IP$6,INDEX($MK$1:$NB$19,2,)&amp;INDEX($MK$1:$NB$19,6,),0)))+IP9*SUMPRODUCT($MK$7:$NB$7,$MK$17:$NB$17)-IP$12*INDEX($ME$1:$MJ$19,17,MATCH(IP13,$ME$1:$MJ$1,0)),"")</f>
        <v/>
      </c>
      <c r="IQ17" s="19" t="str">
        <f t="array" ref="IQ17">IF(IQ7="1",SUM(IQ153:IQ155)/3.6-PRODUCT(IQ9,INDEX($MK$1:$NB$19,17,MATCH(IQ$2&amp;IQ$6,INDEX($MK$1:$NB$19,2,)&amp;INDEX($MK$1:$NB$19,6,),0)))+IQ9*SUMPRODUCT($MK$7:$NB$7,$MK$17:$NB$17)-IQ$12*INDEX($ME$1:$MJ$19,17,MATCH(IQ13,$ME$1:$MJ$1,0)),"")</f>
        <v/>
      </c>
      <c r="IR17" s="19" t="str">
        <f t="array" ref="IR17">IF(IR7="1",SUM(IR153:IR155)/3.6-PRODUCT(IR9,INDEX($MK$1:$NB$19,17,MATCH(IR$2&amp;IR$6,INDEX($MK$1:$NB$19,2,)&amp;INDEX($MK$1:$NB$19,6,),0)))+IR9*SUMPRODUCT($MK$7:$NB$7,$MK$17:$NB$17)-IR$12*INDEX($ME$1:$MJ$19,17,MATCH(IR13,$ME$1:$MJ$1,0)),"")</f>
        <v/>
      </c>
      <c r="IS17" s="19" t="str">
        <f t="array" ref="IS17">IF(IS7="1",SUM(IS153:IS155)/3.6-PRODUCT(IS9,INDEX($MK$1:$NB$19,17,MATCH(IS$2&amp;IS$6,INDEX($MK$1:$NB$19,2,)&amp;INDEX($MK$1:$NB$19,6,),0)))+IS9*SUMPRODUCT($MK$7:$NB$7,$MK$17:$NB$17)-IS$12*INDEX($ME$1:$MJ$19,17,MATCH(IS13,$ME$1:$MJ$1,0)),"")</f>
        <v/>
      </c>
      <c r="IT17" s="19" t="str">
        <f t="array" ref="IT17">IF(IT7="1",SUM(IT153:IT155)/3.6-PRODUCT(IT9,INDEX($MK$1:$NB$19,17,MATCH(IT$2&amp;IT$6,INDEX($MK$1:$NB$19,2,)&amp;INDEX($MK$1:$NB$19,6,),0)))+IT9*SUMPRODUCT($MK$7:$NB$7,$MK$17:$NB$17)-IT$12*INDEX($ME$1:$MJ$19,17,MATCH(IT13,$ME$1:$MJ$1,0)),"")</f>
        <v/>
      </c>
      <c r="IU17" s="19" t="str">
        <f t="array" ref="IU17">IF(IU7="1",SUM(IU153:IU155)/3.6-PRODUCT(IU9,INDEX($MK$1:$NB$19,17,MATCH(IU$2&amp;IU$6,INDEX($MK$1:$NB$19,2,)&amp;INDEX($MK$1:$NB$19,6,),0)))+IU9*SUMPRODUCT($MK$7:$NB$7,$MK$17:$NB$17)-IU$12*INDEX($ME$1:$MJ$19,17,MATCH(IU13,$ME$1:$MJ$1,0)),"")</f>
        <v/>
      </c>
      <c r="IV17" s="19" t="str">
        <f t="array" ref="IV17">IF(IV7="1",SUM(IV153:IV155)/3.6-PRODUCT(IV9,INDEX($MK$1:$NB$19,17,MATCH(IV$2&amp;IV$6,INDEX($MK$1:$NB$19,2,)&amp;INDEX($MK$1:$NB$19,6,),0)))+IV9*SUMPRODUCT($MK$7:$NB$7,$MK$17:$NB$17)-IV$12*INDEX($ME$1:$MJ$19,17,MATCH(IV13,$ME$1:$MJ$1,0)),"")</f>
        <v/>
      </c>
      <c r="IW17" s="19" t="str">
        <f t="array" ref="IW17">IF(IW7="1",SUM(IW153:IW155)/3.6-PRODUCT(IW9,INDEX($MK$1:$NB$19,17,MATCH(IW$2&amp;IW$6,INDEX($MK$1:$NB$19,2,)&amp;INDEX($MK$1:$NB$19,6,),0)))+IW9*SUMPRODUCT($MK$7:$NB$7,$MK$17:$NB$17)-IW$12*INDEX($ME$1:$MJ$19,17,MATCH(IW13,$ME$1:$MJ$1,0)),"")</f>
        <v/>
      </c>
      <c r="IX17" s="19" t="str">
        <f t="array" ref="IX17">IF(IX7="1",SUM(IX153:IX155)/3.6-PRODUCT(IX9,INDEX($MK$1:$NB$19,17,MATCH(IX$2&amp;IX$6,INDEX($MK$1:$NB$19,2,)&amp;INDEX($MK$1:$NB$19,6,),0)))+IX9*SUMPRODUCT($MK$7:$NB$7,$MK$17:$NB$17)-IX$12*INDEX($ME$1:$MJ$19,17,MATCH(IX13,$ME$1:$MJ$1,0)),"")</f>
        <v/>
      </c>
      <c r="IY17" s="19" t="str">
        <f t="array" ref="IY17">IF(IY7="1",SUM(IY153:IY155)/3.6-PRODUCT(IY9,INDEX($MK$1:$NB$19,17,MATCH(IY$2&amp;IY$6,INDEX($MK$1:$NB$19,2,)&amp;INDEX($MK$1:$NB$19,6,),0)))+IY9*SUMPRODUCT($MK$7:$NB$7,$MK$17:$NB$17)-IY$12*INDEX($ME$1:$MJ$19,17,MATCH(IY13,$ME$1:$MJ$1,0)),"")</f>
        <v/>
      </c>
      <c r="IZ17" s="19" t="str">
        <f t="array" ref="IZ17">IF(IZ7="1",SUM(IZ153:IZ155)/3.6-PRODUCT(IZ9,INDEX($MK$1:$NB$19,17,MATCH(IZ$2&amp;IZ$6,INDEX($MK$1:$NB$19,2,)&amp;INDEX($MK$1:$NB$19,6,),0)))+IZ9*SUMPRODUCT($MK$7:$NB$7,$MK$17:$NB$17)-IZ$12*INDEX($ME$1:$MJ$19,17,MATCH(IZ13,$ME$1:$MJ$1,0)),"")</f>
        <v/>
      </c>
      <c r="JA17" s="19" t="str">
        <f t="array" ref="JA17">IF(JA7="1",SUM(JA153:JA155)/3.6-PRODUCT(JA9,INDEX($MK$1:$NB$19,17,MATCH(JA$2&amp;JA$6,INDEX($MK$1:$NB$19,2,)&amp;INDEX($MK$1:$NB$19,6,),0)))+JA9*SUMPRODUCT($MK$7:$NB$7,$MK$17:$NB$17)-JA$12*INDEX($ME$1:$MJ$19,17,MATCH(JA13,$ME$1:$MJ$1,0)),"")</f>
        <v/>
      </c>
      <c r="JB17" s="19" t="str">
        <f t="array" ref="JB17">IF(JB7="1",SUM(JB153:JB155)/3.6-PRODUCT(JB9,INDEX($MK$1:$NB$19,17,MATCH(JB$2&amp;JB$6,INDEX($MK$1:$NB$19,2,)&amp;INDEX($MK$1:$NB$19,6,),0)))+JB9*SUMPRODUCT($MK$7:$NB$7,$MK$17:$NB$17)-JB$12*INDEX($ME$1:$MJ$19,17,MATCH(JB13,$ME$1:$MJ$1,0)),"")</f>
        <v/>
      </c>
      <c r="JC17" s="19" t="str">
        <f t="array" ref="JC17">IF(JC7="1",SUM(JC153:JC155)/3.6-PRODUCT(JC9,INDEX($MK$1:$NB$19,17,MATCH(JC$2&amp;JC$6,INDEX($MK$1:$NB$19,2,)&amp;INDEX($MK$1:$NB$19,6,),0)))+JC9*SUMPRODUCT($MK$7:$NB$7,$MK$17:$NB$17)-JC$12*INDEX($ME$1:$MJ$19,17,MATCH(JC13,$ME$1:$MJ$1,0)),"")</f>
        <v/>
      </c>
      <c r="JD17" s="19" t="str">
        <f t="array" ref="JD17">IF(JD7="1",SUM(JD153:JD155)/3.6-PRODUCT(JD9,INDEX($MK$1:$NB$19,17,MATCH(JD$2&amp;JD$6,INDEX($MK$1:$NB$19,2,)&amp;INDEX($MK$1:$NB$19,6,),0)))+JD9*SUMPRODUCT($MK$7:$NB$7,$MK$17:$NB$17)-JD$12*INDEX($ME$1:$MJ$19,17,MATCH(JD13,$ME$1:$MJ$1,0)),"")</f>
        <v/>
      </c>
      <c r="JE17" s="19" t="str">
        <f t="array" ref="JE17">IF(JE7="1",SUM(JE153:JE155)/3.6-PRODUCT(JE9,INDEX($MK$1:$NB$19,17,MATCH(JE$2&amp;JE$6,INDEX($MK$1:$NB$19,2,)&amp;INDEX($MK$1:$NB$19,6,),0)))+JE9*SUMPRODUCT($MK$7:$NB$7,$MK$17:$NB$17)-JE$12*INDEX($ME$1:$MJ$19,17,MATCH(JE13,$ME$1:$MJ$1,0)),"")</f>
        <v/>
      </c>
      <c r="JF17" s="19" t="str">
        <f t="array" ref="JF17">IF(JF7="1",SUM(JF153:JF155)/3.6-PRODUCT(JF9,INDEX($MK$1:$NB$19,17,MATCH(JF$2&amp;JF$6,INDEX($MK$1:$NB$19,2,)&amp;INDEX($MK$1:$NB$19,6,),0)))+JF9*SUMPRODUCT($MK$7:$NB$7,$MK$17:$NB$17)-JF$12*INDEX($ME$1:$MJ$19,17,MATCH(JF13,$ME$1:$MJ$1,0)),"")</f>
        <v/>
      </c>
      <c r="JG17" s="19" t="str">
        <f t="array" ref="JG17">IF(JG7="1",SUM(JG153:JG155)/3.6-PRODUCT(JG9,INDEX($MK$1:$NB$19,17,MATCH(JG$2&amp;JG$6,INDEX($MK$1:$NB$19,2,)&amp;INDEX($MK$1:$NB$19,6,),0)))+JG9*SUMPRODUCT($MK$7:$NB$7,$MK$17:$NB$17)-JG$12*INDEX($ME$1:$MJ$19,17,MATCH(JG13,$ME$1:$MJ$1,0)),"")</f>
        <v/>
      </c>
      <c r="JH17" s="19" t="str">
        <f t="array" ref="JH17">IF(JH7="1",SUM(JH153:JH155)/3.6-PRODUCT(JH9,INDEX($MK$1:$NB$19,17,MATCH(JH$2&amp;JH$6,INDEX($MK$1:$NB$19,2,)&amp;INDEX($MK$1:$NB$19,6,),0)))+JH9*SUMPRODUCT($MK$7:$NB$7,$MK$17:$NB$17)-JH$12*INDEX($ME$1:$MJ$19,17,MATCH(JH13,$ME$1:$MJ$1,0)),"")</f>
        <v/>
      </c>
      <c r="JI17" s="19" t="str">
        <f t="array" ref="JI17">IF(JI7="1",SUM(JI153:JI155)/3.6-PRODUCT(JI9,INDEX($MK$1:$NB$19,17,MATCH(JI$2&amp;JI$6,INDEX($MK$1:$NB$19,2,)&amp;INDEX($MK$1:$NB$19,6,),0)))+JI9*SUMPRODUCT($MK$7:$NB$7,$MK$17:$NB$17)-JI$12*INDEX($ME$1:$MJ$19,17,MATCH(JI13,$ME$1:$MJ$1,0)),"")</f>
        <v/>
      </c>
      <c r="JJ17" s="19" t="str">
        <f t="array" ref="JJ17">IF(JJ7="1",SUM(JJ153:JJ155)/3.6-PRODUCT(JJ9,INDEX($MK$1:$NB$19,17,MATCH(JJ$2&amp;JJ$6,INDEX($MK$1:$NB$19,2,)&amp;INDEX($MK$1:$NB$19,6,),0)))+JJ9*SUMPRODUCT($MK$7:$NB$7,$MK$17:$NB$17)-JJ$12*INDEX($ME$1:$MJ$19,17,MATCH(JJ13,$ME$1:$MJ$1,0)),"")</f>
        <v/>
      </c>
      <c r="JK17" s="19" t="str">
        <f t="array" ref="JK17">IF(JK7="1",SUM(JK153:JK155)/3.6-PRODUCT(JK9,INDEX($MK$1:$NB$19,17,MATCH(JK$2&amp;JK$6,INDEX($MK$1:$NB$19,2,)&amp;INDEX($MK$1:$NB$19,6,),0)))+JK9*SUMPRODUCT($MK$7:$NB$7,$MK$17:$NB$17)-JK$12*INDEX($ME$1:$MJ$19,17,MATCH(JK13,$ME$1:$MJ$1,0)),"")</f>
        <v/>
      </c>
      <c r="JL17" s="19" t="str">
        <f t="array" ref="JL17">IF(JL7="1",SUM(JL153:JL155)/3.6-PRODUCT(JL9,INDEX($MK$1:$NB$19,17,MATCH(JL$2&amp;JL$6,INDEX($MK$1:$NB$19,2,)&amp;INDEX($MK$1:$NB$19,6,),0)))+JL9*SUMPRODUCT($MK$7:$NB$7,$MK$17:$NB$17)-JL$12*INDEX($ME$1:$MJ$19,17,MATCH(JL13,$ME$1:$MJ$1,0)),"")</f>
        <v/>
      </c>
      <c r="JM17" s="19" t="str">
        <f t="array" ref="JM17">IF(JM7="1",SUM(JM153:JM155)/3.6-PRODUCT(JM9,INDEX($MK$1:$NB$19,17,MATCH(JM$2&amp;JM$6,INDEX($MK$1:$NB$19,2,)&amp;INDEX($MK$1:$NB$19,6,),0)))+JM9*SUMPRODUCT($MK$7:$NB$7,$MK$17:$NB$17)-JM$12*INDEX($ME$1:$MJ$19,17,MATCH(JM13,$ME$1:$MJ$1,0)),"")</f>
        <v/>
      </c>
      <c r="JN17" s="19" t="str">
        <f t="array" ref="JN17">IF(JN7="1",SUM(JN153:JN155)/3.6-PRODUCT(JN9,INDEX($MK$1:$NB$19,17,MATCH(JN$2&amp;JN$6,INDEX($MK$1:$NB$19,2,)&amp;INDEX($MK$1:$NB$19,6,),0)))+JN9*SUMPRODUCT($MK$7:$NB$7,$MK$17:$NB$17)-JN$12*INDEX($ME$1:$MJ$19,17,MATCH(JN13,$ME$1:$MJ$1,0)),"")</f>
        <v/>
      </c>
      <c r="JO17" s="19" t="str">
        <f t="array" ref="JO17">IF(JO7="1",SUM(JO153:JO155)/3.6-PRODUCT(JO9,INDEX($MK$1:$NB$19,17,MATCH(JO$2&amp;JO$6,INDEX($MK$1:$NB$19,2,)&amp;INDEX($MK$1:$NB$19,6,),0)))+JO9*SUMPRODUCT($MK$7:$NB$7,$MK$17:$NB$17)-JO$12*INDEX($ME$1:$MJ$19,17,MATCH(JO13,$ME$1:$MJ$1,0)),"")</f>
        <v/>
      </c>
      <c r="JP17" s="19" t="str">
        <f t="array" ref="JP17">IF(JP7="1",SUM(JP153:JP155)/3.6-PRODUCT(JP9,INDEX($MK$1:$NB$19,17,MATCH(JP$2&amp;JP$6,INDEX($MK$1:$NB$19,2,)&amp;INDEX($MK$1:$NB$19,6,),0)))+JP9*SUMPRODUCT($MK$7:$NB$7,$MK$17:$NB$17)-JP$12*INDEX($ME$1:$MJ$19,17,MATCH(JP13,$ME$1:$MJ$1,0)),"")</f>
        <v/>
      </c>
      <c r="JQ17" s="19" t="str">
        <f t="array" ref="JQ17">IF(JQ7="1",SUM(JQ153:JQ155)/3.6-PRODUCT(JQ9,INDEX($MK$1:$NB$19,17,MATCH(JQ$2&amp;JQ$6,INDEX($MK$1:$NB$19,2,)&amp;INDEX($MK$1:$NB$19,6,),0)))+JQ9*SUMPRODUCT($MK$7:$NB$7,$MK$17:$NB$17)-JQ$12*INDEX($ME$1:$MJ$19,17,MATCH(JQ13,$ME$1:$MJ$1,0)),"")</f>
        <v/>
      </c>
      <c r="JR17" s="19" t="str">
        <f t="array" ref="JR17">IF(JR7="1",SUM(JR153:JR155)/3.6-PRODUCT(JR9,INDEX($MK$1:$NB$19,17,MATCH(JR$2&amp;JR$6,INDEX($MK$1:$NB$19,2,)&amp;INDEX($MK$1:$NB$19,6,),0)))+JR9*SUMPRODUCT($MK$7:$NB$7,$MK$17:$NB$17)-JR$12*INDEX($ME$1:$MJ$19,17,MATCH(JR13,$ME$1:$MJ$1,0)),"")</f>
        <v/>
      </c>
      <c r="JS17" s="19" t="str">
        <f t="array" ref="JS17">IF(JS7="1",SUM(JS153:JS155)/3.6-PRODUCT(JS9,INDEX($MK$1:$NB$19,17,MATCH(JS$2&amp;JS$6,INDEX($MK$1:$NB$19,2,)&amp;INDEX($MK$1:$NB$19,6,),0)))+JS9*SUMPRODUCT($MK$7:$NB$7,$MK$17:$NB$17)-JS$12*INDEX($ME$1:$MJ$19,17,MATCH(JS13,$ME$1:$MJ$1,0)),"")</f>
        <v/>
      </c>
      <c r="JT17" s="19" t="str">
        <f t="array" ref="JT17">IF(JT7="1",SUM(JT153:JT155)/3.6-PRODUCT(JT9,INDEX($MK$1:$NB$19,17,MATCH(JT$2&amp;JT$6,INDEX($MK$1:$NB$19,2,)&amp;INDEX($MK$1:$NB$19,6,),0)))+JT9*SUMPRODUCT($MK$7:$NB$7,$MK$17:$NB$17)-JT$12*INDEX($ME$1:$MJ$19,17,MATCH(JT13,$ME$1:$MJ$1,0)),"")</f>
        <v/>
      </c>
      <c r="JU17" s="19" t="str">
        <f t="array" ref="JU17">IF(JU7="1",SUM(JU153:JU155)/3.6-PRODUCT(JU9,INDEX($MK$1:$NB$19,17,MATCH(JU$2&amp;JU$6,INDEX($MK$1:$NB$19,2,)&amp;INDEX($MK$1:$NB$19,6,),0)))+JU9*SUMPRODUCT($MK$7:$NB$7,$MK$17:$NB$17)-JU$12*INDEX($ME$1:$MJ$19,17,MATCH(JU13,$ME$1:$MJ$1,0)),"")</f>
        <v/>
      </c>
      <c r="JV17" s="19" t="str">
        <f t="array" ref="JV17">IF(JV7="1",SUM(JV153:JV155)/3.6-PRODUCT(JV9,INDEX($MK$1:$NB$19,17,MATCH(JV$2&amp;JV$6,INDEX($MK$1:$NB$19,2,)&amp;INDEX($MK$1:$NB$19,6,),0)))+JV9*SUMPRODUCT($MK$7:$NB$7,$MK$17:$NB$17)-JV$12*INDEX($ME$1:$MJ$19,17,MATCH(JV13,$ME$1:$MJ$1,0)),"")</f>
        <v/>
      </c>
      <c r="JW17" s="19" t="str">
        <f t="array" ref="JW17">IF(JW7="1",SUM(JW153:JW155)/3.6-PRODUCT(JW9,INDEX($MK$1:$NB$19,17,MATCH(JW$2&amp;JW$6,INDEX($MK$1:$NB$19,2,)&amp;INDEX($MK$1:$NB$19,6,),0)))+JW9*SUMPRODUCT($MK$7:$NB$7,$MK$17:$NB$17)-JW$12*INDEX($ME$1:$MJ$19,17,MATCH(JW13,$ME$1:$MJ$1,0)),"")</f>
        <v/>
      </c>
      <c r="JX17" s="19" t="str">
        <f t="array" ref="JX17">IF(JX7="1",SUM(JX153:JX155)/3.6-PRODUCT(JX9,INDEX($MK$1:$NB$19,17,MATCH(JX$2&amp;JX$6,INDEX($MK$1:$NB$19,2,)&amp;INDEX($MK$1:$NB$19,6,),0)))+JX9*SUMPRODUCT($MK$7:$NB$7,$MK$17:$NB$17)-JX$12*INDEX($ME$1:$MJ$19,17,MATCH(JX13,$ME$1:$MJ$1,0)),"")</f>
        <v/>
      </c>
      <c r="JY17" s="19" t="str">
        <f t="array" ref="JY17">IF(JY7="1",SUM(JY153:JY155)/3.6-PRODUCT(JY9,INDEX($MK$1:$NB$19,17,MATCH(JY$2&amp;JY$6,INDEX($MK$1:$NB$19,2,)&amp;INDEX($MK$1:$NB$19,6,),0)))+JY9*SUMPRODUCT($MK$7:$NB$7,$MK$17:$NB$17)-JY$12*INDEX($ME$1:$MJ$19,17,MATCH(JY13,$ME$1:$MJ$1,0)),"")</f>
        <v/>
      </c>
      <c r="JZ17" s="19" t="str">
        <f t="array" ref="JZ17">IF(JZ7="1",SUM(JZ153:JZ155)/3.6-PRODUCT(JZ9,INDEX($MK$1:$NB$19,17,MATCH(JZ$2&amp;JZ$6,INDEX($MK$1:$NB$19,2,)&amp;INDEX($MK$1:$NB$19,6,),0)))+JZ9*SUMPRODUCT($MK$7:$NB$7,$MK$17:$NB$17)-JZ$12*INDEX($ME$1:$MJ$19,17,MATCH(JZ13,$ME$1:$MJ$1,0)),"")</f>
        <v/>
      </c>
      <c r="KA17" s="19" t="str">
        <f t="array" ref="KA17">IF(KA7="1",SUM(KA153:KA155)/3.6-PRODUCT(KA9,INDEX($MK$1:$NB$19,17,MATCH(KA$2&amp;KA$6,INDEX($MK$1:$NB$19,2,)&amp;INDEX($MK$1:$NB$19,6,),0)))+KA9*SUMPRODUCT($MK$7:$NB$7,$MK$17:$NB$17)-KA$12*INDEX($ME$1:$MJ$19,17,MATCH(KA13,$ME$1:$MJ$1,0)),"")</f>
        <v/>
      </c>
      <c r="KB17" s="19" t="str">
        <f t="array" ref="KB17">IF(KB7="1",SUM(KB153:KB155)/3.6-PRODUCT(KB9,INDEX($MK$1:$NB$19,17,MATCH(KB$2&amp;KB$6,INDEX($MK$1:$NB$19,2,)&amp;INDEX($MK$1:$NB$19,6,),0)))+KB9*SUMPRODUCT($MK$7:$NB$7,$MK$17:$NB$17)-KB$12*INDEX($ME$1:$MJ$19,17,MATCH(KB13,$ME$1:$MJ$1,0)),"")</f>
        <v/>
      </c>
      <c r="KC17" s="19" t="str">
        <f t="array" ref="KC17">IF(KC7="1",SUM(KC153:KC155)/3.6-PRODUCT(KC9,INDEX($MK$1:$NB$19,17,MATCH(KC$2&amp;KC$6,INDEX($MK$1:$NB$19,2,)&amp;INDEX($MK$1:$NB$19,6,),0)))+KC9*SUMPRODUCT($MK$7:$NB$7,$MK$17:$NB$17)-KC$12*INDEX($ME$1:$MJ$19,17,MATCH(KC13,$ME$1:$MJ$1,0)),"")</f>
        <v/>
      </c>
      <c r="KD17" s="19" t="str">
        <f t="array" ref="KD17">IF(KD7="1",SUM(KD153:KD155)/3.6-PRODUCT(KD9,INDEX($MK$1:$NB$19,17,MATCH(KD$2&amp;KD$6,INDEX($MK$1:$NB$19,2,)&amp;INDEX($MK$1:$NB$19,6,),0)))+KD9*SUMPRODUCT($MK$7:$NB$7,$MK$17:$NB$17)-KD$12*INDEX($ME$1:$MJ$19,17,MATCH(KD13,$ME$1:$MJ$1,0)),"")</f>
        <v/>
      </c>
      <c r="KE17" s="19" t="str">
        <f t="array" ref="KE17">IF(KE7="1",SUM(KE153:KE155)/3.6-PRODUCT(KE9,INDEX($MK$1:$NB$19,17,MATCH(KE$2&amp;KE$6,INDEX($MK$1:$NB$19,2,)&amp;INDEX($MK$1:$NB$19,6,),0)))+KE9*SUMPRODUCT($MK$7:$NB$7,$MK$17:$NB$17)-KE$12*INDEX($ME$1:$MJ$19,17,MATCH(KE13,$ME$1:$MJ$1,0)),"")</f>
        <v/>
      </c>
      <c r="KF17" s="19" t="str">
        <f t="array" ref="KF17">IF(KF7="1",SUM(KF153:KF155)/3.6-PRODUCT(KF9,INDEX($MK$1:$NB$19,17,MATCH(KF$2&amp;KF$6,INDEX($MK$1:$NB$19,2,)&amp;INDEX($MK$1:$NB$19,6,),0)))+KF9*SUMPRODUCT($MK$7:$NB$7,$MK$17:$NB$17)-KF$12*INDEX($ME$1:$MJ$19,17,MATCH(KF13,$ME$1:$MJ$1,0)),"")</f>
        <v/>
      </c>
      <c r="KG17" s="19" t="str">
        <f t="array" ref="KG17">IF(KG7="1",SUM(KG153:KG155)/3.6-PRODUCT(KG9,INDEX($MK$1:$NB$19,17,MATCH(KG$2&amp;KG$6,INDEX($MK$1:$NB$19,2,)&amp;INDEX($MK$1:$NB$19,6,),0)))+KG9*SUMPRODUCT($MK$7:$NB$7,$MK$17:$NB$17)-KG$12*INDEX($ME$1:$MJ$19,17,MATCH(KG13,$ME$1:$MJ$1,0)),"")</f>
        <v/>
      </c>
      <c r="KH17" s="19" t="str">
        <f t="array" ref="KH17">IF(KH7="1",SUM(KH153:KH155)/3.6-PRODUCT(KH9,INDEX($MK$1:$NB$19,17,MATCH(KH$2&amp;KH$6,INDEX($MK$1:$NB$19,2,)&amp;INDEX($MK$1:$NB$19,6,),0)))+KH9*SUMPRODUCT($MK$7:$NB$7,$MK$17:$NB$17)-KH$12*INDEX($ME$1:$MJ$19,17,MATCH(KH13,$ME$1:$MJ$1,0)),"")</f>
        <v/>
      </c>
      <c r="KI17" s="19" t="str">
        <f t="array" ref="KI17">IF(KI7="1",SUM(KI153:KI155)/3.6-PRODUCT(KI9,INDEX($MK$1:$NB$19,17,MATCH(KI$2&amp;KI$6,INDEX($MK$1:$NB$19,2,)&amp;INDEX($MK$1:$NB$19,6,),0)))+KI9*SUMPRODUCT($MK$7:$NB$7,$MK$17:$NB$17)-KI$12*INDEX($ME$1:$MJ$19,17,MATCH(KI13,$ME$1:$MJ$1,0)),"")</f>
        <v/>
      </c>
      <c r="KJ17" s="19" t="str">
        <f t="array" ref="KJ17">IF(KJ7="1",SUM(KJ153:KJ155)/3.6-PRODUCT(KJ9,INDEX($MK$1:$NB$19,17,MATCH(KJ$2&amp;KJ$6,INDEX($MK$1:$NB$19,2,)&amp;INDEX($MK$1:$NB$19,6,),0)))+KJ9*SUMPRODUCT($MK$7:$NB$7,$MK$17:$NB$17)-KJ$12*INDEX($ME$1:$MJ$19,17,MATCH(KJ13,$ME$1:$MJ$1,0)),"")</f>
        <v/>
      </c>
      <c r="KK17" s="19" t="str">
        <f t="array" ref="KK17">IF(KK7="1",SUM(KK153:KK155)/3.6-PRODUCT(KK9,INDEX($MK$1:$NB$19,17,MATCH(KK$2&amp;KK$6,INDEX($MK$1:$NB$19,2,)&amp;INDEX($MK$1:$NB$19,6,),0)))+KK9*SUMPRODUCT($MK$7:$NB$7,$MK$17:$NB$17)-KK$12*INDEX($ME$1:$MJ$19,17,MATCH(KK13,$ME$1:$MJ$1,0)),"")</f>
        <v/>
      </c>
      <c r="KL17" s="19" t="str">
        <f t="array" ref="KL17">IF(KL7="1",SUM(KL153:KL155)/3.6-PRODUCT(KL9,INDEX($MK$1:$NB$19,17,MATCH(KL$2&amp;KL$6,INDEX($MK$1:$NB$19,2,)&amp;INDEX($MK$1:$NB$19,6,),0)))+KL9*SUMPRODUCT($MK$7:$NB$7,$MK$17:$NB$17)-KL$12*INDEX($ME$1:$MJ$19,17,MATCH(KL13,$ME$1:$MJ$1,0)),"")</f>
        <v/>
      </c>
      <c r="KM17" s="19" t="str">
        <f t="array" ref="KM17">IF(KM7="1",SUM(KM153:KM155)/3.6-PRODUCT(KM9,INDEX($MK$1:$NB$19,17,MATCH(KM$2&amp;KM$6,INDEX($MK$1:$NB$19,2,)&amp;INDEX($MK$1:$NB$19,6,),0)))+KM9*SUMPRODUCT($MK$7:$NB$7,$MK$17:$NB$17)-KM$12*INDEX($ME$1:$MJ$19,17,MATCH(KM13,$ME$1:$MJ$1,0)),"")</f>
        <v/>
      </c>
      <c r="KN17" s="19" t="str">
        <f t="array" ref="KN17">IF(KN7="1",SUM(KN153:KN155)/3.6-PRODUCT(KN9,INDEX($MK$1:$NB$19,17,MATCH(KN$2&amp;KN$6,INDEX($MK$1:$NB$19,2,)&amp;INDEX($MK$1:$NB$19,6,),0)))+KN9*SUMPRODUCT($MK$7:$NB$7,$MK$17:$NB$17)-KN$12*INDEX($ME$1:$MJ$19,17,MATCH(KN13,$ME$1:$MJ$1,0)),"")</f>
        <v/>
      </c>
      <c r="KO17" s="19" t="str">
        <f t="array" ref="KO17">IF(KO7="1",SUM(KO153:KO155)/3.6-PRODUCT(KO9,INDEX($MK$1:$NB$19,17,MATCH(KO$2&amp;KO$6,INDEX($MK$1:$NB$19,2,)&amp;INDEX($MK$1:$NB$19,6,),0)))+KO9*SUMPRODUCT($MK$7:$NB$7,$MK$17:$NB$17)-KO$12*INDEX($ME$1:$MJ$19,17,MATCH(KO13,$ME$1:$MJ$1,0)),"")</f>
        <v/>
      </c>
      <c r="KP17" s="19" t="str">
        <f t="array" ref="KP17">IF(KP7="1",SUM(KP153:KP155)/3.6-PRODUCT(KP9,INDEX($MK$1:$NB$19,17,MATCH(KP$2&amp;KP$6,INDEX($MK$1:$NB$19,2,)&amp;INDEX($MK$1:$NB$19,6,),0)))+KP9*SUMPRODUCT($MK$7:$NB$7,$MK$17:$NB$17)-KP$12*INDEX($ME$1:$MJ$19,17,MATCH(KP13,$ME$1:$MJ$1,0)),"")</f>
        <v/>
      </c>
      <c r="KQ17" s="19" t="str">
        <f t="array" ref="KQ17">IF(KQ7="1",SUM(KQ153:KQ155)/3.6-PRODUCT(KQ9,INDEX($MK$1:$NB$19,17,MATCH(KQ$2&amp;KQ$6,INDEX($MK$1:$NB$19,2,)&amp;INDEX($MK$1:$NB$19,6,),0)))+KQ9*SUMPRODUCT($MK$7:$NB$7,$MK$17:$NB$17)-KQ$12*INDEX($ME$1:$MJ$19,17,MATCH(KQ13,$ME$1:$MJ$1,0)),"")</f>
        <v/>
      </c>
      <c r="KR17" s="19" t="str">
        <f t="array" ref="KR17">IF(KR7="1",SUM(KR153:KR155)/3.6-PRODUCT(KR9,INDEX($MK$1:$NB$19,17,MATCH(KR$2&amp;KR$6,INDEX($MK$1:$NB$19,2,)&amp;INDEX($MK$1:$NB$19,6,),0)))+KR9*SUMPRODUCT($MK$7:$NB$7,$MK$17:$NB$17)-KR$12*INDEX($ME$1:$MJ$19,17,MATCH(KR13,$ME$1:$MJ$1,0)),"")</f>
        <v/>
      </c>
      <c r="KS17" s="19" t="str">
        <f t="array" ref="KS17">IF(KS7="1",SUM(KS153:KS155)/3.6-PRODUCT(KS9,INDEX($MK$1:$NB$19,17,MATCH(KS$2&amp;KS$6,INDEX($MK$1:$NB$19,2,)&amp;INDEX($MK$1:$NB$19,6,),0)))+KS9*SUMPRODUCT($MK$7:$NB$7,$MK$17:$NB$17)-KS$12*INDEX($ME$1:$MJ$19,17,MATCH(KS13,$ME$1:$MJ$1,0)),"")</f>
        <v/>
      </c>
      <c r="KT17" s="19" t="str">
        <f t="array" ref="KT17">IF(KT7="1",SUM(KT153:KT155)/3.6-PRODUCT(KT9,INDEX($MK$1:$NB$19,17,MATCH(KT$2&amp;KT$6,INDEX($MK$1:$NB$19,2,)&amp;INDEX($MK$1:$NB$19,6,),0)))+KT9*SUMPRODUCT($MK$7:$NB$7,$MK$17:$NB$17)-KT$12*INDEX($ME$1:$MJ$19,17,MATCH(KT13,$ME$1:$MJ$1,0)),"")</f>
        <v/>
      </c>
      <c r="KU17" s="19" t="str">
        <f t="array" ref="KU17">IF(KU7="1",SUM(KU153:KU155)/3.6-PRODUCT(KU9,INDEX($MK$1:$NB$19,17,MATCH(KU$2&amp;KU$6,INDEX($MK$1:$NB$19,2,)&amp;INDEX($MK$1:$NB$19,6,),0)))+KU9*SUMPRODUCT($MK$7:$NB$7,$MK$17:$NB$17)-KU$12*INDEX($ME$1:$MJ$19,17,MATCH(KU13,$ME$1:$MJ$1,0)),"")</f>
        <v/>
      </c>
      <c r="KV17" s="19" t="str">
        <f t="array" ref="KV17">IF(KV7="1",SUM(KV153:KV155)/3.6-PRODUCT(KV9,INDEX($MK$1:$NB$19,17,MATCH(KV$2&amp;KV$6,INDEX($MK$1:$NB$19,2,)&amp;INDEX($MK$1:$NB$19,6,),0)))+KV9*SUMPRODUCT($MK$7:$NB$7,$MK$17:$NB$17)-KV$12*INDEX($ME$1:$MJ$19,17,MATCH(KV13,$ME$1:$MJ$1,0)),"")</f>
        <v/>
      </c>
      <c r="KW17" s="19" t="str">
        <f t="array" ref="KW17">IF(KW7="1",SUM(KW153:KW155)/3.6-PRODUCT(KW9,INDEX($MK$1:$NB$19,17,MATCH(KW$2&amp;KW$6,INDEX($MK$1:$NB$19,2,)&amp;INDEX($MK$1:$NB$19,6,),0)))+KW9*SUMPRODUCT($MK$7:$NB$7,$MK$17:$NB$17)-KW$12*INDEX($ME$1:$MJ$19,17,MATCH(KW13,$ME$1:$MJ$1,0)),"")</f>
        <v/>
      </c>
      <c r="KX17" s="19" t="str">
        <f t="array" ref="KX17">IF(KX7="1",SUM(KX153:KX155)/3.6-PRODUCT(KX9,INDEX($MK$1:$NB$19,17,MATCH(KX$2&amp;KX$6,INDEX($MK$1:$NB$19,2,)&amp;INDEX($MK$1:$NB$19,6,),0)))+KX9*SUMPRODUCT($MK$7:$NB$7,$MK$17:$NB$17)-KX$12*INDEX($ME$1:$MJ$19,17,MATCH(KX13,$ME$1:$MJ$1,0)),"")</f>
        <v/>
      </c>
      <c r="KY17" s="19" t="str">
        <f t="array" ref="KY17">IF(KY7="1",SUM(KY153:KY155)/3.6-PRODUCT(KY9,INDEX($MK$1:$NB$19,17,MATCH(KY$2&amp;KY$6,INDEX($MK$1:$NB$19,2,)&amp;INDEX($MK$1:$NB$19,6,),0)))+KY9*SUMPRODUCT($MK$7:$NB$7,$MK$17:$NB$17)-KY$12*INDEX($ME$1:$MJ$19,17,MATCH(KY13,$ME$1:$MJ$1,0)),"")</f>
        <v/>
      </c>
      <c r="KZ17" s="19" t="str">
        <f t="array" ref="KZ17">IF(KZ7="1",SUM(KZ153:KZ155)/3.6-PRODUCT(KZ9,INDEX($MK$1:$NB$19,17,MATCH(KZ$2&amp;KZ$6,INDEX($MK$1:$NB$19,2,)&amp;INDEX($MK$1:$NB$19,6,),0)))+KZ9*SUMPRODUCT($MK$7:$NB$7,$MK$17:$NB$17)-KZ$12*INDEX($ME$1:$MJ$19,17,MATCH(KZ13,$ME$1:$MJ$1,0)),"")</f>
        <v/>
      </c>
      <c r="LA17" s="19" t="str">
        <f t="array" ref="LA17">IF(LA7="1",SUM(LA153:LA155)/3.6-PRODUCT(LA9,INDEX($MK$1:$NB$19,17,MATCH(LA$2&amp;LA$6,INDEX($MK$1:$NB$19,2,)&amp;INDEX($MK$1:$NB$19,6,),0)))+LA9*SUMPRODUCT($MK$7:$NB$7,$MK$17:$NB$17)-LA$12*INDEX($ME$1:$MJ$19,17,MATCH(LA13,$ME$1:$MJ$1,0)),"")</f>
        <v/>
      </c>
      <c r="LB17" s="19" t="str">
        <f t="array" ref="LB17">IF(LB7="1",SUM(LB153:LB155)/3.6-PRODUCT(LB9,INDEX($MK$1:$NB$19,17,MATCH(LB$2&amp;LB$6,INDEX($MK$1:$NB$19,2,)&amp;INDEX($MK$1:$NB$19,6,),0)))+LB9*SUMPRODUCT($MK$7:$NB$7,$MK$17:$NB$17)-LB$12*INDEX($ME$1:$MJ$19,17,MATCH(LB13,$ME$1:$MJ$1,0)),"")</f>
        <v/>
      </c>
      <c r="LC17" s="19" t="str">
        <f t="array" ref="LC17">IF(LC7="1",SUM(LC153:LC155)/3.6-PRODUCT(LC9,INDEX($MK$1:$NB$19,17,MATCH(LC$2&amp;LC$6,INDEX($MK$1:$NB$19,2,)&amp;INDEX($MK$1:$NB$19,6,),0)))+LC9*SUMPRODUCT($MK$7:$NB$7,$MK$17:$NB$17)-LC$12*INDEX($ME$1:$MJ$19,17,MATCH(LC13,$ME$1:$MJ$1,0)),"")</f>
        <v/>
      </c>
      <c r="LD17" s="19" t="str">
        <f t="array" ref="LD17">IF(LD7="1",SUM(LD153:LD155)/3.6-PRODUCT(LD9,INDEX($MK$1:$NB$19,17,MATCH(LD$2&amp;LD$6,INDEX($MK$1:$NB$19,2,)&amp;INDEX($MK$1:$NB$19,6,),0)))+LD9*SUMPRODUCT($MK$7:$NB$7,$MK$17:$NB$17)-LD$12*INDEX($ME$1:$MJ$19,17,MATCH(LD13,$ME$1:$MJ$1,0)),"")</f>
        <v/>
      </c>
      <c r="LE17" s="19" t="str">
        <f t="array" ref="LE17">IF(LE7="1",SUM(LE153:LE155)/3.6-PRODUCT(LE9,INDEX($MK$1:$NB$19,17,MATCH(LE$2&amp;LE$6,INDEX($MK$1:$NB$19,2,)&amp;INDEX($MK$1:$NB$19,6,),0)))+LE9*SUMPRODUCT($MK$7:$NB$7,$MK$17:$NB$17)-LE$12*INDEX($ME$1:$MJ$19,17,MATCH(LE13,$ME$1:$MJ$1,0)),"")</f>
        <v/>
      </c>
      <c r="LF17" s="19" t="str">
        <f t="array" ref="LF17">IF(LF7="1",SUM(LF153:LF155)/3.6-PRODUCT(LF9,INDEX($MK$1:$NB$19,17,MATCH(LF$2&amp;LF$6,INDEX($MK$1:$NB$19,2,)&amp;INDEX($MK$1:$NB$19,6,),0)))+LF9*SUMPRODUCT($MK$7:$NB$7,$MK$17:$NB$17)-LF$12*INDEX($ME$1:$MJ$19,17,MATCH(LF13,$ME$1:$MJ$1,0)),"")</f>
        <v/>
      </c>
      <c r="LG17" s="19" t="str">
        <f t="array" ref="LG17">IF(LG7="1",SUM(LG153:LG155)/3.6-PRODUCT(LG9,INDEX($MK$1:$NB$19,17,MATCH(LG$2&amp;LG$6,INDEX($MK$1:$NB$19,2,)&amp;INDEX($MK$1:$NB$19,6,),0)))+LG9*SUMPRODUCT($MK$7:$NB$7,$MK$17:$NB$17)-LG$12*INDEX($ME$1:$MJ$19,17,MATCH(LG13,$ME$1:$MJ$1,0)),"")</f>
        <v/>
      </c>
      <c r="LH17" s="19" t="str">
        <f t="array" ref="LH17">IF(LH7="1",SUM(LH153:LH155)/3.6-PRODUCT(LH9,INDEX($MK$1:$NB$19,17,MATCH(LH$2&amp;LH$6,INDEX($MK$1:$NB$19,2,)&amp;INDEX($MK$1:$NB$19,6,),0)))+LH9*SUMPRODUCT($MK$7:$NB$7,$MK$17:$NB$17)-LH$12*INDEX($ME$1:$MJ$19,17,MATCH(LH13,$ME$1:$MJ$1,0)),"")</f>
        <v/>
      </c>
      <c r="LI17" s="19" t="str">
        <f t="array" ref="LI17">IF(LI7="1",SUM(LI153:LI155)/3.6-PRODUCT(LI9,INDEX($MK$1:$NB$19,17,MATCH(LI$2&amp;LI$6,INDEX($MK$1:$NB$19,2,)&amp;INDEX($MK$1:$NB$19,6,),0)))+LI9*SUMPRODUCT($MK$7:$NB$7,$MK$17:$NB$17)-LI$12*INDEX($ME$1:$MJ$19,17,MATCH(LI13,$ME$1:$MJ$1,0)),"")</f>
        <v/>
      </c>
      <c r="LJ17" s="19" t="str">
        <f t="array" ref="LJ17">IF(LJ7="1",SUM(LJ153:LJ155)/3.6-PRODUCT(LJ9,INDEX($MK$1:$NB$19,17,MATCH(LJ$2&amp;LJ$6,INDEX($MK$1:$NB$19,2,)&amp;INDEX($MK$1:$NB$19,6,),0)))+LJ9*SUMPRODUCT($MK$7:$NB$7,$MK$17:$NB$17)-LJ$12*INDEX($ME$1:$MJ$19,17,MATCH(LJ13,$ME$1:$MJ$1,0)),"")</f>
        <v/>
      </c>
      <c r="LK17" s="19" t="str">
        <f t="array" ref="LK17">IF(LK7="1",SUM(LK153:LK155)/3.6-PRODUCT(LK9,INDEX($MK$1:$NB$19,17,MATCH(LK$2&amp;LK$6,INDEX($MK$1:$NB$19,2,)&amp;INDEX($MK$1:$NB$19,6,),0)))+LK9*SUMPRODUCT($MK$7:$NB$7,$MK$17:$NB$17)-LK$12*INDEX($ME$1:$MJ$19,17,MATCH(LK13,$ME$1:$MJ$1,0)),"")</f>
        <v/>
      </c>
      <c r="LL17" s="19" t="str">
        <f t="array" ref="LL17">IF(LL7="1",SUM(LL153:LL155)/3.6-PRODUCT(LL9,INDEX($MK$1:$NB$19,17,MATCH(LL$2&amp;LL$6,INDEX($MK$1:$NB$19,2,)&amp;INDEX($MK$1:$NB$19,6,),0)))+LL9*SUMPRODUCT($MK$7:$NB$7,$MK$17:$NB$17)-LL$12*INDEX($ME$1:$MJ$19,17,MATCH(LL13,$ME$1:$MJ$1,0)),"")</f>
        <v/>
      </c>
      <c r="LM17" s="19" t="str">
        <f t="array" ref="LM17">IF(LM7="1",SUM(LM153:LM155)/3.6-PRODUCT(LM9,INDEX($MK$1:$NB$19,17,MATCH(LM$2&amp;LM$6,INDEX($MK$1:$NB$19,2,)&amp;INDEX($MK$1:$NB$19,6,),0)))+LM9*SUMPRODUCT($MK$7:$NB$7,$MK$17:$NB$17)-LM$12*INDEX($ME$1:$MJ$19,17,MATCH(LM13,$ME$1:$MJ$1,0)),"")</f>
        <v/>
      </c>
      <c r="LN17" s="19" t="str">
        <f t="array" ref="LN17">IF(LN7="1",SUM(LN153:LN155)/3.6-PRODUCT(LN9,INDEX($MK$1:$NB$19,17,MATCH(LN$2&amp;LN$6,INDEX($MK$1:$NB$19,2,)&amp;INDEX($MK$1:$NB$19,6,),0)))+LN9*SUMPRODUCT($MK$7:$NB$7,$MK$17:$NB$17)-LN$12*INDEX($ME$1:$MJ$19,17,MATCH(LN13,$ME$1:$MJ$1,0)),"")</f>
        <v/>
      </c>
      <c r="LO17" s="19" t="str">
        <f t="array" ref="LO17">IF(LO7="1",SUM(LO153:LO155)/3.6-PRODUCT(LO9,INDEX($MK$1:$NB$19,17,MATCH(LO$2&amp;LO$6,INDEX($MK$1:$NB$19,2,)&amp;INDEX($MK$1:$NB$19,6,),0)))+LO9*SUMPRODUCT($MK$7:$NB$7,$MK$17:$NB$17)-LO$12*INDEX($ME$1:$MJ$19,17,MATCH(LO13,$ME$1:$MJ$1,0)),"")</f>
        <v/>
      </c>
      <c r="LP17" s="19" t="str">
        <f t="array" ref="LP17">IF(LP7="1",SUM(LP153:LP155)/3.6-PRODUCT(LP9,INDEX($MK$1:$NB$19,17,MATCH(LP$2&amp;LP$6,INDEX($MK$1:$NB$19,2,)&amp;INDEX($MK$1:$NB$19,6,),0)))+LP9*SUMPRODUCT($MK$7:$NB$7,$MK$17:$NB$17)-LP$12*INDEX($ME$1:$MJ$19,17,MATCH(LP13,$ME$1:$MJ$1,0)),"")</f>
        <v/>
      </c>
      <c r="LQ17" s="19" t="str">
        <f t="array" ref="LQ17">IF(LQ7="1",SUM(LQ153:LQ155)/3.6-PRODUCT(LQ9,INDEX($MK$1:$NB$19,17,MATCH(LQ$2&amp;LQ$6,INDEX($MK$1:$NB$19,2,)&amp;INDEX($MK$1:$NB$19,6,),0)))+LQ9*SUMPRODUCT($MK$7:$NB$7,$MK$17:$NB$17)-LQ$12*INDEX($ME$1:$MJ$19,17,MATCH(LQ13,$ME$1:$MJ$1,0)),"")</f>
        <v/>
      </c>
      <c r="LR17" s="19" t="str">
        <f t="array" ref="LR17">IF(LR7="1",SUM(LR153:LR155)/3.6-PRODUCT(LR9,INDEX($MK$1:$NB$19,17,MATCH(LR$2&amp;LR$6,INDEX($MK$1:$NB$19,2,)&amp;INDEX($MK$1:$NB$19,6,),0)))+LR9*SUMPRODUCT($MK$7:$NB$7,$MK$17:$NB$17)-LR$12*INDEX($ME$1:$MJ$19,17,MATCH(LR13,$ME$1:$MJ$1,0)),"")</f>
        <v/>
      </c>
      <c r="LS17" s="19"/>
      <c r="LT17" s="19"/>
      <c r="LU17" s="19" t="str">
        <f t="array" ref="LU17">IF(ISTEXT(LU$4),SUM(LU153:LU155)*SUMPRODUCT($MK$7:$NB$7,$MK$11:$NB$11)*1000/3.6,"")</f>
        <v/>
      </c>
      <c r="LV17" s="19" t="str">
        <f t="array" ref="LV17">IF(ISTEXT(LV$4),IF(ISTEXT(#REF!),SUM(LV153:LV155)*Ressourcenkorrektur!$E$23/3.6,SUM(LV153:LV155)*Ressourcenkorrektur!$E$24/3.6),"")</f>
        <v/>
      </c>
      <c r="LW17" s="19" t="e">
        <f t="array" ref="LW17">IF(AND(ISTEXT(LW$4),Holzrechner!$E$14=LCIA!LW$2),SUM(LW153:LW155)*SUMPRODUCT($MK$7:$NB$7,$MK$11:$NB$11)*1000/3.6,"")</f>
        <v>#N/A</v>
      </c>
      <c r="LX17" s="19" t="e">
        <f t="array" ref="LX17">IF(AND(ISTEXT(LX$4),Holzrechner!$E$14=LCIA!LX$2),SUM(LX153:LX155)*SUMPRODUCT($MK$7:$NB$7,$MK$11:$NB$11)*1000/3.6,"")</f>
        <v>#N/A</v>
      </c>
      <c r="LY17" s="19"/>
      <c r="LZ17" s="19" t="e">
        <f t="array" ref="LZ17">IF(AND(ISTEXT(LZ$4),Holzrechner!$E$14=LCIA!LZ$2),SUM(LZ153:LZ155)*SUMPRODUCT($MK$7:$NB$7,$MK$11:$NB$11)*1000/3.6,"")</f>
        <v>#N/A</v>
      </c>
      <c r="MA17" s="19" t="e">
        <f t="array" ref="MA17">IF(AND(ISTEXT(MA$4),Holzrechner!$E$14=LCIA!MA$2),SUM(MA153:MA155)*SUMPRODUCT($MK$7:$NB$7,$MK$11:$NB$11)*1000/3.6,"")</f>
        <v>#N/A</v>
      </c>
      <c r="MB17" s="19"/>
      <c r="MC17" s="19" t="str">
        <f t="array" ref="MC17">IF(ISTEXT(MC$4),SUM(MC153:MC155)*Ressourcenkorrektur!$E$4/3.6,"")</f>
        <v/>
      </c>
      <c r="MD17" s="19" t="str">
        <f t="array" ref="MD17">IF(ISTEXT(MD$4),SUM(MD153:MD155)*Ressourcenkorrektur!$E$4/3.6,"")</f>
        <v/>
      </c>
      <c r="ME17" s="19">
        <f>SUM(ME153:ME155)/3.6</f>
        <v>9.0383751111111112E-3</v>
      </c>
      <c r="MF17" s="19">
        <f t="shared" ref="MF17:MH17" si="338">SUM(MF153:MF155)/3.6</f>
        <v>1.4704601388888889E-2</v>
      </c>
      <c r="MG17" s="19">
        <f t="shared" si="338"/>
        <v>1.2207986833333333E-2</v>
      </c>
      <c r="MH17" s="19">
        <f t="shared" si="338"/>
        <v>7.307118475555556E-2</v>
      </c>
      <c r="MI17" s="19">
        <f t="shared" ref="MI17:MJ17" si="339">SUM(MI153:MI155)/3.6</f>
        <v>7.478245027777778E-3</v>
      </c>
      <c r="MJ17" s="19">
        <f t="shared" si="339"/>
        <v>1.1705369805555555E-2</v>
      </c>
      <c r="MK17" s="19">
        <f>SUM(MK153:MK155)/3.6</f>
        <v>3476.0338999666669</v>
      </c>
      <c r="ML17" s="19">
        <f t="shared" ref="ML17:NB17" si="340">SUM(ML153:ML155)/3.6</f>
        <v>3337.9863440222216</v>
      </c>
      <c r="MM17" s="19">
        <f t="shared" si="340"/>
        <v>3390.8854981666668</v>
      </c>
      <c r="MN17" s="19">
        <f t="shared" si="340"/>
        <v>3393.2801898055554</v>
      </c>
      <c r="MO17" s="19">
        <f t="shared" si="340"/>
        <v>3393.2801898055554</v>
      </c>
      <c r="MP17" s="19">
        <f t="shared" si="340"/>
        <v>3393.2801898055554</v>
      </c>
      <c r="MQ17" s="19">
        <f t="shared" si="340"/>
        <v>3390.8854981666668</v>
      </c>
      <c r="MR17" s="19">
        <f t="shared" si="340"/>
        <v>3390.8854981666668</v>
      </c>
      <c r="MS17" s="19">
        <f t="shared" si="340"/>
        <v>3476.0338999666669</v>
      </c>
      <c r="MT17" s="19">
        <f t="shared" si="340"/>
        <v>2441.7865125944445</v>
      </c>
      <c r="MU17" s="19">
        <f t="shared" si="340"/>
        <v>2611.4423875416669</v>
      </c>
      <c r="MV17" s="19">
        <f t="shared" si="340"/>
        <v>2608.7783267722225</v>
      </c>
      <c r="MW17" s="19">
        <f t="shared" si="340"/>
        <v>2611.4423875416669</v>
      </c>
      <c r="MX17" s="19">
        <f t="shared" si="340"/>
        <v>2782.7261217472224</v>
      </c>
      <c r="MY17" s="19">
        <f t="shared" si="340"/>
        <v>2782.7261217472224</v>
      </c>
      <c r="MZ17" s="19">
        <f t="shared" si="340"/>
        <v>2608.7783267722225</v>
      </c>
      <c r="NA17" s="19">
        <f t="shared" si="340"/>
        <v>2608.7783267722225</v>
      </c>
      <c r="NB17" s="19">
        <f t="shared" si="340"/>
        <v>2441.7865125944445</v>
      </c>
    </row>
    <row r="18" spans="1:366" s="17" customFormat="1" ht="28.5">
      <c r="A18" s="18" t="s">
        <v>3</v>
      </c>
      <c r="B18" s="18">
        <f>SUM(C18:LR18)</f>
        <v>0</v>
      </c>
      <c r="C18" s="19" t="str">
        <f t="array" ref="C18">IF(C7="1",C289-PRODUCT(C9,INDEX($MK$1:$NB$19,18,MATCH(C$2&amp;C$6,INDEX($MK$1:$NB$19,2,)&amp;INDEX($MK$1:$NB$19,6,),0)))+C9*SUMPRODUCT($MK$7:$NB$7,$MK$18:$NB$18)-C$12*INDEX($ME$1:$MJ$19,18,MATCH(C13,$ME$1:$MJ$1,0)),"")</f>
        <v/>
      </c>
      <c r="D18" s="287" t="str">
        <f t="array" ref="D18">IF(D7="1",D289-PRODUCT(D9,INDEX($MK$1:$NB$19,18,MATCH(D$2&amp;D$6,INDEX($MK$1:$NB$19,2,)&amp;INDEX($MK$1:$NB$19,6,),0)))+D9*SUMPRODUCT($MK$7:$NB$7,$MK$18:$NB$18)-D$12*INDEX($ME$1:$MJ$19,18,MATCH(D13,$ME$1:$MJ$1,0)),"")</f>
        <v/>
      </c>
      <c r="E18" s="19" t="str">
        <f t="array" ref="E18">IF(E7="1",E289-PRODUCT(E9,INDEX($MK$1:$NB$19,18,MATCH(E$2&amp;E$6,INDEX($MK$1:$NB$19,2,)&amp;INDEX($MK$1:$NB$19,6,),0)))+E9*SUMPRODUCT($MK$7:$NB$7,$MK$18:$NB$18)-E$12*INDEX($ME$1:$MJ$19,18,MATCH(E13,$ME$1:$MJ$1,0)),"")</f>
        <v/>
      </c>
      <c r="F18" s="19" t="str">
        <f t="array" ref="F18">IF(F7="1",F289-PRODUCT(F9,INDEX($MK$1:$NB$19,18,MATCH(F$2&amp;F$6,INDEX($MK$1:$NB$19,2,)&amp;INDEX($MK$1:$NB$19,6,),0)))+F9*SUMPRODUCT($MK$7:$NB$7,$MK$18:$NB$18)-F$12*INDEX($ME$1:$MJ$19,18,MATCH(F13,$ME$1:$MJ$1,0)),"")</f>
        <v/>
      </c>
      <c r="G18" s="19" t="str">
        <f t="array" ref="G18">IF(G7="1",G289-PRODUCT(G9,INDEX($MK$1:$NB$19,18,MATCH(G$2&amp;G$6,INDEX($MK$1:$NB$19,2,)&amp;INDEX($MK$1:$NB$19,6,),0)))+G9*SUMPRODUCT($MK$7:$NB$7,$MK$18:$NB$18)-G$12*INDEX($ME$1:$MJ$19,18,MATCH(G13,$ME$1:$MJ$1,0)),"")</f>
        <v/>
      </c>
      <c r="H18" s="19" t="str">
        <f t="array" ref="H18">IF(H7="1",H289-PRODUCT(H9,INDEX($MK$1:$NB$19,18,MATCH(H$2&amp;H$6,INDEX($MK$1:$NB$19,2,)&amp;INDEX($MK$1:$NB$19,6,),0)))+H9*SUMPRODUCT($MK$7:$NB$7,$MK$18:$NB$18)-H$12*INDEX($ME$1:$MJ$19,18,MATCH(H13,$ME$1:$MJ$1,0)),"")</f>
        <v/>
      </c>
      <c r="I18" s="19" t="str">
        <f t="array" ref="I18">IF(I7="1",I289-PRODUCT(I9,INDEX($MK$1:$NB$19,18,MATCH(I$2&amp;I$6,INDEX($MK$1:$NB$19,2,)&amp;INDEX($MK$1:$NB$19,6,),0)))+I9*SUMPRODUCT($MK$7:$NB$7,$MK$18:$NB$18)-I$12*INDEX($ME$1:$MJ$19,18,MATCH(I13,$ME$1:$MJ$1,0)),"")</f>
        <v/>
      </c>
      <c r="J18" s="19" t="str">
        <f t="array" ref="J18">IF(J7="1",J289-PRODUCT(J9,INDEX($MK$1:$NB$19,18,MATCH(J$2&amp;J$6,INDEX($MK$1:$NB$19,2,)&amp;INDEX($MK$1:$NB$19,6,),0)))+J9*SUMPRODUCT($MK$7:$NB$7,$MK$18:$NB$18)-J$12*INDEX($ME$1:$MJ$19,18,MATCH(J13,$ME$1:$MJ$1,0)),"")</f>
        <v/>
      </c>
      <c r="K18" s="19" t="str">
        <f t="array" ref="K18">IF(K7="1",K289-PRODUCT(K9,INDEX($MK$1:$NB$19,18,MATCH(K$2&amp;K$6,INDEX($MK$1:$NB$19,2,)&amp;INDEX($MK$1:$NB$19,6,),0)))+K9*SUMPRODUCT($MK$7:$NB$7,$MK$18:$NB$18)-K$12*INDEX($ME$1:$MJ$19,18,MATCH(K13,$ME$1:$MJ$1,0)),"")</f>
        <v/>
      </c>
      <c r="L18" s="19" t="str">
        <f t="array" ref="L18">IF(L7="1",L289-PRODUCT(L9,INDEX($MK$1:$NB$19,18,MATCH(L$2&amp;L$6,INDEX($MK$1:$NB$19,2,)&amp;INDEX($MK$1:$NB$19,6,),0)))+L9*SUMPRODUCT($MK$7:$NB$7,$MK$18:$NB$18)-L$12*INDEX($ME$1:$MJ$19,18,MATCH(L13,$ME$1:$MJ$1,0)),"")</f>
        <v/>
      </c>
      <c r="M18" s="19" t="str">
        <f t="array" ref="M18">IF(M7="1",M289-PRODUCT(M9,INDEX($MK$1:$NB$19,18,MATCH(M$2&amp;M$6,INDEX($MK$1:$NB$19,2,)&amp;INDEX($MK$1:$NB$19,6,),0)))+M9*SUMPRODUCT($MK$7:$NB$7,$MK$18:$NB$18)-M$12*INDEX($ME$1:$MJ$19,18,MATCH(M13,$ME$1:$MJ$1,0)),"")</f>
        <v/>
      </c>
      <c r="N18" s="19" t="str">
        <f t="array" ref="N18">IF(N7="1",N289-PRODUCT(N9,INDEX($MK$1:$NB$19,18,MATCH(N$2&amp;N$6,INDEX($MK$1:$NB$19,2,)&amp;INDEX($MK$1:$NB$19,6,),0)))+N9*SUMPRODUCT($MK$7:$NB$7,$MK$18:$NB$18)-N$12*INDEX($ME$1:$MJ$19,18,MATCH(N13,$ME$1:$MJ$1,0)),"")</f>
        <v/>
      </c>
      <c r="O18" s="19" t="str">
        <f t="array" ref="O18">IF(O7="1",O289-PRODUCT(O9,INDEX($MK$1:$NB$19,18,MATCH(O$2&amp;O$6,INDEX($MK$1:$NB$19,2,)&amp;INDEX($MK$1:$NB$19,6,),0)))+O9*SUMPRODUCT($MK$7:$NB$7,$MK$18:$NB$18)-O$12*INDEX($ME$1:$MJ$19,18,MATCH(O13,$ME$1:$MJ$1,0)),"")</f>
        <v/>
      </c>
      <c r="P18" s="19" t="str">
        <f t="array" ref="P18">IF(P7="1",P289-PRODUCT(P9,INDEX($MK$1:$NB$19,18,MATCH(P$2&amp;P$6,INDEX($MK$1:$NB$19,2,)&amp;INDEX($MK$1:$NB$19,6,),0)))+P9*SUMPRODUCT($MK$7:$NB$7,$MK$18:$NB$18)-P$12*INDEX($ME$1:$MJ$19,18,MATCH(P13,$ME$1:$MJ$1,0)),"")</f>
        <v/>
      </c>
      <c r="Q18" s="19" t="str">
        <f t="array" ref="Q18">IF(Q7="1",Q289-PRODUCT(Q9,INDEX($MK$1:$NB$19,18,MATCH(Q$2&amp;Q$6,INDEX($MK$1:$NB$19,2,)&amp;INDEX($MK$1:$NB$19,6,),0)))+Q9*SUMPRODUCT($MK$7:$NB$7,$MK$18:$NB$18)-Q$12*INDEX($ME$1:$MJ$19,18,MATCH(Q13,$ME$1:$MJ$1,0)),"")</f>
        <v/>
      </c>
      <c r="R18" s="19" t="str">
        <f t="array" ref="R18">IF(R7="1",R289-PRODUCT(R9,INDEX($MK$1:$NB$19,18,MATCH(R$2&amp;R$6,INDEX($MK$1:$NB$19,2,)&amp;INDEX($MK$1:$NB$19,6,),0)))+R9*SUMPRODUCT($MK$7:$NB$7,$MK$18:$NB$18)-R$12*INDEX($ME$1:$MJ$19,18,MATCH(R13,$ME$1:$MJ$1,0)),"")</f>
        <v/>
      </c>
      <c r="S18" s="19" t="str">
        <f t="array" ref="S18">IF(S7="1",S289-PRODUCT(S9,INDEX($MK$1:$NB$19,18,MATCH(S$2&amp;S$6,INDEX($MK$1:$NB$19,2,)&amp;INDEX($MK$1:$NB$19,6,),0)))+S9*SUMPRODUCT($MK$7:$NB$7,$MK$18:$NB$18)-S$12*INDEX($ME$1:$MJ$19,18,MATCH(S13,$ME$1:$MJ$1,0)),"")</f>
        <v/>
      </c>
      <c r="T18" s="19" t="str">
        <f t="array" ref="T18">IF(T7="1",T289-PRODUCT(T9,INDEX($MK$1:$NB$19,18,MATCH(T$2&amp;T$6,INDEX($MK$1:$NB$19,2,)&amp;INDEX($MK$1:$NB$19,6,),0)))+T9*SUMPRODUCT($MK$7:$NB$7,$MK$18:$NB$18)-T$12*INDEX($ME$1:$MJ$19,18,MATCH(T13,$ME$1:$MJ$1,0)),"")</f>
        <v/>
      </c>
      <c r="U18" s="19" t="str">
        <f t="array" ref="U18">IF(U7="1",U289-PRODUCT(U9,INDEX($MK$1:$NB$19,18,MATCH(U$2&amp;U$6,INDEX($MK$1:$NB$19,2,)&amp;INDEX($MK$1:$NB$19,6,),0)))+U9*SUMPRODUCT($MK$7:$NB$7,$MK$18:$NB$18)-U$12*INDEX($ME$1:$MJ$19,18,MATCH(U13,$ME$1:$MJ$1,0)),"")</f>
        <v/>
      </c>
      <c r="V18" s="19" t="str">
        <f t="array" ref="V18">IF(V7="1",V289-PRODUCT(V9,INDEX($MK$1:$NB$19,18,MATCH(V$2&amp;V$6,INDEX($MK$1:$NB$19,2,)&amp;INDEX($MK$1:$NB$19,6,),0)))+V9*SUMPRODUCT($MK$7:$NB$7,$MK$18:$NB$18)-V$12*INDEX($ME$1:$MJ$19,18,MATCH(V13,$ME$1:$MJ$1,0)),"")</f>
        <v/>
      </c>
      <c r="W18" s="19" t="str">
        <f t="array" ref="W18">IF(W7="1",W289-PRODUCT(W9,INDEX($MK$1:$NB$19,18,MATCH(W$2&amp;W$6,INDEX($MK$1:$NB$19,2,)&amp;INDEX($MK$1:$NB$19,6,),0)))+W9*SUMPRODUCT($MK$7:$NB$7,$MK$18:$NB$18)-W$12*INDEX($ME$1:$MJ$19,18,MATCH(W13,$ME$1:$MJ$1,0)),"")</f>
        <v/>
      </c>
      <c r="X18" s="19" t="str">
        <f t="array" ref="X18">IF(X7="1",X289-PRODUCT(X9,INDEX($MK$1:$NB$19,18,MATCH(X$2&amp;X$6,INDEX($MK$1:$NB$19,2,)&amp;INDEX($MK$1:$NB$19,6,),0)))+X9*SUMPRODUCT($MK$7:$NB$7,$MK$18:$NB$18)-X$12*INDEX($ME$1:$MJ$19,18,MATCH(X13,$ME$1:$MJ$1,0)),"")</f>
        <v/>
      </c>
      <c r="Y18" s="19" t="str">
        <f t="array" ref="Y18">IF(Y7="1",Y289-PRODUCT(Y9,INDEX($MK$1:$NB$19,18,MATCH(Y$2&amp;Y$6,INDEX($MK$1:$NB$19,2,)&amp;INDEX($MK$1:$NB$19,6,),0)))+Y9*SUMPRODUCT($MK$7:$NB$7,$MK$18:$NB$18)-Y$12*INDEX($ME$1:$MJ$19,18,MATCH(Y13,$ME$1:$MJ$1,0)),"")</f>
        <v/>
      </c>
      <c r="Z18" s="19" t="str">
        <f t="array" ref="Z18">IF(Z7="1",Z289-PRODUCT(Z9,INDEX($MK$1:$NB$19,18,MATCH(Z$2&amp;Z$6,INDEX($MK$1:$NB$19,2,)&amp;INDEX($MK$1:$NB$19,6,),0)))+Z9*SUMPRODUCT($MK$7:$NB$7,$MK$18:$NB$18)-Z$12*INDEX($ME$1:$MJ$19,18,MATCH(Z13,$ME$1:$MJ$1,0)),"")</f>
        <v/>
      </c>
      <c r="AA18" s="19" t="str">
        <f t="array" ref="AA18">IF(AA7="1",AA289-PRODUCT(AA9,INDEX($MK$1:$NB$19,18,MATCH(AA$2&amp;AA$6,INDEX($MK$1:$NB$19,2,)&amp;INDEX($MK$1:$NB$19,6,),0)))+AA9*SUMPRODUCT($MK$7:$NB$7,$MK$18:$NB$18)-AA$12*INDEX($ME$1:$MJ$19,18,MATCH(AA13,$ME$1:$MJ$1,0)),"")</f>
        <v/>
      </c>
      <c r="AB18" s="19" t="str">
        <f t="array" ref="AB18">IF(AB7="1",AB289-PRODUCT(AB9,INDEX($MK$1:$NB$19,18,MATCH(AB$2&amp;AB$6,INDEX($MK$1:$NB$19,2,)&amp;INDEX($MK$1:$NB$19,6,),0)))+AB9*SUMPRODUCT($MK$7:$NB$7,$MK$18:$NB$18)-AB$12*INDEX($ME$1:$MJ$19,18,MATCH(AB13,$ME$1:$MJ$1,0)),"")</f>
        <v/>
      </c>
      <c r="AC18" s="19" t="str">
        <f t="array" ref="AC18">IF(AC7="1",AC289-PRODUCT(AC9,INDEX($MK$1:$NB$19,18,MATCH(AC$2&amp;AC$6,INDEX($MK$1:$NB$19,2,)&amp;INDEX($MK$1:$NB$19,6,),0)))+AC9*SUMPRODUCT($MK$7:$NB$7,$MK$18:$NB$18)-AC$12*INDEX($ME$1:$MJ$19,18,MATCH(AC13,$ME$1:$MJ$1,0)),"")</f>
        <v/>
      </c>
      <c r="AD18" s="19" t="str">
        <f t="array" ref="AD18">IF(AD7="1",AD289-PRODUCT(AD9,INDEX($MK$1:$NB$19,18,MATCH(AD$2&amp;AD$6,INDEX($MK$1:$NB$19,2,)&amp;INDEX($MK$1:$NB$19,6,),0)))+AD9*SUMPRODUCT($MK$7:$NB$7,$MK$18:$NB$18)-AD$12*INDEX($ME$1:$MJ$19,18,MATCH(AD13,$ME$1:$MJ$1,0)),"")</f>
        <v/>
      </c>
      <c r="AE18" s="19" t="str">
        <f t="array" ref="AE18">IF(AE7="1",AE289-PRODUCT(AE9,INDEX($MK$1:$NB$19,18,MATCH(AE$2&amp;AE$6,INDEX($MK$1:$NB$19,2,)&amp;INDEX($MK$1:$NB$19,6,),0)))+AE9*SUMPRODUCT($MK$7:$NB$7,$MK$18:$NB$18)-AE$12*INDEX($ME$1:$MJ$19,18,MATCH(AE13,$ME$1:$MJ$1,0)),"")</f>
        <v/>
      </c>
      <c r="AF18" s="19" t="str">
        <f t="array" ref="AF18">IF(AF7="1",AF289-PRODUCT(AF9,INDEX($MK$1:$NB$19,18,MATCH(AF$2&amp;AF$6,INDEX($MK$1:$NB$19,2,)&amp;INDEX($MK$1:$NB$19,6,),0)))+AF9*SUMPRODUCT($MK$7:$NB$7,$MK$18:$NB$18)-AF$12*INDEX($ME$1:$MJ$19,18,MATCH(AF13,$ME$1:$MJ$1,0)),"")</f>
        <v/>
      </c>
      <c r="AG18" s="19" t="str">
        <f t="array" ref="AG18">IF(AG7="1",AG289-PRODUCT(AG9,INDEX($MK$1:$NB$19,18,MATCH(AG$2&amp;AG$6,INDEX($MK$1:$NB$19,2,)&amp;INDEX($MK$1:$NB$19,6,),0)))+AG9*SUMPRODUCT($MK$7:$NB$7,$MK$18:$NB$18)-AG$12*INDEX($ME$1:$MJ$19,18,MATCH(AG13,$ME$1:$MJ$1,0)),"")</f>
        <v/>
      </c>
      <c r="AH18" s="19" t="str">
        <f t="array" ref="AH18">IF(AH7="1",AH289-PRODUCT(AH9,INDEX($MK$1:$NB$19,18,MATCH(AH$2&amp;AH$6,INDEX($MK$1:$NB$19,2,)&amp;INDEX($MK$1:$NB$19,6,),0)))+AH9*SUMPRODUCT($MK$7:$NB$7,$MK$18:$NB$18)-AH$12*INDEX($ME$1:$MJ$19,18,MATCH(AH13,$ME$1:$MJ$1,0)),"")</f>
        <v/>
      </c>
      <c r="AI18" s="19" t="str">
        <f t="array" ref="AI18">IF(AI7="1",AI289-PRODUCT(AI9,INDEX($MK$1:$NB$19,18,MATCH(AI$2&amp;AI$6,INDEX($MK$1:$NB$19,2,)&amp;INDEX($MK$1:$NB$19,6,),0)))+AI9*SUMPRODUCT($MK$7:$NB$7,$MK$18:$NB$18)-AI$12*INDEX($ME$1:$MJ$19,18,MATCH(AI13,$ME$1:$MJ$1,0)),"")</f>
        <v/>
      </c>
      <c r="AJ18" s="19" t="str">
        <f t="array" ref="AJ18">IF(AJ7="1",AJ289-PRODUCT(AJ9,INDEX($MK$1:$NB$19,18,MATCH(AJ$2&amp;AJ$6,INDEX($MK$1:$NB$19,2,)&amp;INDEX($MK$1:$NB$19,6,),0)))+AJ9*SUMPRODUCT($MK$7:$NB$7,$MK$18:$NB$18)-AJ$12*INDEX($ME$1:$MJ$19,18,MATCH(AJ13,$ME$1:$MJ$1,0)),"")</f>
        <v/>
      </c>
      <c r="AK18" s="19" t="str">
        <f t="array" ref="AK18">IF(AK7="1",AK289-PRODUCT(AK9,INDEX($MK$1:$NB$19,18,MATCH(AK$2&amp;AK$6,INDEX($MK$1:$NB$19,2,)&amp;INDEX($MK$1:$NB$19,6,),0)))+AK9*SUMPRODUCT($MK$7:$NB$7,$MK$18:$NB$18)-AK$12*INDEX($ME$1:$MJ$19,18,MATCH(AK13,$ME$1:$MJ$1,0)),"")</f>
        <v/>
      </c>
      <c r="AL18" s="19" t="str">
        <f t="array" ref="AL18">IF(AL7="1",AL289-PRODUCT(AL9,INDEX($MK$1:$NB$19,18,MATCH(AL$2&amp;AL$6,INDEX($MK$1:$NB$19,2,)&amp;INDEX($MK$1:$NB$19,6,),0)))+AL9*SUMPRODUCT($MK$7:$NB$7,$MK$18:$NB$18)-AL$12*INDEX($ME$1:$MJ$19,18,MATCH(AL13,$ME$1:$MJ$1,0)),"")</f>
        <v/>
      </c>
      <c r="AM18" s="19" t="str">
        <f t="array" ref="AM18">IF(AM7="1",AM289-PRODUCT(AM9,INDEX($MK$1:$NB$19,18,MATCH(AM$2&amp;AM$6,INDEX($MK$1:$NB$19,2,)&amp;INDEX($MK$1:$NB$19,6,),0)))+AM9*SUMPRODUCT($MK$7:$NB$7,$MK$18:$NB$18)-AM$12*INDEX($ME$1:$MJ$19,18,MATCH(AM13,$ME$1:$MJ$1,0)),"")</f>
        <v/>
      </c>
      <c r="AN18" s="19" t="str">
        <f t="array" ref="AN18">IF(AN7="1",AN289-PRODUCT(AN9,INDEX($MK$1:$NB$19,18,MATCH(AN$2&amp;AN$6,INDEX($MK$1:$NB$19,2,)&amp;INDEX($MK$1:$NB$19,6,),0)))+AN9*SUMPRODUCT($MK$7:$NB$7,$MK$18:$NB$18)-AN$12*INDEX($ME$1:$MJ$19,18,MATCH(AN13,$ME$1:$MJ$1,0)),"")</f>
        <v/>
      </c>
      <c r="AO18" s="19" t="str">
        <f t="array" ref="AO18">IF(AO7="1",AO289-PRODUCT(AO9,INDEX($MK$1:$NB$19,18,MATCH(AO$2&amp;AO$6,INDEX($MK$1:$NB$19,2,)&amp;INDEX($MK$1:$NB$19,6,),0)))+AO9*SUMPRODUCT($MK$7:$NB$7,$MK$18:$NB$18)-AO$12*INDEX($ME$1:$MJ$19,18,MATCH(AO13,$ME$1:$MJ$1,0)),"")</f>
        <v/>
      </c>
      <c r="AP18" s="19" t="str">
        <f t="array" ref="AP18">IF(AP7="1",AP289-PRODUCT(AP9,INDEX($MK$1:$NB$19,18,MATCH(AP$2&amp;AP$6,INDEX($MK$1:$NB$19,2,)&amp;INDEX($MK$1:$NB$19,6,),0)))+AP9*SUMPRODUCT($MK$7:$NB$7,$MK$18:$NB$18)-AP$12*INDEX($ME$1:$MJ$19,18,MATCH(AP13,$ME$1:$MJ$1,0)),"")</f>
        <v/>
      </c>
      <c r="AQ18" s="19" t="str">
        <f t="array" ref="AQ18">IF(AQ7="1",AQ289-PRODUCT(AQ9,INDEX($MK$1:$NB$19,18,MATCH(AQ$2&amp;AQ$6,INDEX($MK$1:$NB$19,2,)&amp;INDEX($MK$1:$NB$19,6,),0)))+AQ9*SUMPRODUCT($MK$7:$NB$7,$MK$18:$NB$18)-AQ$12*INDEX($ME$1:$MJ$19,18,MATCH(AQ13,$ME$1:$MJ$1,0)),"")</f>
        <v/>
      </c>
      <c r="AR18" s="19" t="str">
        <f t="array" ref="AR18">IF(AR7="1",AR289-PRODUCT(AR9,INDEX($MK$1:$NB$19,18,MATCH(AR$2&amp;AR$6,INDEX($MK$1:$NB$19,2,)&amp;INDEX($MK$1:$NB$19,6,),0)))+AR9*SUMPRODUCT($MK$7:$NB$7,$MK$18:$NB$18)-AR$12*INDEX($ME$1:$MJ$19,18,MATCH(AR13,$ME$1:$MJ$1,0)),"")</f>
        <v/>
      </c>
      <c r="AS18" s="19" t="str">
        <f t="array" ref="AS18">IF(AS7="1",AS289-PRODUCT(AS9,INDEX($MK$1:$NB$19,18,MATCH(AS$2&amp;AS$6,INDEX($MK$1:$NB$19,2,)&amp;INDEX($MK$1:$NB$19,6,),0)))+AS9*SUMPRODUCT($MK$7:$NB$7,$MK$18:$NB$18)-AS$12*INDEX($ME$1:$MJ$19,18,MATCH(AS13,$ME$1:$MJ$1,0)),"")</f>
        <v/>
      </c>
      <c r="AT18" s="19" t="str">
        <f t="array" ref="AT18">IF(AT7="1",AT289-PRODUCT(AT9,INDEX($MK$1:$NB$19,18,MATCH(AT$2&amp;AT$6,INDEX($MK$1:$NB$19,2,)&amp;INDEX($MK$1:$NB$19,6,),0)))+AT9*SUMPRODUCT($MK$7:$NB$7,$MK$18:$NB$18)-AT$12*INDEX($ME$1:$MJ$19,18,MATCH(AT13,$ME$1:$MJ$1,0)),"")</f>
        <v/>
      </c>
      <c r="AU18" s="19" t="str">
        <f t="array" ref="AU18">IF(AU7="1",AU289-PRODUCT(AU9,INDEX($MK$1:$NB$19,18,MATCH(AU$2&amp;AU$6,INDEX($MK$1:$NB$19,2,)&amp;INDEX($MK$1:$NB$19,6,),0)))+AU9*SUMPRODUCT($MK$7:$NB$7,$MK$18:$NB$18)-AU$12*INDEX($ME$1:$MJ$19,18,MATCH(AU13,$ME$1:$MJ$1,0)),"")</f>
        <v/>
      </c>
      <c r="AV18" s="19" t="str">
        <f t="array" ref="AV18">IF(AV7="1",AV289-PRODUCT(AV9,INDEX($MK$1:$NB$19,18,MATCH(AV$2&amp;AV$6,INDEX($MK$1:$NB$19,2,)&amp;INDEX($MK$1:$NB$19,6,),0)))+AV9*SUMPRODUCT($MK$7:$NB$7,$MK$18:$NB$18)-AV$12*INDEX($ME$1:$MJ$19,18,MATCH(AV13,$ME$1:$MJ$1,0)),"")</f>
        <v/>
      </c>
      <c r="AW18" s="19" t="str">
        <f t="array" ref="AW18">IF(AW7="1",AW289-PRODUCT(AW9,INDEX($MK$1:$NB$19,18,MATCH(AW$2&amp;AW$6,INDEX($MK$1:$NB$19,2,)&amp;INDEX($MK$1:$NB$19,6,),0)))+AW9*SUMPRODUCT($MK$7:$NB$7,$MK$18:$NB$18)-AW$12*INDEX($ME$1:$MJ$19,18,MATCH(AW13,$ME$1:$MJ$1,0)),"")</f>
        <v/>
      </c>
      <c r="AX18" s="19" t="str">
        <f t="array" ref="AX18">IF(AX7="1",AX289-PRODUCT(AX9,INDEX($MK$1:$NB$19,18,MATCH(AX$2&amp;AX$6,INDEX($MK$1:$NB$19,2,)&amp;INDEX($MK$1:$NB$19,6,),0)))+AX9*SUMPRODUCT($MK$7:$NB$7,$MK$18:$NB$18)-AX$12*INDEX($ME$1:$MJ$19,18,MATCH(AX13,$ME$1:$MJ$1,0)),"")</f>
        <v/>
      </c>
      <c r="AY18" s="19" t="str">
        <f t="array" ref="AY18">IF(AY7="1",AY289-PRODUCT(AY9,INDEX($MK$1:$NB$19,18,MATCH(AY$2&amp;AY$6,INDEX($MK$1:$NB$19,2,)&amp;INDEX($MK$1:$NB$19,6,),0)))+AY9*SUMPRODUCT($MK$7:$NB$7,$MK$18:$NB$18)-AY$12*INDEX($ME$1:$MJ$19,18,MATCH(AY13,$ME$1:$MJ$1,0)),"")</f>
        <v/>
      </c>
      <c r="AZ18" s="19" t="str">
        <f t="array" ref="AZ18">IF(AZ7="1",AZ289-PRODUCT(AZ9,INDEX($MK$1:$NB$19,18,MATCH(AZ$2&amp;AZ$6,INDEX($MK$1:$NB$19,2,)&amp;INDEX($MK$1:$NB$19,6,),0)))+AZ9*SUMPRODUCT($MK$7:$NB$7,$MK$18:$NB$18)-AZ$12*INDEX($ME$1:$MJ$19,18,MATCH(AZ13,$ME$1:$MJ$1,0)),"")</f>
        <v/>
      </c>
      <c r="BA18" s="19" t="str">
        <f t="array" ref="BA18">IF(BA7="1",BA289-PRODUCT(BA9,INDEX($MK$1:$NB$19,18,MATCH(BA$2&amp;BA$6,INDEX($MK$1:$NB$19,2,)&amp;INDEX($MK$1:$NB$19,6,),0)))+BA9*SUMPRODUCT($MK$7:$NB$7,$MK$18:$NB$18)-BA$12*INDEX($ME$1:$MJ$19,18,MATCH(BA13,$ME$1:$MJ$1,0)),"")</f>
        <v/>
      </c>
      <c r="BB18" s="19" t="str">
        <f t="array" ref="BB18">IF(BB7="1",BB289-PRODUCT(BB9,INDEX($MK$1:$NB$19,18,MATCH(BB$2&amp;BB$6,INDEX($MK$1:$NB$19,2,)&amp;INDEX($MK$1:$NB$19,6,),0)))+BB9*SUMPRODUCT($MK$7:$NB$7,$MK$18:$NB$18)-BB$12*INDEX($ME$1:$MJ$19,18,MATCH(BB13,$ME$1:$MJ$1,0)),"")</f>
        <v/>
      </c>
      <c r="BC18" s="19" t="str">
        <f t="array" ref="BC18">IF(BC7="1",BC289-PRODUCT(BC9,INDEX($MK$1:$NB$19,18,MATCH(BC$2&amp;BC$6,INDEX($MK$1:$NB$19,2,)&amp;INDEX($MK$1:$NB$19,6,),0)))+BC9*SUMPRODUCT($MK$7:$NB$7,$MK$18:$NB$18)-BC$12*INDEX($ME$1:$MJ$19,18,MATCH(BC13,$ME$1:$MJ$1,0)),"")</f>
        <v/>
      </c>
      <c r="BD18" s="19" t="str">
        <f t="array" ref="BD18">IF(BD7="1",BD289-PRODUCT(BD9,INDEX($MK$1:$NB$19,18,MATCH(BD$2&amp;BD$6,INDEX($MK$1:$NB$19,2,)&amp;INDEX($MK$1:$NB$19,6,),0)))+BD9*SUMPRODUCT($MK$7:$NB$7,$MK$18:$NB$18)-BD$12*INDEX($ME$1:$MJ$19,18,MATCH(BD13,$ME$1:$MJ$1,0)),"")</f>
        <v/>
      </c>
      <c r="BE18" s="19" t="str">
        <f t="array" ref="BE18">IF(BE7="1",BE289-PRODUCT(BE9,INDEX($MK$1:$NB$19,18,MATCH(BE$2&amp;BE$6,INDEX($MK$1:$NB$19,2,)&amp;INDEX($MK$1:$NB$19,6,),0)))+BE9*SUMPRODUCT($MK$7:$NB$7,$MK$18:$NB$18)-BE$12*INDEX($ME$1:$MJ$19,18,MATCH(BE13,$ME$1:$MJ$1,0)),"")</f>
        <v/>
      </c>
      <c r="BF18" s="19" t="str">
        <f t="array" ref="BF18">IF(BF7="1",BF289-PRODUCT(BF9,INDEX($MK$1:$NB$19,18,MATCH(BF$2&amp;BF$6,INDEX($MK$1:$NB$19,2,)&amp;INDEX($MK$1:$NB$19,6,),0)))+BF9*SUMPRODUCT($MK$7:$NB$7,$MK$18:$NB$18)-BF$12*INDEX($ME$1:$MJ$19,18,MATCH(BF13,$ME$1:$MJ$1,0)),"")</f>
        <v/>
      </c>
      <c r="BG18" s="19" t="str">
        <f t="array" ref="BG18">IF(BG7="1",BG289-PRODUCT(BG9,INDEX($MK$1:$NB$19,18,MATCH(BG$2&amp;BG$6,INDEX($MK$1:$NB$19,2,)&amp;INDEX($MK$1:$NB$19,6,),0)))+BG9*SUMPRODUCT($MK$7:$NB$7,$MK$18:$NB$18)-BG$12*INDEX($ME$1:$MJ$19,18,MATCH(BG13,$ME$1:$MJ$1,0)),"")</f>
        <v/>
      </c>
      <c r="BH18" s="19" t="str">
        <f t="array" ref="BH18">IF(BH7="1",BH289-PRODUCT(BH9,INDEX($MK$1:$NB$19,18,MATCH(BH$2&amp;BH$6,INDEX($MK$1:$NB$19,2,)&amp;INDEX($MK$1:$NB$19,6,),0)))+BH9*SUMPRODUCT($MK$7:$NB$7,$MK$18:$NB$18)-BH$12*INDEX($ME$1:$MJ$19,18,MATCH(BH13,$ME$1:$MJ$1,0)),"")</f>
        <v/>
      </c>
      <c r="BI18" s="19" t="str">
        <f t="array" ref="BI18">IF(BI7="1",BI289-PRODUCT(BI9,INDEX($MK$1:$NB$19,18,MATCH(BI$2&amp;BI$6,INDEX($MK$1:$NB$19,2,)&amp;INDEX($MK$1:$NB$19,6,),0)))+BI9*SUMPRODUCT($MK$7:$NB$7,$MK$18:$NB$18)-BI$12*INDEX($ME$1:$MJ$19,18,MATCH(BI13,$ME$1:$MJ$1,0)),"")</f>
        <v/>
      </c>
      <c r="BJ18" s="19" t="str">
        <f t="array" ref="BJ18">IF(BJ7="1",BJ289-PRODUCT(BJ9,INDEX($MK$1:$NB$19,18,MATCH(BJ$2&amp;BJ$6,INDEX($MK$1:$NB$19,2,)&amp;INDEX($MK$1:$NB$19,6,),0)))+BJ9*SUMPRODUCT($MK$7:$NB$7,$MK$18:$NB$18)-BJ$12*INDEX($ME$1:$MJ$19,18,MATCH(BJ13,$ME$1:$MJ$1,0)),"")</f>
        <v/>
      </c>
      <c r="BK18" s="19" t="str">
        <f t="array" ref="BK18">IF(BK7="1",BK289-PRODUCT(BK9,INDEX($MK$1:$NB$19,18,MATCH(BK$2&amp;BK$6,INDEX($MK$1:$NB$19,2,)&amp;INDEX($MK$1:$NB$19,6,),0)))+BK9*SUMPRODUCT($MK$7:$NB$7,$MK$18:$NB$18)-BK$12*INDEX($ME$1:$MJ$19,18,MATCH(BK13,$ME$1:$MJ$1,0)),"")</f>
        <v/>
      </c>
      <c r="BL18" s="19" t="str">
        <f t="array" ref="BL18">IF(BL7="1",BL289-PRODUCT(BL9,INDEX($MK$1:$NB$19,18,MATCH(BL$2&amp;BL$6,INDEX($MK$1:$NB$19,2,)&amp;INDEX($MK$1:$NB$19,6,),0)))+BL9*SUMPRODUCT($MK$7:$NB$7,$MK$18:$NB$18)-BL$12*INDEX($ME$1:$MJ$19,18,MATCH(BL13,$ME$1:$MJ$1,0)),"")</f>
        <v/>
      </c>
      <c r="BM18" s="19" t="str">
        <f t="array" ref="BM18">IF(BM7="1",BM289-PRODUCT(BM9,INDEX($MK$1:$NB$19,18,MATCH(BM$2&amp;BM$6,INDEX($MK$1:$NB$19,2,)&amp;INDEX($MK$1:$NB$19,6,),0)))+BM9*SUMPRODUCT($MK$7:$NB$7,$MK$18:$NB$18)-BM$12*INDEX($ME$1:$MJ$19,18,MATCH(BM13,$ME$1:$MJ$1,0)),"")</f>
        <v/>
      </c>
      <c r="BN18" s="19" t="str">
        <f t="array" ref="BN18">IF(BN7="1",BN289-PRODUCT(BN9,INDEX($MK$1:$NB$19,18,MATCH(BN$2&amp;BN$6,INDEX($MK$1:$NB$19,2,)&amp;INDEX($MK$1:$NB$19,6,),0)))+BN9*SUMPRODUCT($MK$7:$NB$7,$MK$18:$NB$18)-BN$12*INDEX($ME$1:$MJ$19,18,MATCH(BN13,$ME$1:$MJ$1,0)),"")</f>
        <v/>
      </c>
      <c r="BO18" s="19" t="str">
        <f t="array" ref="BO18">IF(BO7="1",BO289-PRODUCT(BO9,INDEX($MK$1:$NB$19,18,MATCH(BO$2&amp;BO$6,INDEX($MK$1:$NB$19,2,)&amp;INDEX($MK$1:$NB$19,6,),0)))+BO9*SUMPRODUCT($MK$7:$NB$7,$MK$18:$NB$18)-BO$12*INDEX($ME$1:$MJ$19,18,MATCH(BO13,$ME$1:$MJ$1,0)),"")</f>
        <v/>
      </c>
      <c r="BP18" s="19" t="str">
        <f t="array" ref="BP18">IF(BP7="1",BP289-PRODUCT(BP9,INDEX($MK$1:$NB$19,18,MATCH(BP$2&amp;BP$6,INDEX($MK$1:$NB$19,2,)&amp;INDEX($MK$1:$NB$19,6,),0)))+BP9*SUMPRODUCT($MK$7:$NB$7,$MK$18:$NB$18)-BP$12*INDEX($ME$1:$MJ$19,18,MATCH(BP13,$ME$1:$MJ$1,0)),"")</f>
        <v/>
      </c>
      <c r="BQ18" s="19" t="str">
        <f t="array" ref="BQ18">IF(BQ7="1",BQ289-PRODUCT(BQ9,INDEX($MK$1:$NB$19,18,MATCH(BQ$2&amp;BQ$6,INDEX($MK$1:$NB$19,2,)&amp;INDEX($MK$1:$NB$19,6,),0)))+BQ9*SUMPRODUCT($MK$7:$NB$7,$MK$18:$NB$18)-BQ$12*INDEX($ME$1:$MJ$19,18,MATCH(BQ13,$ME$1:$MJ$1,0)),"")</f>
        <v/>
      </c>
      <c r="BR18" s="19" t="str">
        <f t="array" ref="BR18">IF(BR7="1",BR289-PRODUCT(BR9,INDEX($MK$1:$NB$19,18,MATCH(BR$2&amp;BR$6,INDEX($MK$1:$NB$19,2,)&amp;INDEX($MK$1:$NB$19,6,),0)))+BR9*SUMPRODUCT($MK$7:$NB$7,$MK$18:$NB$18)-BR$12*INDEX($ME$1:$MJ$19,18,MATCH(BR13,$ME$1:$MJ$1,0)),"")</f>
        <v/>
      </c>
      <c r="BS18" s="19" t="str">
        <f t="array" ref="BS18">IF(BS7="1",BS289-PRODUCT(BS9,INDEX($MK$1:$NB$19,18,MATCH(BS$2&amp;BS$6,INDEX($MK$1:$NB$19,2,)&amp;INDEX($MK$1:$NB$19,6,),0)))+BS9*SUMPRODUCT($MK$7:$NB$7,$MK$18:$NB$18)-BS$12*INDEX($ME$1:$MJ$19,18,MATCH(BS13,$ME$1:$MJ$1,0)),"")</f>
        <v/>
      </c>
      <c r="BT18" s="19" t="str">
        <f t="array" ref="BT18">IF(BT7="1",BT289-PRODUCT(BT9,INDEX($MK$1:$NB$19,18,MATCH(BT$2&amp;BT$6,INDEX($MK$1:$NB$19,2,)&amp;INDEX($MK$1:$NB$19,6,),0)))+BT9*SUMPRODUCT($MK$7:$NB$7,$MK$18:$NB$18)-BT$12*INDEX($ME$1:$MJ$19,18,MATCH(BT13,$ME$1:$MJ$1,0)),"")</f>
        <v/>
      </c>
      <c r="BU18" s="19" t="str">
        <f t="array" ref="BU18">IF(BU7="1",BU289-PRODUCT(BU9,INDEX($MK$1:$NB$19,18,MATCH(BU$2&amp;BU$6,INDEX($MK$1:$NB$19,2,)&amp;INDEX($MK$1:$NB$19,6,),0)))+BU9*SUMPRODUCT($MK$7:$NB$7,$MK$18:$NB$18)-BU$12*INDEX($ME$1:$MJ$19,18,MATCH(BU13,$ME$1:$MJ$1,0)),"")</f>
        <v/>
      </c>
      <c r="BV18" s="19" t="str">
        <f t="array" ref="BV18">IF(BV7="1",BV289-PRODUCT(BV9,INDEX($MK$1:$NB$19,18,MATCH(BV$2&amp;BV$6,INDEX($MK$1:$NB$19,2,)&amp;INDEX($MK$1:$NB$19,6,),0)))+BV9*SUMPRODUCT($MK$7:$NB$7,$MK$18:$NB$18)-BV$12*INDEX($ME$1:$MJ$19,18,MATCH(BV13,$ME$1:$MJ$1,0)),"")</f>
        <v/>
      </c>
      <c r="BW18" s="19" t="str">
        <f t="array" ref="BW18">IF(BW7="1",BW289-PRODUCT(BW9,INDEX($MK$1:$NB$19,18,MATCH(BW$2&amp;BW$6,INDEX($MK$1:$NB$19,2,)&amp;INDEX($MK$1:$NB$19,6,),0)))+BW9*SUMPRODUCT($MK$7:$NB$7,$MK$18:$NB$18)-BW$12*INDEX($ME$1:$MJ$19,18,MATCH(BW13,$ME$1:$MJ$1,0)),"")</f>
        <v/>
      </c>
      <c r="BX18" s="19" t="str">
        <f t="array" ref="BX18">IF(BX7="1",BX289-PRODUCT(BX9,INDEX($MK$1:$NB$19,18,MATCH(BX$2&amp;BX$6,INDEX($MK$1:$NB$19,2,)&amp;INDEX($MK$1:$NB$19,6,),0)))+BX9*SUMPRODUCT($MK$7:$NB$7,$MK$18:$NB$18)-BX$12*INDEX($ME$1:$MJ$19,18,MATCH(BX13,$ME$1:$MJ$1,0)),"")</f>
        <v/>
      </c>
      <c r="BY18" s="19" t="str">
        <f t="array" ref="BY18">IF(BY7="1",BY289-PRODUCT(BY9,INDEX($MK$1:$NB$19,18,MATCH(BY$2&amp;BY$6,INDEX($MK$1:$NB$19,2,)&amp;INDEX($MK$1:$NB$19,6,),0)))+BY9*SUMPRODUCT($MK$7:$NB$7,$MK$18:$NB$18)-BY$12*INDEX($ME$1:$MJ$19,18,MATCH(BY13,$ME$1:$MJ$1,0)),"")</f>
        <v/>
      </c>
      <c r="BZ18" s="19" t="str">
        <f t="array" ref="BZ18">IF(BZ7="1",BZ289-PRODUCT(BZ9,INDEX($MK$1:$NB$19,18,MATCH(BZ$2&amp;BZ$6,INDEX($MK$1:$NB$19,2,)&amp;INDEX($MK$1:$NB$19,6,),0)))+BZ9*SUMPRODUCT($MK$7:$NB$7,$MK$18:$NB$18)-BZ$12*INDEX($ME$1:$MJ$19,18,MATCH(BZ13,$ME$1:$MJ$1,0)),"")</f>
        <v/>
      </c>
      <c r="CA18" s="19" t="str">
        <f t="array" ref="CA18">IF(CA7="1",CA289-PRODUCT(CA9,INDEX($MK$1:$NB$19,18,MATCH(CA$2&amp;CA$6,INDEX($MK$1:$NB$19,2,)&amp;INDEX($MK$1:$NB$19,6,),0)))+CA9*SUMPRODUCT($MK$7:$NB$7,$MK$18:$NB$18)-CA$12*INDEX($ME$1:$MJ$19,18,MATCH(CA13,$ME$1:$MJ$1,0)),"")</f>
        <v/>
      </c>
      <c r="CB18" s="19" t="str">
        <f t="array" ref="CB18">IF(CB7="1",CB289-PRODUCT(CB9,INDEX($MK$1:$NB$19,18,MATCH(CB$2&amp;CB$6,INDEX($MK$1:$NB$19,2,)&amp;INDEX($MK$1:$NB$19,6,),0)))+CB9*SUMPRODUCT($MK$7:$NB$7,$MK$18:$NB$18)-CB$12*INDEX($ME$1:$MJ$19,18,MATCH(CB13,$ME$1:$MJ$1,0)),"")</f>
        <v/>
      </c>
      <c r="CC18" s="19" t="str">
        <f t="array" ref="CC18">IF(CC7="1",CC289-PRODUCT(CC9,INDEX($MK$1:$NB$19,18,MATCH(CC$2&amp;CC$6,INDEX($MK$1:$NB$19,2,)&amp;INDEX($MK$1:$NB$19,6,),0)))+CC9*SUMPRODUCT($MK$7:$NB$7,$MK$18:$NB$18)-CC$12*INDEX($ME$1:$MJ$19,18,MATCH(CC13,$ME$1:$MJ$1,0)),"")</f>
        <v/>
      </c>
      <c r="CD18" s="19" t="str">
        <f t="array" ref="CD18">IF(CD7="1",CD289-PRODUCT(CD9,INDEX($MK$1:$NB$19,18,MATCH(CD$2&amp;CD$6,INDEX($MK$1:$NB$19,2,)&amp;INDEX($MK$1:$NB$19,6,),0)))+CD9*SUMPRODUCT($MK$7:$NB$7,$MK$18:$NB$18)-CD$12*INDEX($ME$1:$MJ$19,18,MATCH(CD13,$ME$1:$MJ$1,0)),"")</f>
        <v/>
      </c>
      <c r="CE18" s="19" t="str">
        <f t="array" ref="CE18">IF(CE7="1",CE289-PRODUCT(CE9,INDEX($MK$1:$NB$19,18,MATCH(CE$2&amp;CE$6,INDEX($MK$1:$NB$19,2,)&amp;INDEX($MK$1:$NB$19,6,),0)))+CE9*SUMPRODUCT($MK$7:$NB$7,$MK$18:$NB$18)-CE$12*INDEX($ME$1:$MJ$19,18,MATCH(CE13,$ME$1:$MJ$1,0)),"")</f>
        <v/>
      </c>
      <c r="CF18" s="19" t="str">
        <f t="array" ref="CF18">IF(CF7="1",CF289-PRODUCT(CF9,INDEX($MK$1:$NB$19,18,MATCH(CF$2&amp;CF$6,INDEX($MK$1:$NB$19,2,)&amp;INDEX($MK$1:$NB$19,6,),0)))+CF9*SUMPRODUCT($MK$7:$NB$7,$MK$18:$NB$18)-CF$12*INDEX($ME$1:$MJ$19,18,MATCH(CF13,$ME$1:$MJ$1,0)),"")</f>
        <v/>
      </c>
      <c r="CG18" s="19" t="str">
        <f t="array" ref="CG18">IF(CG7="1",CG289-PRODUCT(CG9,INDEX($MK$1:$NB$19,18,MATCH(CG$2&amp;CG$6,INDEX($MK$1:$NB$19,2,)&amp;INDEX($MK$1:$NB$19,6,),0)))+CG9*SUMPRODUCT($MK$7:$NB$7,$MK$18:$NB$18)-CG$12*INDEX($ME$1:$MJ$19,18,MATCH(CG13,$ME$1:$MJ$1,0)),"")</f>
        <v/>
      </c>
      <c r="CH18" s="19" t="str">
        <f t="array" ref="CH18">IF(CH7="1",CH289-PRODUCT(CH9,INDEX($MK$1:$NB$19,18,MATCH(CH$2&amp;CH$6,INDEX($MK$1:$NB$19,2,)&amp;INDEX($MK$1:$NB$19,6,),0)))+CH9*SUMPRODUCT($MK$7:$NB$7,$MK$18:$NB$18)-CH$12*INDEX($ME$1:$MJ$19,18,MATCH(CH13,$ME$1:$MJ$1,0)),"")</f>
        <v/>
      </c>
      <c r="CI18" s="19" t="str">
        <f t="array" ref="CI18">IF(CI7="1",CI289-PRODUCT(CI9,INDEX($MK$1:$NB$19,18,MATCH(CI$2&amp;CI$6,INDEX($MK$1:$NB$19,2,)&amp;INDEX($MK$1:$NB$19,6,),0)))+CI9*SUMPRODUCT($MK$7:$NB$7,$MK$18:$NB$18)-CI$12*INDEX($ME$1:$MJ$19,18,MATCH(CI13,$ME$1:$MJ$1,0)),"")</f>
        <v/>
      </c>
      <c r="CJ18" s="19" t="str">
        <f t="array" ref="CJ18">IF(CJ7="1",CJ289-PRODUCT(CJ9,INDEX($MK$1:$NB$19,18,MATCH(CJ$2&amp;CJ$6,INDEX($MK$1:$NB$19,2,)&amp;INDEX($MK$1:$NB$19,6,),0)))+CJ9*SUMPRODUCT($MK$7:$NB$7,$MK$18:$NB$18)-CJ$12*INDEX($ME$1:$MJ$19,18,MATCH(CJ13,$ME$1:$MJ$1,0)),"")</f>
        <v/>
      </c>
      <c r="CK18" s="19" t="str">
        <f t="array" ref="CK18">IF(CK7="1",CK289-PRODUCT(CK9,INDEX($MK$1:$NB$19,18,MATCH(CK$2&amp;CK$6,INDEX($MK$1:$NB$19,2,)&amp;INDEX($MK$1:$NB$19,6,),0)))+CK9*SUMPRODUCT($MK$7:$NB$7,$MK$18:$NB$18)-CK$12*INDEX($ME$1:$MJ$19,18,MATCH(CK13,$ME$1:$MJ$1,0)),"")</f>
        <v/>
      </c>
      <c r="CL18" s="19" t="str">
        <f t="array" ref="CL18">IF(CL7="1",CL289-PRODUCT(CL9,INDEX($MK$1:$NB$19,18,MATCH(CL$2&amp;CL$6,INDEX($MK$1:$NB$19,2,)&amp;INDEX($MK$1:$NB$19,6,),0)))+CL9*SUMPRODUCT($MK$7:$NB$7,$MK$18:$NB$18)-CL$12*INDEX($ME$1:$MJ$19,18,MATCH(CL13,$ME$1:$MJ$1,0)),"")</f>
        <v/>
      </c>
      <c r="CM18" s="19" t="str">
        <f t="array" ref="CM18">IF(CM7="1",CM289-PRODUCT(CM9,INDEX($MK$1:$NB$19,18,MATCH(CM$2&amp;CM$6,INDEX($MK$1:$NB$19,2,)&amp;INDEX($MK$1:$NB$19,6,),0)))+CM9*SUMPRODUCT($MK$7:$NB$7,$MK$18:$NB$18)-CM$12*INDEX($ME$1:$MJ$19,18,MATCH(CM13,$ME$1:$MJ$1,0)),"")</f>
        <v/>
      </c>
      <c r="CN18" s="19" t="str">
        <f t="array" ref="CN18">IF(CN7="1",CN289-PRODUCT(CN9,INDEX($MK$1:$NB$19,18,MATCH(CN$2&amp;CN$6,INDEX($MK$1:$NB$19,2,)&amp;INDEX($MK$1:$NB$19,6,),0)))+CN9*SUMPRODUCT($MK$7:$NB$7,$MK$18:$NB$18)-CN$12*INDEX($ME$1:$MJ$19,18,MATCH(CN13,$ME$1:$MJ$1,0)),"")</f>
        <v/>
      </c>
      <c r="CO18" s="19" t="str">
        <f t="array" ref="CO18">IF(CO7="1",CO289-PRODUCT(CO9,INDEX($MK$1:$NB$19,18,MATCH(CO$2&amp;CO$6,INDEX($MK$1:$NB$19,2,)&amp;INDEX($MK$1:$NB$19,6,),0)))+CO9*SUMPRODUCT($MK$7:$NB$7,$MK$18:$NB$18)-CO$12*INDEX($ME$1:$MJ$19,18,MATCH(CO13,$ME$1:$MJ$1,0)),"")</f>
        <v/>
      </c>
      <c r="CP18" s="19" t="str">
        <f t="array" ref="CP18">IF(CP7="1",CP289-PRODUCT(CP9,INDEX($MK$1:$NB$19,18,MATCH(CP$2&amp;CP$6,INDEX($MK$1:$NB$19,2,)&amp;INDEX($MK$1:$NB$19,6,),0)))+CP9*SUMPRODUCT($MK$7:$NB$7,$MK$18:$NB$18)-CP$12*INDEX($ME$1:$MJ$19,18,MATCH(CP13,$ME$1:$MJ$1,0)),"")</f>
        <v/>
      </c>
      <c r="CQ18" s="19" t="str">
        <f t="array" ref="CQ18">IF(CQ7="1",CQ289-PRODUCT(CQ9,INDEX($MK$1:$NB$19,18,MATCH(CQ$2&amp;CQ$6,INDEX($MK$1:$NB$19,2,)&amp;INDEX($MK$1:$NB$19,6,),0)))+CQ9*SUMPRODUCT($MK$7:$NB$7,$MK$18:$NB$18)-CQ$12*INDEX($ME$1:$MJ$19,18,MATCH(CQ13,$ME$1:$MJ$1,0)),"")</f>
        <v/>
      </c>
      <c r="CR18" s="19" t="str">
        <f t="array" ref="CR18">IF(CR7="1",CR289-PRODUCT(CR9,INDEX($MK$1:$NB$19,18,MATCH(CR$2&amp;CR$6,INDEX($MK$1:$NB$19,2,)&amp;INDEX($MK$1:$NB$19,6,),0)))+CR9*SUMPRODUCT($MK$7:$NB$7,$MK$18:$NB$18)-CR$12*INDEX($ME$1:$MJ$19,18,MATCH(CR13,$ME$1:$MJ$1,0)),"")</f>
        <v/>
      </c>
      <c r="CS18" s="19" t="str">
        <f t="array" ref="CS18">IF(CS7="1",CS289-PRODUCT(CS9,INDEX($MK$1:$NB$19,18,MATCH(CS$2&amp;CS$6,INDEX($MK$1:$NB$19,2,)&amp;INDEX($MK$1:$NB$19,6,),0)))+CS9*SUMPRODUCT($MK$7:$NB$7,$MK$18:$NB$18)-CS$12*INDEX($ME$1:$MJ$19,18,MATCH(CS13,$ME$1:$MJ$1,0)),"")</f>
        <v/>
      </c>
      <c r="CT18" s="19" t="str">
        <f t="array" ref="CT18">IF(CT7="1",CT289-PRODUCT(CT9,INDEX($MK$1:$NB$19,18,MATCH(CT$2&amp;CT$6,INDEX($MK$1:$NB$19,2,)&amp;INDEX($MK$1:$NB$19,6,),0)))+CT9*SUMPRODUCT($MK$7:$NB$7,$MK$18:$NB$18)-CT$12*INDEX($ME$1:$MJ$19,18,MATCH(CT13,$ME$1:$MJ$1,0)),"")</f>
        <v/>
      </c>
      <c r="CU18" s="19" t="str">
        <f t="array" ref="CU18">IF(CU7="1",CU289-PRODUCT(CU9,INDEX($MK$1:$NB$19,18,MATCH(CU$2&amp;CU$6,INDEX($MK$1:$NB$19,2,)&amp;INDEX($MK$1:$NB$19,6,),0)))+CU9*SUMPRODUCT($MK$7:$NB$7,$MK$18:$NB$18)-CU$12*INDEX($ME$1:$MJ$19,18,MATCH(CU13,$ME$1:$MJ$1,0)),"")</f>
        <v/>
      </c>
      <c r="CV18" s="19" t="str">
        <f t="array" ref="CV18">IF(CV7="1",CV289-PRODUCT(CV9,INDEX($MK$1:$NB$19,18,MATCH(CV$2&amp;CV$6,INDEX($MK$1:$NB$19,2,)&amp;INDEX($MK$1:$NB$19,6,),0)))+CV9*SUMPRODUCT($MK$7:$NB$7,$MK$18:$NB$18)-CV$12*INDEX($ME$1:$MJ$19,18,MATCH(CV13,$ME$1:$MJ$1,0)),"")</f>
        <v/>
      </c>
      <c r="CW18" s="19" t="str">
        <f t="array" ref="CW18">IF(CW7="1",CW289-PRODUCT(CW9,INDEX($MK$1:$NB$19,18,MATCH(CW$2&amp;CW$6,INDEX($MK$1:$NB$19,2,)&amp;INDEX($MK$1:$NB$19,6,),0)))+CW9*SUMPRODUCT($MK$7:$NB$7,$MK$18:$NB$18)-CW$12*INDEX($ME$1:$MJ$19,18,MATCH(CW13,$ME$1:$MJ$1,0)),"")</f>
        <v/>
      </c>
      <c r="CX18" s="19" t="str">
        <f t="array" ref="CX18">IF(CX7="1",CX289-PRODUCT(CX9,INDEX($MK$1:$NB$19,18,MATCH(CX$2&amp;CX$6,INDEX($MK$1:$NB$19,2,)&amp;INDEX($MK$1:$NB$19,6,),0)))+CX9*SUMPRODUCT($MK$7:$NB$7,$MK$18:$NB$18)-CX$12*INDEX($ME$1:$MJ$19,18,MATCH(CX13,$ME$1:$MJ$1,0)),"")</f>
        <v/>
      </c>
      <c r="CY18" s="19" t="str">
        <f t="array" ref="CY18">IF(CY7="1",CY289-PRODUCT(CY9,INDEX($MK$1:$NB$19,18,MATCH(CY$2&amp;CY$6,INDEX($MK$1:$NB$19,2,)&amp;INDEX($MK$1:$NB$19,6,),0)))+CY9*SUMPRODUCT($MK$7:$NB$7,$MK$18:$NB$18)-CY$12*INDEX($ME$1:$MJ$19,18,MATCH(CY13,$ME$1:$MJ$1,0)),"")</f>
        <v/>
      </c>
      <c r="CZ18" s="19" t="str">
        <f t="array" ref="CZ18">IF(CZ7="1",CZ289-PRODUCT(CZ9,INDEX($MK$1:$NB$19,18,MATCH(CZ$2&amp;CZ$6,INDEX($MK$1:$NB$19,2,)&amp;INDEX($MK$1:$NB$19,6,),0)))+CZ9*SUMPRODUCT($MK$7:$NB$7,$MK$18:$NB$18)-CZ$12*INDEX($ME$1:$MJ$19,18,MATCH(CZ13,$ME$1:$MJ$1,0)),"")</f>
        <v/>
      </c>
      <c r="DA18" s="19" t="str">
        <f t="array" ref="DA18">IF(DA7="1",DA289-PRODUCT(DA9,INDEX($MK$1:$NB$19,18,MATCH(DA$2&amp;DA$6,INDEX($MK$1:$NB$19,2,)&amp;INDEX($MK$1:$NB$19,6,),0)))+DA9*SUMPRODUCT($MK$7:$NB$7,$MK$18:$NB$18)-DA$12*INDEX($ME$1:$MJ$19,18,MATCH(DA13,$ME$1:$MJ$1,0)),"")</f>
        <v/>
      </c>
      <c r="DB18" s="19" t="str">
        <f t="array" ref="DB18">IF(DB7="1",DB289-PRODUCT(DB9,INDEX($MK$1:$NB$19,18,MATCH(DB$2&amp;DB$6,INDEX($MK$1:$NB$19,2,)&amp;INDEX($MK$1:$NB$19,6,),0)))+DB9*SUMPRODUCT($MK$7:$NB$7,$MK$18:$NB$18)-DB$12*INDEX($ME$1:$MJ$19,18,MATCH(DB13,$ME$1:$MJ$1,0)),"")</f>
        <v/>
      </c>
      <c r="DC18" s="19" t="str">
        <f t="array" ref="DC18">IF(DC7="1",DC289-PRODUCT(DC9,INDEX($MK$1:$NB$19,18,MATCH(DC$2&amp;DC$6,INDEX($MK$1:$NB$19,2,)&amp;INDEX($MK$1:$NB$19,6,),0)))+DC9*SUMPRODUCT($MK$7:$NB$7,$MK$18:$NB$18)-DC$12*INDEX($ME$1:$MJ$19,18,MATCH(DC13,$ME$1:$MJ$1,0)),"")</f>
        <v/>
      </c>
      <c r="DD18" s="19" t="str">
        <f t="array" ref="DD18">IF(DD7="1",DD289-PRODUCT(DD9,INDEX($MK$1:$NB$19,18,MATCH(DD$2&amp;DD$6,INDEX($MK$1:$NB$19,2,)&amp;INDEX($MK$1:$NB$19,6,),0)))+DD9*SUMPRODUCT($MK$7:$NB$7,$MK$18:$NB$18)-DD$12*INDEX($ME$1:$MJ$19,18,MATCH(DD13,$ME$1:$MJ$1,0)),"")</f>
        <v/>
      </c>
      <c r="DE18" s="19" t="str">
        <f t="array" ref="DE18">IF(DE7="1",DE289-PRODUCT(DE9,INDEX($MK$1:$NB$19,18,MATCH(DE$2&amp;DE$6,INDEX($MK$1:$NB$19,2,)&amp;INDEX($MK$1:$NB$19,6,),0)))+DE9*SUMPRODUCT($MK$7:$NB$7,$MK$18:$NB$18)-DE$12*INDEX($ME$1:$MJ$19,18,MATCH(DE13,$ME$1:$MJ$1,0)),"")</f>
        <v/>
      </c>
      <c r="DF18" s="19" t="str">
        <f t="array" ref="DF18">IF(DF7="1",DF289-PRODUCT(DF9,INDEX($MK$1:$NB$19,18,MATCH(DF$2&amp;DF$6,INDEX($MK$1:$NB$19,2,)&amp;INDEX($MK$1:$NB$19,6,),0)))+DF9*SUMPRODUCT($MK$7:$NB$7,$MK$18:$NB$18)-DF$12*INDEX($ME$1:$MJ$19,18,MATCH(DF13,$ME$1:$MJ$1,0)),"")</f>
        <v/>
      </c>
      <c r="DG18" s="19" t="str">
        <f t="array" ref="DG18">IF(DG7="1",DG289-PRODUCT(DG9,INDEX($MK$1:$NB$19,18,MATCH(DG$2&amp;DG$6,INDEX($MK$1:$NB$19,2,)&amp;INDEX($MK$1:$NB$19,6,),0)))+DG9*SUMPRODUCT($MK$7:$NB$7,$MK$18:$NB$18)-DG$12*INDEX($ME$1:$MJ$19,18,MATCH(DG13,$ME$1:$MJ$1,0)),"")</f>
        <v/>
      </c>
      <c r="DH18" s="19" t="str">
        <f t="array" ref="DH18">IF(DH7="1",DH289-PRODUCT(DH9,INDEX($MK$1:$NB$19,18,MATCH(DH$2&amp;DH$6,INDEX($MK$1:$NB$19,2,)&amp;INDEX($MK$1:$NB$19,6,),0)))+DH9*SUMPRODUCT($MK$7:$NB$7,$MK$18:$NB$18)-DH$12*INDEX($ME$1:$MJ$19,18,MATCH(DH13,$ME$1:$MJ$1,0)),"")</f>
        <v/>
      </c>
      <c r="DI18" s="19" t="str">
        <f t="array" ref="DI18">IF(DI7="1",DI289-PRODUCT(DI9,INDEX($MK$1:$NB$19,18,MATCH(DI$2&amp;DI$6,INDEX($MK$1:$NB$19,2,)&amp;INDEX($MK$1:$NB$19,6,),0)))+DI9*SUMPRODUCT($MK$7:$NB$7,$MK$18:$NB$18)-DI$12*INDEX($ME$1:$MJ$19,18,MATCH(DI13,$ME$1:$MJ$1,0)),"")</f>
        <v/>
      </c>
      <c r="DJ18" s="19" t="str">
        <f t="array" ref="DJ18">IF(DJ7="1",DJ289-PRODUCT(DJ9,INDEX($MK$1:$NB$19,18,MATCH(DJ$2&amp;DJ$6,INDEX($MK$1:$NB$19,2,)&amp;INDEX($MK$1:$NB$19,6,),0)))+DJ9*SUMPRODUCT($MK$7:$NB$7,$MK$18:$NB$18)-DJ$12*INDEX($ME$1:$MJ$19,18,MATCH(DJ13,$ME$1:$MJ$1,0)),"")</f>
        <v/>
      </c>
      <c r="DK18" s="19" t="str">
        <f t="array" ref="DK18">IF(DK7="1",DK289-PRODUCT(DK9,INDEX($MK$1:$NB$19,18,MATCH(DK$2&amp;DK$6,INDEX($MK$1:$NB$19,2,)&amp;INDEX($MK$1:$NB$19,6,),0)))+DK9*SUMPRODUCT($MK$7:$NB$7,$MK$18:$NB$18)-DK$12*INDEX($ME$1:$MJ$19,18,MATCH(DK13,$ME$1:$MJ$1,0)),"")</f>
        <v/>
      </c>
      <c r="DL18" s="19" t="str">
        <f t="array" ref="DL18">IF(DL7="1",DL289-PRODUCT(DL9,INDEX($MK$1:$NB$19,18,MATCH(DL$2&amp;DL$6,INDEX($MK$1:$NB$19,2,)&amp;INDEX($MK$1:$NB$19,6,),0)))+DL9*SUMPRODUCT($MK$7:$NB$7,$MK$18:$NB$18)-DL$12*INDEX($ME$1:$MJ$19,18,MATCH(DL13,$ME$1:$MJ$1,0)),"")</f>
        <v/>
      </c>
      <c r="DM18" s="19" t="str">
        <f t="array" ref="DM18">IF(DM7="1",DM289-PRODUCT(DM9,INDEX($MK$1:$NB$19,18,MATCH(DM$2&amp;DM$6,INDEX($MK$1:$NB$19,2,)&amp;INDEX($MK$1:$NB$19,6,),0)))+DM9*SUMPRODUCT($MK$7:$NB$7,$MK$18:$NB$18)-DM$12*INDEX($ME$1:$MJ$19,18,MATCH(DM13,$ME$1:$MJ$1,0)),"")</f>
        <v/>
      </c>
      <c r="DN18" s="19" t="str">
        <f t="array" ref="DN18">IF(DN7="1",DN289-PRODUCT(DN9,INDEX($MK$1:$NB$19,18,MATCH(DN$2&amp;DN$6,INDEX($MK$1:$NB$19,2,)&amp;INDEX($MK$1:$NB$19,6,),0)))+DN9*SUMPRODUCT($MK$7:$NB$7,$MK$18:$NB$18)-DN$12*INDEX($ME$1:$MJ$19,18,MATCH(DN13,$ME$1:$MJ$1,0)),"")</f>
        <v/>
      </c>
      <c r="DO18" s="19" t="str">
        <f t="array" ref="DO18">IF(DO7="1",DO289-PRODUCT(DO9,INDEX($MK$1:$NB$19,18,MATCH(DO$2&amp;DO$6,INDEX($MK$1:$NB$19,2,)&amp;INDEX($MK$1:$NB$19,6,),0)))+DO9*SUMPRODUCT($MK$7:$NB$7,$MK$18:$NB$18)-DO$12*INDEX($ME$1:$MJ$19,18,MATCH(DO13,$ME$1:$MJ$1,0)),"")</f>
        <v/>
      </c>
      <c r="DP18" s="19" t="str">
        <f t="array" ref="DP18">IF(DP7="1",DP289-PRODUCT(DP9,INDEX($MK$1:$NB$19,18,MATCH(DP$2&amp;DP$6,INDEX($MK$1:$NB$19,2,)&amp;INDEX($MK$1:$NB$19,6,),0)))+DP9*SUMPRODUCT($MK$7:$NB$7,$MK$18:$NB$18)-DP$12*INDEX($ME$1:$MJ$19,18,MATCH(DP13,$ME$1:$MJ$1,0)),"")</f>
        <v/>
      </c>
      <c r="DQ18" s="19" t="str">
        <f t="array" ref="DQ18">IF(DQ7="1",DQ289-PRODUCT(DQ9,INDEX($MK$1:$NB$19,18,MATCH(DQ$2&amp;DQ$6,INDEX($MK$1:$NB$19,2,)&amp;INDEX($MK$1:$NB$19,6,),0)))+DQ9*SUMPRODUCT($MK$7:$NB$7,$MK$18:$NB$18)-DQ$12*INDEX($ME$1:$MJ$19,18,MATCH(DQ13,$ME$1:$MJ$1,0)),"")</f>
        <v/>
      </c>
      <c r="DR18" s="19" t="str">
        <f t="array" ref="DR18">IF(DR7="1",DR289-PRODUCT(DR9,INDEX($MK$1:$NB$19,18,MATCH(DR$2&amp;DR$6,INDEX($MK$1:$NB$19,2,)&amp;INDEX($MK$1:$NB$19,6,),0)))+DR9*SUMPRODUCT($MK$7:$NB$7,$MK$18:$NB$18)-DR$12*INDEX($ME$1:$MJ$19,18,MATCH(DR13,$ME$1:$MJ$1,0)),"")</f>
        <v/>
      </c>
      <c r="DS18" s="19" t="str">
        <f t="array" ref="DS18">IF(DS7="1",DS289-PRODUCT(DS9,INDEX($MK$1:$NB$19,18,MATCH(DS$2&amp;DS$6,INDEX($MK$1:$NB$19,2,)&amp;INDEX($MK$1:$NB$19,6,),0)))+DS9*SUMPRODUCT($MK$7:$NB$7,$MK$18:$NB$18)-DS$12*INDEX($ME$1:$MJ$19,18,MATCH(DS13,$ME$1:$MJ$1,0)),"")</f>
        <v/>
      </c>
      <c r="DT18" s="19" t="str">
        <f t="array" ref="DT18">IF(DT7="1",DT289-PRODUCT(DT9,INDEX($MK$1:$NB$19,18,MATCH(DT$2&amp;DT$6,INDEX($MK$1:$NB$19,2,)&amp;INDEX($MK$1:$NB$19,6,),0)))+DT9*SUMPRODUCT($MK$7:$NB$7,$MK$18:$NB$18)-DT$12*INDEX($ME$1:$MJ$19,18,MATCH(DT13,$ME$1:$MJ$1,0)),"")</f>
        <v/>
      </c>
      <c r="DU18" s="19" t="str">
        <f t="array" ref="DU18">IF(DU7="1",DU289-PRODUCT(DU9,INDEX($MK$1:$NB$19,18,MATCH(DU$2&amp;DU$6,INDEX($MK$1:$NB$19,2,)&amp;INDEX($MK$1:$NB$19,6,),0)))+DU9*SUMPRODUCT($MK$7:$NB$7,$MK$18:$NB$18)-DU$12*INDEX($ME$1:$MJ$19,18,MATCH(DU13,$ME$1:$MJ$1,0)),"")</f>
        <v/>
      </c>
      <c r="DV18" s="19" t="str">
        <f t="array" ref="DV18">IF(DV7="1",DV289-PRODUCT(DV9,INDEX($MK$1:$NB$19,18,MATCH(DV$2&amp;DV$6,INDEX($MK$1:$NB$19,2,)&amp;INDEX($MK$1:$NB$19,6,),0)))+DV9*SUMPRODUCT($MK$7:$NB$7,$MK$18:$NB$18)-DV$12*INDEX($ME$1:$MJ$19,18,MATCH(DV13,$ME$1:$MJ$1,0)),"")</f>
        <v/>
      </c>
      <c r="DW18" s="19" t="str">
        <f t="array" ref="DW18">IF(DW7="1",DW289-PRODUCT(DW9,INDEX($MK$1:$NB$19,18,MATCH(DW$2&amp;DW$6,INDEX($MK$1:$NB$19,2,)&amp;INDEX($MK$1:$NB$19,6,),0)))+DW9*SUMPRODUCT($MK$7:$NB$7,$MK$18:$NB$18)-DW$12*INDEX($ME$1:$MJ$19,18,MATCH(DW13,$ME$1:$MJ$1,0)),"")</f>
        <v/>
      </c>
      <c r="DX18" s="19" t="str">
        <f t="array" ref="DX18">IF(DX7="1",DX289-PRODUCT(DX9,INDEX($MK$1:$NB$19,18,MATCH(DX$2&amp;DX$6,INDEX($MK$1:$NB$19,2,)&amp;INDEX($MK$1:$NB$19,6,),0)))+DX9*SUMPRODUCT($MK$7:$NB$7,$MK$18:$NB$18)-DX$12*INDEX($ME$1:$MJ$19,18,MATCH(DX13,$ME$1:$MJ$1,0)),"")</f>
        <v/>
      </c>
      <c r="DY18" s="19" t="str">
        <f t="array" ref="DY18">IF(DY7="1",DY289-PRODUCT(DY9,INDEX($MK$1:$NB$19,18,MATCH(DY$2&amp;DY$6,INDEX($MK$1:$NB$19,2,)&amp;INDEX($MK$1:$NB$19,6,),0)))+DY9*SUMPRODUCT($MK$7:$NB$7,$MK$18:$NB$18)-DY$12*INDEX($ME$1:$MJ$19,18,MATCH(DY13,$ME$1:$MJ$1,0)),"")</f>
        <v/>
      </c>
      <c r="DZ18" s="19" t="str">
        <f t="array" ref="DZ18">IF(DZ7="1",DZ289-PRODUCT(DZ9,INDEX($MK$1:$NB$19,18,MATCH(DZ$2&amp;DZ$6,INDEX($MK$1:$NB$19,2,)&amp;INDEX($MK$1:$NB$19,6,),0)))+DZ9*SUMPRODUCT($MK$7:$NB$7,$MK$18:$NB$18)-DZ$12*INDEX($ME$1:$MJ$19,18,MATCH(DZ13,$ME$1:$MJ$1,0)),"")</f>
        <v/>
      </c>
      <c r="EA18" s="19" t="str">
        <f t="array" ref="EA18">IF(EA7="1",EA289-PRODUCT(EA9,INDEX($MK$1:$NB$19,18,MATCH(EA$2&amp;EA$6,INDEX($MK$1:$NB$19,2,)&amp;INDEX($MK$1:$NB$19,6,),0)))+EA9*SUMPRODUCT($MK$7:$NB$7,$MK$18:$NB$18)-EA$12*INDEX($ME$1:$MJ$19,18,MATCH(EA13,$ME$1:$MJ$1,0)),"")</f>
        <v/>
      </c>
      <c r="EB18" s="19" t="str">
        <f t="array" ref="EB18">IF(EB7="1",EB289-PRODUCT(EB9,INDEX($MK$1:$NB$19,18,MATCH(EB$2&amp;EB$6,INDEX($MK$1:$NB$19,2,)&amp;INDEX($MK$1:$NB$19,6,),0)))+EB9*SUMPRODUCT($MK$7:$NB$7,$MK$18:$NB$18)-EB$12*INDEX($ME$1:$MJ$19,18,MATCH(EB13,$ME$1:$MJ$1,0)),"")</f>
        <v/>
      </c>
      <c r="EC18" s="19" t="str">
        <f t="array" ref="EC18">IF(EC7="1",EC289-PRODUCT(EC9,INDEX($MK$1:$NB$19,18,MATCH(EC$2&amp;EC$6,INDEX($MK$1:$NB$19,2,)&amp;INDEX($MK$1:$NB$19,6,),0)))+EC9*SUMPRODUCT($MK$7:$NB$7,$MK$18:$NB$18)-EC$12*INDEX($ME$1:$MJ$19,18,MATCH(EC13,$ME$1:$MJ$1,0)),"")</f>
        <v/>
      </c>
      <c r="ED18" s="19" t="str">
        <f t="array" ref="ED18">IF(ED7="1",ED289-PRODUCT(ED9,INDEX($MK$1:$NB$19,18,MATCH(ED$2&amp;ED$6,INDEX($MK$1:$NB$19,2,)&amp;INDEX($MK$1:$NB$19,6,),0)))+ED9*SUMPRODUCT($MK$7:$NB$7,$MK$18:$NB$18)-ED$12*INDEX($ME$1:$MJ$19,18,MATCH(ED13,$ME$1:$MJ$1,0)),"")</f>
        <v/>
      </c>
      <c r="EE18" s="19" t="str">
        <f t="array" ref="EE18">IF(EE7="1",EE289-PRODUCT(EE9,INDEX($MK$1:$NB$19,18,MATCH(EE$2&amp;EE$6,INDEX($MK$1:$NB$19,2,)&amp;INDEX($MK$1:$NB$19,6,),0)))+EE9*SUMPRODUCT($MK$7:$NB$7,$MK$18:$NB$18)-EE$12*INDEX($ME$1:$MJ$19,18,MATCH(EE13,$ME$1:$MJ$1,0)),"")</f>
        <v/>
      </c>
      <c r="EF18" s="19" t="str">
        <f t="array" ref="EF18">IF(EF7="1",EF289-PRODUCT(EF9,INDEX($MK$1:$NB$19,18,MATCH(EF$2&amp;EF$6,INDEX($MK$1:$NB$19,2,)&amp;INDEX($MK$1:$NB$19,6,),0)))+EF9*SUMPRODUCT($MK$7:$NB$7,$MK$18:$NB$18)-EF$12*INDEX($ME$1:$MJ$19,18,MATCH(EF13,$ME$1:$MJ$1,0)),"")</f>
        <v/>
      </c>
      <c r="EG18" s="19" t="str">
        <f t="array" ref="EG18">IF(EG7="1",EG289-PRODUCT(EG9,INDEX($MK$1:$NB$19,18,MATCH(EG$2&amp;EG$6,INDEX($MK$1:$NB$19,2,)&amp;INDEX($MK$1:$NB$19,6,),0)))+EG9*SUMPRODUCT($MK$7:$NB$7,$MK$18:$NB$18)-EG$12*INDEX($ME$1:$MJ$19,18,MATCH(EG13,$ME$1:$MJ$1,0)),"")</f>
        <v/>
      </c>
      <c r="EH18" s="19" t="str">
        <f t="array" ref="EH18">IF(EH7="1",EH289-PRODUCT(EH9,INDEX($MK$1:$NB$19,18,MATCH(EH$2&amp;EH$6,INDEX($MK$1:$NB$19,2,)&amp;INDEX($MK$1:$NB$19,6,),0)))+EH9*SUMPRODUCT($MK$7:$NB$7,$MK$18:$NB$18)-EH$12*INDEX($ME$1:$MJ$19,18,MATCH(EH13,$ME$1:$MJ$1,0)),"")</f>
        <v/>
      </c>
      <c r="EI18" s="19" t="str">
        <f t="array" ref="EI18">IF(EI7="1",EI289-PRODUCT(EI9,INDEX($MK$1:$NB$19,18,MATCH(EI$2&amp;EI$6,INDEX($MK$1:$NB$19,2,)&amp;INDEX($MK$1:$NB$19,6,),0)))+EI9*SUMPRODUCT($MK$7:$NB$7,$MK$18:$NB$18)-EI$12*INDEX($ME$1:$MJ$19,18,MATCH(EI13,$ME$1:$MJ$1,0)),"")</f>
        <v/>
      </c>
      <c r="EJ18" s="19" t="str">
        <f t="array" ref="EJ18">IF(EJ7="1",EJ289-PRODUCT(EJ9,INDEX($MK$1:$NB$19,18,MATCH(EJ$2&amp;EJ$6,INDEX($MK$1:$NB$19,2,)&amp;INDEX($MK$1:$NB$19,6,),0)))+EJ9*SUMPRODUCT($MK$7:$NB$7,$MK$18:$NB$18)-EJ$12*INDEX($ME$1:$MJ$19,18,MATCH(EJ13,$ME$1:$MJ$1,0)),"")</f>
        <v/>
      </c>
      <c r="EK18" s="19" t="str">
        <f t="array" ref="EK18">IF(EK7="1",EK289-PRODUCT(EK9,INDEX($MK$1:$NB$19,18,MATCH(EK$2&amp;EK$6,INDEX($MK$1:$NB$19,2,)&amp;INDEX($MK$1:$NB$19,6,),0)))+EK9*SUMPRODUCT($MK$7:$NB$7,$MK$18:$NB$18)-EK$12*INDEX($ME$1:$MJ$19,18,MATCH(EK13,$ME$1:$MJ$1,0)),"")</f>
        <v/>
      </c>
      <c r="EL18" s="19" t="str">
        <f t="array" ref="EL18">IF(EL7="1",EL289-PRODUCT(EL9,INDEX($MK$1:$NB$19,18,MATCH(EL$2&amp;EL$6,INDEX($MK$1:$NB$19,2,)&amp;INDEX($MK$1:$NB$19,6,),0)))+EL9*SUMPRODUCT($MK$7:$NB$7,$MK$18:$NB$18)-EL$12*INDEX($ME$1:$MJ$19,18,MATCH(EL13,$ME$1:$MJ$1,0)),"")</f>
        <v/>
      </c>
      <c r="EM18" s="19" t="str">
        <f t="array" ref="EM18">IF(EM7="1",EM289-PRODUCT(EM9,INDEX($MK$1:$NB$19,18,MATCH(EM$2&amp;EM$6,INDEX($MK$1:$NB$19,2,)&amp;INDEX($MK$1:$NB$19,6,),0)))+EM9*SUMPRODUCT($MK$7:$NB$7,$MK$18:$NB$18)-EM$12*INDEX($ME$1:$MJ$19,18,MATCH(EM13,$ME$1:$MJ$1,0)),"")</f>
        <v/>
      </c>
      <c r="EN18" s="19" t="str">
        <f t="array" ref="EN18">IF(EN7="1",EN289-PRODUCT(EN9,INDEX($MK$1:$NB$19,18,MATCH(EN$2&amp;EN$6,INDEX($MK$1:$NB$19,2,)&amp;INDEX($MK$1:$NB$19,6,),0)))+EN9*SUMPRODUCT($MK$7:$NB$7,$MK$18:$NB$18)-EN$12*INDEX($ME$1:$MJ$19,18,MATCH(EN13,$ME$1:$MJ$1,0)),"")</f>
        <v/>
      </c>
      <c r="EO18" s="19" t="str">
        <f t="array" ref="EO18">IF(EO7="1",EO289-PRODUCT(EO9,INDEX($MK$1:$NB$19,18,MATCH(EO$2&amp;EO$6,INDEX($MK$1:$NB$19,2,)&amp;INDEX($MK$1:$NB$19,6,),0)))+EO9*SUMPRODUCT($MK$7:$NB$7,$MK$18:$NB$18)-EO$12*INDEX($ME$1:$MJ$19,18,MATCH(EO13,$ME$1:$MJ$1,0)),"")</f>
        <v/>
      </c>
      <c r="EP18" s="19" t="str">
        <f t="array" ref="EP18">IF(EP7="1",EP289-PRODUCT(EP9,INDEX($MK$1:$NB$19,18,MATCH(EP$2&amp;EP$6,INDEX($MK$1:$NB$19,2,)&amp;INDEX($MK$1:$NB$19,6,),0)))+EP9*SUMPRODUCT($MK$7:$NB$7,$MK$18:$NB$18)-EP$12*INDEX($ME$1:$MJ$19,18,MATCH(EP13,$ME$1:$MJ$1,0)),"")</f>
        <v/>
      </c>
      <c r="EQ18" s="19" t="str">
        <f t="array" ref="EQ18">IF(EQ7="1",EQ289-PRODUCT(EQ9,INDEX($MK$1:$NB$19,18,MATCH(EQ$2&amp;EQ$6,INDEX($MK$1:$NB$19,2,)&amp;INDEX($MK$1:$NB$19,6,),0)))+EQ9*SUMPRODUCT($MK$7:$NB$7,$MK$18:$NB$18)-EQ$12*INDEX($ME$1:$MJ$19,18,MATCH(EQ13,$ME$1:$MJ$1,0)),"")</f>
        <v/>
      </c>
      <c r="ER18" s="19" t="str">
        <f t="array" ref="ER18">IF(ER7="1",ER289-PRODUCT(ER9,INDEX($MK$1:$NB$19,18,MATCH(ER$2&amp;ER$6,INDEX($MK$1:$NB$19,2,)&amp;INDEX($MK$1:$NB$19,6,),0)))+ER9*SUMPRODUCT($MK$7:$NB$7,$MK$18:$NB$18)-ER$12*INDEX($ME$1:$MJ$19,18,MATCH(ER13,$ME$1:$MJ$1,0)),"")</f>
        <v/>
      </c>
      <c r="ES18" s="19" t="str">
        <f t="array" ref="ES18">IF(ES7="1",ES289-PRODUCT(ES9,INDEX($MK$1:$NB$19,18,MATCH(ES$2&amp;ES$6,INDEX($MK$1:$NB$19,2,)&amp;INDEX($MK$1:$NB$19,6,),0)))+ES9*SUMPRODUCT($MK$7:$NB$7,$MK$18:$NB$18)-ES$12*INDEX($ME$1:$MJ$19,18,MATCH(ES13,$ME$1:$MJ$1,0)),"")</f>
        <v/>
      </c>
      <c r="ET18" s="19" t="str">
        <f t="array" ref="ET18">IF(ET7="1",ET289-PRODUCT(ET9,INDEX($MK$1:$NB$19,18,MATCH(ET$2&amp;ET$6,INDEX($MK$1:$NB$19,2,)&amp;INDEX($MK$1:$NB$19,6,),0)))+ET9*SUMPRODUCT($MK$7:$NB$7,$MK$18:$NB$18)-ET$12*INDEX($ME$1:$MJ$19,18,MATCH(ET13,$ME$1:$MJ$1,0)),"")</f>
        <v/>
      </c>
      <c r="EU18" s="19" t="str">
        <f t="array" ref="EU18">IF(EU7="1",EU289-PRODUCT(EU9,INDEX($MK$1:$NB$19,18,MATCH(EU$2&amp;EU$6,INDEX($MK$1:$NB$19,2,)&amp;INDEX($MK$1:$NB$19,6,),0)))+EU9*SUMPRODUCT($MK$7:$NB$7,$MK$18:$NB$18)-EU$12*INDEX($ME$1:$MJ$19,18,MATCH(EU13,$ME$1:$MJ$1,0)),"")</f>
        <v/>
      </c>
      <c r="EV18" s="19" t="str">
        <f t="array" ref="EV18">IF(EV7="1",EV289-PRODUCT(EV9,INDEX($MK$1:$NB$19,18,MATCH(EV$2&amp;EV$6,INDEX($MK$1:$NB$19,2,)&amp;INDEX($MK$1:$NB$19,6,),0)))+EV9*SUMPRODUCT($MK$7:$NB$7,$MK$18:$NB$18)-EV$12*INDEX($ME$1:$MJ$19,18,MATCH(EV13,$ME$1:$MJ$1,0)),"")</f>
        <v/>
      </c>
      <c r="EW18" s="19" t="str">
        <f t="array" ref="EW18">IF(EW7="1",EW289-PRODUCT(EW9,INDEX($MK$1:$NB$19,18,MATCH(EW$2&amp;EW$6,INDEX($MK$1:$NB$19,2,)&amp;INDEX($MK$1:$NB$19,6,),0)))+EW9*SUMPRODUCT($MK$7:$NB$7,$MK$18:$NB$18)-EW$12*INDEX($ME$1:$MJ$19,18,MATCH(EW13,$ME$1:$MJ$1,0)),"")</f>
        <v/>
      </c>
      <c r="EX18" s="19" t="str">
        <f t="array" ref="EX18">IF(EX7="1",EX289-PRODUCT(EX9,INDEX($MK$1:$NB$19,18,MATCH(EX$2&amp;EX$6,INDEX($MK$1:$NB$19,2,)&amp;INDEX($MK$1:$NB$19,6,),0)))+EX9*SUMPRODUCT($MK$7:$NB$7,$MK$18:$NB$18)-EX$12*INDEX($ME$1:$MJ$19,18,MATCH(EX13,$ME$1:$MJ$1,0)),"")</f>
        <v/>
      </c>
      <c r="EY18" s="19" t="str">
        <f t="array" ref="EY18">IF(EY7="1",EY289-PRODUCT(EY9,INDEX($MK$1:$NB$19,18,MATCH(EY$2&amp;EY$6,INDEX($MK$1:$NB$19,2,)&amp;INDEX($MK$1:$NB$19,6,),0)))+EY9*SUMPRODUCT($MK$7:$NB$7,$MK$18:$NB$18)-EY$12*INDEX($ME$1:$MJ$19,18,MATCH(EY13,$ME$1:$MJ$1,0)),"")</f>
        <v/>
      </c>
      <c r="EZ18" s="19" t="str">
        <f t="array" ref="EZ18">IF(EZ7="1",EZ289-PRODUCT(EZ9,INDEX($MK$1:$NB$19,18,MATCH(EZ$2&amp;EZ$6,INDEX($MK$1:$NB$19,2,)&amp;INDEX($MK$1:$NB$19,6,),0)))+EZ9*SUMPRODUCT($MK$7:$NB$7,$MK$18:$NB$18)-EZ$12*INDEX($ME$1:$MJ$19,18,MATCH(EZ13,$ME$1:$MJ$1,0)),"")</f>
        <v/>
      </c>
      <c r="FA18" s="19" t="str">
        <f t="array" ref="FA18">IF(FA7="1",FA289-PRODUCT(FA9,INDEX($MK$1:$NB$19,18,MATCH(FA$2&amp;FA$6,INDEX($MK$1:$NB$19,2,)&amp;INDEX($MK$1:$NB$19,6,),0)))+FA9*SUMPRODUCT($MK$7:$NB$7,$MK$18:$NB$18)-FA$12*INDEX($ME$1:$MJ$19,18,MATCH(FA13,$ME$1:$MJ$1,0)),"")</f>
        <v/>
      </c>
      <c r="FB18" s="19" t="str">
        <f t="array" ref="FB18">IF(FB7="1",FB289-PRODUCT(FB9,INDEX($MK$1:$NB$19,18,MATCH(FB$2&amp;FB$6,INDEX($MK$1:$NB$19,2,)&amp;INDEX($MK$1:$NB$19,6,),0)))+FB9*SUMPRODUCT($MK$7:$NB$7,$MK$18:$NB$18)-FB$12*INDEX($ME$1:$MJ$19,18,MATCH(FB13,$ME$1:$MJ$1,0)),"")</f>
        <v/>
      </c>
      <c r="FC18" s="19" t="str">
        <f t="array" ref="FC18">IF(FC7="1",FC289-PRODUCT(FC9,INDEX($MK$1:$NB$19,18,MATCH(FC$2&amp;FC$6,INDEX($MK$1:$NB$19,2,)&amp;INDEX($MK$1:$NB$19,6,),0)))+FC9*SUMPRODUCT($MK$7:$NB$7,$MK$18:$NB$18)-FC$12*INDEX($ME$1:$MJ$19,18,MATCH(FC13,$ME$1:$MJ$1,0)),"")</f>
        <v/>
      </c>
      <c r="FD18" s="19" t="str">
        <f t="array" ref="FD18">IF(FD7="1",FD289-PRODUCT(FD9,INDEX($MK$1:$NB$19,18,MATCH(FD$2&amp;FD$6,INDEX($MK$1:$NB$19,2,)&amp;INDEX($MK$1:$NB$19,6,),0)))+FD9*SUMPRODUCT($MK$7:$NB$7,$MK$18:$NB$18)-FD$12*INDEX($ME$1:$MJ$19,18,MATCH(FD13,$ME$1:$MJ$1,0)),"")</f>
        <v/>
      </c>
      <c r="FE18" s="19" t="str">
        <f t="array" ref="FE18">IF(FE7="1",FE289-PRODUCT(FE9,INDEX($MK$1:$NB$19,18,MATCH(FE$2&amp;FE$6,INDEX($MK$1:$NB$19,2,)&amp;INDEX($MK$1:$NB$19,6,),0)))+FE9*SUMPRODUCT($MK$7:$NB$7,$MK$18:$NB$18)-FE$12*INDEX($ME$1:$MJ$19,18,MATCH(FE13,$ME$1:$MJ$1,0)),"")</f>
        <v/>
      </c>
      <c r="FF18" s="19" t="str">
        <f t="array" ref="FF18">IF(FF7="1",FF289-PRODUCT(FF9,INDEX($MK$1:$NB$19,18,MATCH(FF$2&amp;FF$6,INDEX($MK$1:$NB$19,2,)&amp;INDEX($MK$1:$NB$19,6,),0)))+FF9*SUMPRODUCT($MK$7:$NB$7,$MK$18:$NB$18)-FF$12*INDEX($ME$1:$MJ$19,18,MATCH(FF13,$ME$1:$MJ$1,0)),"")</f>
        <v/>
      </c>
      <c r="FG18" s="19" t="str">
        <f t="array" ref="FG18">IF(FG7="1",FG289-PRODUCT(FG9,INDEX($MK$1:$NB$19,18,MATCH(FG$2&amp;FG$6,INDEX($MK$1:$NB$19,2,)&amp;INDEX($MK$1:$NB$19,6,),0)))+FG9*SUMPRODUCT($MK$7:$NB$7,$MK$18:$NB$18)-FG$12*INDEX($ME$1:$MJ$19,18,MATCH(FG13,$ME$1:$MJ$1,0)),"")</f>
        <v/>
      </c>
      <c r="FH18" s="19" t="str">
        <f t="array" ref="FH18">IF(FH7="1",FH289-PRODUCT(FH9,INDEX($MK$1:$NB$19,18,MATCH(FH$2&amp;FH$6,INDEX($MK$1:$NB$19,2,)&amp;INDEX($MK$1:$NB$19,6,),0)))+FH9*SUMPRODUCT($MK$7:$NB$7,$MK$18:$NB$18)-FH$12*INDEX($ME$1:$MJ$19,18,MATCH(FH13,$ME$1:$MJ$1,0)),"")</f>
        <v/>
      </c>
      <c r="FI18" s="19" t="str">
        <f t="array" ref="FI18">IF(FI7="1",FI289-PRODUCT(FI9,INDEX($MK$1:$NB$19,18,MATCH(FI$2&amp;FI$6,INDEX($MK$1:$NB$19,2,)&amp;INDEX($MK$1:$NB$19,6,),0)))+FI9*SUMPRODUCT($MK$7:$NB$7,$MK$18:$NB$18)-FI$12*INDEX($ME$1:$MJ$19,18,MATCH(FI13,$ME$1:$MJ$1,0)),"")</f>
        <v/>
      </c>
      <c r="FJ18" s="19" t="str">
        <f t="array" ref="FJ18">IF(FJ7="1",FJ289-PRODUCT(FJ9,INDEX($MK$1:$NB$19,18,MATCH(FJ$2&amp;FJ$6,INDEX($MK$1:$NB$19,2,)&amp;INDEX($MK$1:$NB$19,6,),0)))+FJ9*SUMPRODUCT($MK$7:$NB$7,$MK$18:$NB$18)-FJ$12*INDEX($ME$1:$MJ$19,18,MATCH(FJ13,$ME$1:$MJ$1,0)),"")</f>
        <v/>
      </c>
      <c r="FK18" s="19" t="str">
        <f t="array" ref="FK18">IF(FK7="1",FK289-PRODUCT(FK9,INDEX($MK$1:$NB$19,18,MATCH(FK$2&amp;FK$6,INDEX($MK$1:$NB$19,2,)&amp;INDEX($MK$1:$NB$19,6,),0)))+FK9*SUMPRODUCT($MK$7:$NB$7,$MK$18:$NB$18)-FK$12*INDEX($ME$1:$MJ$19,18,MATCH(FK13,$ME$1:$MJ$1,0)),"")</f>
        <v/>
      </c>
      <c r="FL18" s="19" t="str">
        <f t="array" ref="FL18">IF(FL7="1",FL289-PRODUCT(FL9,INDEX($MK$1:$NB$19,18,MATCH(FL$2&amp;FL$6,INDEX($MK$1:$NB$19,2,)&amp;INDEX($MK$1:$NB$19,6,),0)))+FL9*SUMPRODUCT($MK$7:$NB$7,$MK$18:$NB$18)-FL$12*INDEX($ME$1:$MJ$19,18,MATCH(FL13,$ME$1:$MJ$1,0)),"")</f>
        <v/>
      </c>
      <c r="FM18" s="19" t="str">
        <f t="array" ref="FM18">IF(FM7="1",FM289-PRODUCT(FM9,INDEX($MK$1:$NB$19,18,MATCH(FM$2&amp;FM$6,INDEX($MK$1:$NB$19,2,)&amp;INDEX($MK$1:$NB$19,6,),0)))+FM9*SUMPRODUCT($MK$7:$NB$7,$MK$18:$NB$18)-FM$12*INDEX($ME$1:$MJ$19,18,MATCH(FM13,$ME$1:$MJ$1,0)),"")</f>
        <v/>
      </c>
      <c r="FN18" s="19" t="str">
        <f t="array" ref="FN18">IF(FN7="1",FN289-PRODUCT(FN9,INDEX($MK$1:$NB$19,18,MATCH(FN$2&amp;FN$6,INDEX($MK$1:$NB$19,2,)&amp;INDEX($MK$1:$NB$19,6,),0)))+FN9*SUMPRODUCT($MK$7:$NB$7,$MK$18:$NB$18)-FN$12*INDEX($ME$1:$MJ$19,18,MATCH(FN13,$ME$1:$MJ$1,0)),"")</f>
        <v/>
      </c>
      <c r="FO18" s="19" t="str">
        <f t="array" ref="FO18">IF(FO7="1",FO289-PRODUCT(FO9,INDEX($MK$1:$NB$19,18,MATCH(FO$2&amp;FO$6,INDEX($MK$1:$NB$19,2,)&amp;INDEX($MK$1:$NB$19,6,),0)))+FO9*SUMPRODUCT($MK$7:$NB$7,$MK$18:$NB$18)-FO$12*INDEX($ME$1:$MJ$19,18,MATCH(FO13,$ME$1:$MJ$1,0)),"")</f>
        <v/>
      </c>
      <c r="FP18" s="19" t="str">
        <f t="array" ref="FP18">IF(FP7="1",FP289-PRODUCT(FP9,INDEX($MK$1:$NB$19,18,MATCH(FP$2&amp;FP$6,INDEX($MK$1:$NB$19,2,)&amp;INDEX($MK$1:$NB$19,6,),0)))+FP9*SUMPRODUCT($MK$7:$NB$7,$MK$18:$NB$18)-FP$12*INDEX($ME$1:$MJ$19,18,MATCH(FP13,$ME$1:$MJ$1,0)),"")</f>
        <v/>
      </c>
      <c r="FQ18" s="19" t="str">
        <f t="array" ref="FQ18">IF(FQ7="1",FQ289-PRODUCT(FQ9,INDEX($MK$1:$NB$19,18,MATCH(FQ$2&amp;FQ$6,INDEX($MK$1:$NB$19,2,)&amp;INDEX($MK$1:$NB$19,6,),0)))+FQ9*SUMPRODUCT($MK$7:$NB$7,$MK$18:$NB$18)-FQ$12*INDEX($ME$1:$MJ$19,18,MATCH(FQ13,$ME$1:$MJ$1,0)),"")</f>
        <v/>
      </c>
      <c r="FR18" s="19" t="str">
        <f t="array" ref="FR18">IF(FR7="1",FR289-PRODUCT(FR9,INDEX($MK$1:$NB$19,18,MATCH(FR$2&amp;FR$6,INDEX($MK$1:$NB$19,2,)&amp;INDEX($MK$1:$NB$19,6,),0)))+FR9*SUMPRODUCT($MK$7:$NB$7,$MK$18:$NB$18)-FR$12*INDEX($ME$1:$MJ$19,18,MATCH(FR13,$ME$1:$MJ$1,0)),"")</f>
        <v/>
      </c>
      <c r="FS18" s="19" t="str">
        <f t="array" ref="FS18">IF(FS7="1",FS289-PRODUCT(FS9,INDEX($MK$1:$NB$19,18,MATCH(FS$2&amp;FS$6,INDEX($MK$1:$NB$19,2,)&amp;INDEX($MK$1:$NB$19,6,),0)))+FS9*SUMPRODUCT($MK$7:$NB$7,$MK$18:$NB$18)-FS$12*INDEX($ME$1:$MJ$19,18,MATCH(FS13,$ME$1:$MJ$1,0)),"")</f>
        <v/>
      </c>
      <c r="FT18" s="19" t="str">
        <f t="array" ref="FT18">IF(FT7="1",FT289-PRODUCT(FT9,INDEX($MK$1:$NB$19,18,MATCH(FT$2&amp;FT$6,INDEX($MK$1:$NB$19,2,)&amp;INDEX($MK$1:$NB$19,6,),0)))+FT9*SUMPRODUCT($MK$7:$NB$7,$MK$18:$NB$18)-FT$12*INDEX($ME$1:$MJ$19,18,MATCH(FT13,$ME$1:$MJ$1,0)),"")</f>
        <v/>
      </c>
      <c r="FU18" s="19" t="str">
        <f t="array" ref="FU18">IF(FU7="1",FU289-PRODUCT(FU9,INDEX($MK$1:$NB$19,18,MATCH(FU$2&amp;FU$6,INDEX($MK$1:$NB$19,2,)&amp;INDEX($MK$1:$NB$19,6,),0)))+FU9*SUMPRODUCT($MK$7:$NB$7,$MK$18:$NB$18)-FU$12*INDEX($ME$1:$MJ$19,18,MATCH(FU13,$ME$1:$MJ$1,0)),"")</f>
        <v/>
      </c>
      <c r="FV18" s="19" t="str">
        <f t="array" ref="FV18">IF(FV7="1",FV289-PRODUCT(FV9,INDEX($MK$1:$NB$19,18,MATCH(FV$2&amp;FV$6,INDEX($MK$1:$NB$19,2,)&amp;INDEX($MK$1:$NB$19,6,),0)))+FV9*SUMPRODUCT($MK$7:$NB$7,$MK$18:$NB$18)-FV$12*INDEX($ME$1:$MJ$19,18,MATCH(FV13,$ME$1:$MJ$1,0)),"")</f>
        <v/>
      </c>
      <c r="FW18" s="19" t="str">
        <f t="array" ref="FW18">IF(FW7="1",FW289-PRODUCT(FW9,INDEX($MK$1:$NB$19,18,MATCH(FW$2&amp;FW$6,INDEX($MK$1:$NB$19,2,)&amp;INDEX($MK$1:$NB$19,6,),0)))+FW9*SUMPRODUCT($MK$7:$NB$7,$MK$18:$NB$18)-FW$12*INDEX($ME$1:$MJ$19,18,MATCH(FW13,$ME$1:$MJ$1,0)),"")</f>
        <v/>
      </c>
      <c r="FX18" s="19" t="str">
        <f t="array" ref="FX18">IF(FX7="1",FX289-PRODUCT(FX9,INDEX($MK$1:$NB$19,18,MATCH(FX$2&amp;FX$6,INDEX($MK$1:$NB$19,2,)&amp;INDEX($MK$1:$NB$19,6,),0)))+FX9*SUMPRODUCT($MK$7:$NB$7,$MK$18:$NB$18)-FX$12*INDEX($ME$1:$MJ$19,18,MATCH(FX13,$ME$1:$MJ$1,0)),"")</f>
        <v/>
      </c>
      <c r="FY18" s="19" t="str">
        <f t="array" ref="FY18">IF(FY7="1",FY289-PRODUCT(FY9,INDEX($MK$1:$NB$19,18,MATCH(FY$2&amp;FY$6,INDEX($MK$1:$NB$19,2,)&amp;INDEX($MK$1:$NB$19,6,),0)))+FY9*SUMPRODUCT($MK$7:$NB$7,$MK$18:$NB$18)-FY$12*INDEX($ME$1:$MJ$19,18,MATCH(FY13,$ME$1:$MJ$1,0)),"")</f>
        <v/>
      </c>
      <c r="FZ18" s="19" t="str">
        <f t="array" ref="FZ18">IF(FZ7="1",FZ289-PRODUCT(FZ9,INDEX($MK$1:$NB$19,18,MATCH(FZ$2&amp;FZ$6,INDEX($MK$1:$NB$19,2,)&amp;INDEX($MK$1:$NB$19,6,),0)))+FZ9*SUMPRODUCT($MK$7:$NB$7,$MK$18:$NB$18)-FZ$12*INDEX($ME$1:$MJ$19,18,MATCH(FZ13,$ME$1:$MJ$1,0)),"")</f>
        <v/>
      </c>
      <c r="GA18" s="19" t="str">
        <f t="array" ref="GA18">IF(GA7="1",GA289-PRODUCT(GA9,INDEX($MK$1:$NB$19,18,MATCH(GA$2&amp;GA$6,INDEX($MK$1:$NB$19,2,)&amp;INDEX($MK$1:$NB$19,6,),0)))+GA9*SUMPRODUCT($MK$7:$NB$7,$MK$18:$NB$18)-GA$12*INDEX($ME$1:$MJ$19,18,MATCH(GA13,$ME$1:$MJ$1,0)),"")</f>
        <v/>
      </c>
      <c r="GB18" s="19" t="str">
        <f t="array" ref="GB18">IF(GB7="1",GB289-PRODUCT(GB9,INDEX($MK$1:$NB$19,18,MATCH(GB$2&amp;GB$6,INDEX($MK$1:$NB$19,2,)&amp;INDEX($MK$1:$NB$19,6,),0)))+GB9*SUMPRODUCT($MK$7:$NB$7,$MK$18:$NB$18)-GB$12*INDEX($ME$1:$MJ$19,18,MATCH(GB13,$ME$1:$MJ$1,0)),"")</f>
        <v/>
      </c>
      <c r="GC18" s="19" t="str">
        <f t="array" ref="GC18">IF(GC7="1",GC289-PRODUCT(GC9,INDEX($MK$1:$NB$19,18,MATCH(GC$2&amp;GC$6,INDEX($MK$1:$NB$19,2,)&amp;INDEX($MK$1:$NB$19,6,),0)))+GC9*SUMPRODUCT($MK$7:$NB$7,$MK$18:$NB$18)-GC$12*INDEX($ME$1:$MJ$19,18,MATCH(GC13,$ME$1:$MJ$1,0)),"")</f>
        <v/>
      </c>
      <c r="GD18" s="19" t="str">
        <f t="array" ref="GD18">IF(GD7="1",GD289-PRODUCT(GD9,INDEX($MK$1:$NB$19,18,MATCH(GD$2&amp;GD$6,INDEX($MK$1:$NB$19,2,)&amp;INDEX($MK$1:$NB$19,6,),0)))+GD9*SUMPRODUCT($MK$7:$NB$7,$MK$18:$NB$18)-GD$12*INDEX($ME$1:$MJ$19,18,MATCH(GD13,$ME$1:$MJ$1,0)),"")</f>
        <v/>
      </c>
      <c r="GE18" s="19" t="str">
        <f t="array" ref="GE18">IF(GE7="1",GE289-PRODUCT(GE9,INDEX($MK$1:$NB$19,18,MATCH(GE$2&amp;GE$6,INDEX($MK$1:$NB$19,2,)&amp;INDEX($MK$1:$NB$19,6,),0)))+GE9*SUMPRODUCT($MK$7:$NB$7,$MK$18:$NB$18)-GE$12*INDEX($ME$1:$MJ$19,18,MATCH(GE13,$ME$1:$MJ$1,0)),"")</f>
        <v/>
      </c>
      <c r="GF18" s="19" t="str">
        <f t="array" ref="GF18">IF(GF7="1",GF289-PRODUCT(GF9,INDEX($MK$1:$NB$19,18,MATCH(GF$2&amp;GF$6,INDEX($MK$1:$NB$19,2,)&amp;INDEX($MK$1:$NB$19,6,),0)))+GF9*SUMPRODUCT($MK$7:$NB$7,$MK$18:$NB$18)-GF$12*INDEX($ME$1:$MJ$19,18,MATCH(GF13,$ME$1:$MJ$1,0)),"")</f>
        <v/>
      </c>
      <c r="GG18" s="19" t="str">
        <f t="array" ref="GG18">IF(GG7="1",GG289-PRODUCT(GG9,INDEX($MK$1:$NB$19,18,MATCH(GG$2&amp;GG$6,INDEX($MK$1:$NB$19,2,)&amp;INDEX($MK$1:$NB$19,6,),0)))+GG9*SUMPRODUCT($MK$7:$NB$7,$MK$18:$NB$18)-GG$12*INDEX($ME$1:$MJ$19,18,MATCH(GG13,$ME$1:$MJ$1,0)),"")</f>
        <v/>
      </c>
      <c r="GH18" s="19" t="str">
        <f t="array" ref="GH18">IF(GH7="1",GH289-PRODUCT(GH9,INDEX($MK$1:$NB$19,18,MATCH(GH$2&amp;GH$6,INDEX($MK$1:$NB$19,2,)&amp;INDEX($MK$1:$NB$19,6,),0)))+GH9*SUMPRODUCT($MK$7:$NB$7,$MK$18:$NB$18)-GH$12*INDEX($ME$1:$MJ$19,18,MATCH(GH13,$ME$1:$MJ$1,0)),"")</f>
        <v/>
      </c>
      <c r="GI18" s="19" t="str">
        <f t="array" ref="GI18">IF(GI7="1",GI289-PRODUCT(GI9,INDEX($MK$1:$NB$19,18,MATCH(GI$2&amp;GI$6,INDEX($MK$1:$NB$19,2,)&amp;INDEX($MK$1:$NB$19,6,),0)))+GI9*SUMPRODUCT($MK$7:$NB$7,$MK$18:$NB$18)-GI$12*INDEX($ME$1:$MJ$19,18,MATCH(GI13,$ME$1:$MJ$1,0)),"")</f>
        <v/>
      </c>
      <c r="GJ18" s="19" t="str">
        <f t="array" ref="GJ18">IF(GJ7="1",GJ289-PRODUCT(GJ9,INDEX($MK$1:$NB$19,18,MATCH(GJ$2&amp;GJ$6,INDEX($MK$1:$NB$19,2,)&amp;INDEX($MK$1:$NB$19,6,),0)))+GJ9*SUMPRODUCT($MK$7:$NB$7,$MK$18:$NB$18)-GJ$12*INDEX($ME$1:$MJ$19,18,MATCH(GJ13,$ME$1:$MJ$1,0)),"")</f>
        <v/>
      </c>
      <c r="GK18" s="19" t="str">
        <f t="array" ref="GK18">IF(GK7="1",GK289-PRODUCT(GK9,INDEX($MK$1:$NB$19,18,MATCH(GK$2&amp;GK$6,INDEX($MK$1:$NB$19,2,)&amp;INDEX($MK$1:$NB$19,6,),0)))+GK9*SUMPRODUCT($MK$7:$NB$7,$MK$18:$NB$18)-GK$12*INDEX($ME$1:$MJ$19,18,MATCH(GK13,$ME$1:$MJ$1,0)),"")</f>
        <v/>
      </c>
      <c r="GL18" s="19" t="str">
        <f t="array" ref="GL18">IF(GL7="1",GL289-PRODUCT(GL9,INDEX($MK$1:$NB$19,18,MATCH(GL$2&amp;GL$6,INDEX($MK$1:$NB$19,2,)&amp;INDEX($MK$1:$NB$19,6,),0)))+GL9*SUMPRODUCT($MK$7:$NB$7,$MK$18:$NB$18)-GL$12*INDEX($ME$1:$MJ$19,18,MATCH(GL13,$ME$1:$MJ$1,0)),"")</f>
        <v/>
      </c>
      <c r="GM18" s="19" t="str">
        <f t="array" ref="GM18">IF(GM7="1",GM289-PRODUCT(GM9,INDEX($MK$1:$NB$19,18,MATCH(GM$2&amp;GM$6,INDEX($MK$1:$NB$19,2,)&amp;INDEX($MK$1:$NB$19,6,),0)))+GM9*SUMPRODUCT($MK$7:$NB$7,$MK$18:$NB$18)-GM$12*INDEX($ME$1:$MJ$19,18,MATCH(GM13,$ME$1:$MJ$1,0)),"")</f>
        <v/>
      </c>
      <c r="GN18" s="19" t="str">
        <f t="array" ref="GN18">IF(GN7="1",GN289-PRODUCT(GN9,INDEX($MK$1:$NB$19,18,MATCH(GN$2&amp;GN$6,INDEX($MK$1:$NB$19,2,)&amp;INDEX($MK$1:$NB$19,6,),0)))+GN9*SUMPRODUCT($MK$7:$NB$7,$MK$18:$NB$18)-GN$12*INDEX($ME$1:$MJ$19,18,MATCH(GN13,$ME$1:$MJ$1,0)),"")</f>
        <v/>
      </c>
      <c r="GO18" s="19" t="str">
        <f t="array" ref="GO18">IF(GO7="1",GO289-PRODUCT(GO9,INDEX($MK$1:$NB$19,18,MATCH(GO$2&amp;GO$6,INDEX($MK$1:$NB$19,2,)&amp;INDEX($MK$1:$NB$19,6,),0)))+GO9*SUMPRODUCT($MK$7:$NB$7,$MK$18:$NB$18)-GO$12*INDEX($ME$1:$MJ$19,18,MATCH(GO13,$ME$1:$MJ$1,0)),"")</f>
        <v/>
      </c>
      <c r="GP18" s="19" t="str">
        <f t="array" ref="GP18">IF(GP7="1",GP289-PRODUCT(GP9,INDEX($MK$1:$NB$19,18,MATCH(GP$2&amp;GP$6,INDEX($MK$1:$NB$19,2,)&amp;INDEX($MK$1:$NB$19,6,),0)))+GP9*SUMPRODUCT($MK$7:$NB$7,$MK$18:$NB$18)-GP$12*INDEX($ME$1:$MJ$19,18,MATCH(GP13,$ME$1:$MJ$1,0)),"")</f>
        <v/>
      </c>
      <c r="GQ18" s="19" t="str">
        <f t="array" ref="GQ18">IF(GQ7="1",GQ289-PRODUCT(GQ9,INDEX($MK$1:$NB$19,18,MATCH(GQ$2&amp;GQ$6,INDEX($MK$1:$NB$19,2,)&amp;INDEX($MK$1:$NB$19,6,),0)))+GQ9*SUMPRODUCT($MK$7:$NB$7,$MK$18:$NB$18)-GQ$12*INDEX($ME$1:$MJ$19,18,MATCH(GQ13,$ME$1:$MJ$1,0)),"")</f>
        <v/>
      </c>
      <c r="GR18" s="19" t="str">
        <f t="array" ref="GR18">IF(GR7="1",GR289-PRODUCT(GR9,INDEX($MK$1:$NB$19,18,MATCH(GR$2&amp;GR$6,INDEX($MK$1:$NB$19,2,)&amp;INDEX($MK$1:$NB$19,6,),0)))+GR9*SUMPRODUCT($MK$7:$NB$7,$MK$18:$NB$18)-GR$12*INDEX($ME$1:$MJ$19,18,MATCH(GR13,$ME$1:$MJ$1,0)),"")</f>
        <v/>
      </c>
      <c r="GS18" s="19" t="str">
        <f t="array" ref="GS18">IF(GS7="1",GS289-PRODUCT(GS9,INDEX($MK$1:$NB$19,18,MATCH(GS$2&amp;GS$6,INDEX($MK$1:$NB$19,2,)&amp;INDEX($MK$1:$NB$19,6,),0)))+GS9*SUMPRODUCT($MK$7:$NB$7,$MK$18:$NB$18)-GS$12*INDEX($ME$1:$MJ$19,18,MATCH(GS13,$ME$1:$MJ$1,0)),"")</f>
        <v/>
      </c>
      <c r="GT18" s="19" t="str">
        <f t="array" ref="GT18">IF(GT7="1",GT289-PRODUCT(GT9,INDEX($MK$1:$NB$19,18,MATCH(GT$2&amp;GT$6,INDEX($MK$1:$NB$19,2,)&amp;INDEX($MK$1:$NB$19,6,),0)))+GT9*SUMPRODUCT($MK$7:$NB$7,$MK$18:$NB$18)-GT$12*INDEX($ME$1:$MJ$19,18,MATCH(GT13,$ME$1:$MJ$1,0)),"")</f>
        <v/>
      </c>
      <c r="GU18" s="19" t="str">
        <f t="array" ref="GU18">IF(GU7="1",GU289-PRODUCT(GU9,INDEX($MK$1:$NB$19,18,MATCH(GU$2&amp;GU$6,INDEX($MK$1:$NB$19,2,)&amp;INDEX($MK$1:$NB$19,6,),0)))+GU9*SUMPRODUCT($MK$7:$NB$7,$MK$18:$NB$18)-GU$12*INDEX($ME$1:$MJ$19,18,MATCH(GU13,$ME$1:$MJ$1,0)),"")</f>
        <v/>
      </c>
      <c r="GV18" s="19" t="str">
        <f t="array" ref="GV18">IF(GV7="1",GV289-PRODUCT(GV9,INDEX($MK$1:$NB$19,18,MATCH(GV$2&amp;GV$6,INDEX($MK$1:$NB$19,2,)&amp;INDEX($MK$1:$NB$19,6,),0)))+GV9*SUMPRODUCT($MK$7:$NB$7,$MK$18:$NB$18)-GV$12*INDEX($ME$1:$MJ$19,18,MATCH(GV13,$ME$1:$MJ$1,0)),"")</f>
        <v/>
      </c>
      <c r="GW18" s="19" t="str">
        <f t="array" ref="GW18">IF(GW7="1",GW289-PRODUCT(GW9,INDEX($MK$1:$NB$19,18,MATCH(GW$2&amp;GW$6,INDEX($MK$1:$NB$19,2,)&amp;INDEX($MK$1:$NB$19,6,),0)))+GW9*SUMPRODUCT($MK$7:$NB$7,$MK$18:$NB$18)-GW$12*INDEX($ME$1:$MJ$19,18,MATCH(GW13,$ME$1:$MJ$1,0)),"")</f>
        <v/>
      </c>
      <c r="GX18" s="19" t="str">
        <f t="array" ref="GX18">IF(GX7="1",GX289-PRODUCT(GX9,INDEX($MK$1:$NB$19,18,MATCH(GX$2&amp;GX$6,INDEX($MK$1:$NB$19,2,)&amp;INDEX($MK$1:$NB$19,6,),0)))+GX9*SUMPRODUCT($MK$7:$NB$7,$MK$18:$NB$18)-GX$12*INDEX($ME$1:$MJ$19,18,MATCH(GX13,$ME$1:$MJ$1,0)),"")</f>
        <v/>
      </c>
      <c r="GY18" s="19" t="str">
        <f t="array" ref="GY18">IF(GY7="1",GY289-PRODUCT(GY9,INDEX($MK$1:$NB$19,18,MATCH(GY$2&amp;GY$6,INDEX($MK$1:$NB$19,2,)&amp;INDEX($MK$1:$NB$19,6,),0)))+GY9*SUMPRODUCT($MK$7:$NB$7,$MK$18:$NB$18)-GY$12*INDEX($ME$1:$MJ$19,18,MATCH(GY13,$ME$1:$MJ$1,0)),"")</f>
        <v/>
      </c>
      <c r="GZ18" s="19" t="str">
        <f t="array" ref="GZ18">IF(GZ7="1",GZ289-PRODUCT(GZ9,INDEX($MK$1:$NB$19,18,MATCH(GZ$2&amp;GZ$6,INDEX($MK$1:$NB$19,2,)&amp;INDEX($MK$1:$NB$19,6,),0)))+GZ9*SUMPRODUCT($MK$7:$NB$7,$MK$18:$NB$18)-GZ$12*INDEX($ME$1:$MJ$19,18,MATCH(GZ13,$ME$1:$MJ$1,0)),"")</f>
        <v/>
      </c>
      <c r="HA18" s="19" t="str">
        <f t="array" ref="HA18">IF(HA7="1",HA289-PRODUCT(HA9,INDEX($MK$1:$NB$19,18,MATCH(HA$2&amp;HA$6,INDEX($MK$1:$NB$19,2,)&amp;INDEX($MK$1:$NB$19,6,),0)))+HA9*SUMPRODUCT($MK$7:$NB$7,$MK$18:$NB$18)-HA$12*INDEX($ME$1:$MJ$19,18,MATCH(HA13,$ME$1:$MJ$1,0)),"")</f>
        <v/>
      </c>
      <c r="HB18" s="19" t="str">
        <f t="array" ref="HB18">IF(HB7="1",HB289-PRODUCT(HB9,INDEX($MK$1:$NB$19,18,MATCH(HB$2&amp;HB$6,INDEX($MK$1:$NB$19,2,)&amp;INDEX($MK$1:$NB$19,6,),0)))+HB9*SUMPRODUCT($MK$7:$NB$7,$MK$18:$NB$18)-HB$12*INDEX($ME$1:$MJ$19,18,MATCH(HB13,$ME$1:$MJ$1,0)),"")</f>
        <v/>
      </c>
      <c r="HC18" s="19" t="str">
        <f t="array" ref="HC18">IF(HC7="1",HC289-PRODUCT(HC9,INDEX($MK$1:$NB$19,18,MATCH(HC$2&amp;HC$6,INDEX($MK$1:$NB$19,2,)&amp;INDEX($MK$1:$NB$19,6,),0)))+HC9*SUMPRODUCT($MK$7:$NB$7,$MK$18:$NB$18)-HC$12*INDEX($ME$1:$MJ$19,18,MATCH(HC13,$ME$1:$MJ$1,0)),"")</f>
        <v/>
      </c>
      <c r="HD18" s="19" t="str">
        <f t="array" ref="HD18">IF(HD7="1",HD289-PRODUCT(HD9,INDEX($MK$1:$NB$19,18,MATCH(HD$2&amp;HD$6,INDEX($MK$1:$NB$19,2,)&amp;INDEX($MK$1:$NB$19,6,),0)))+HD9*SUMPRODUCT($MK$7:$NB$7,$MK$18:$NB$18)-HD$12*INDEX($ME$1:$MJ$19,18,MATCH(HD13,$ME$1:$MJ$1,0)),"")</f>
        <v/>
      </c>
      <c r="HE18" s="19" t="str">
        <f t="array" ref="HE18">IF(HE7="1",HE289-PRODUCT(HE9,INDEX($MK$1:$NB$19,18,MATCH(HE$2&amp;HE$6,INDEX($MK$1:$NB$19,2,)&amp;INDEX($MK$1:$NB$19,6,),0)))+HE9*SUMPRODUCT($MK$7:$NB$7,$MK$18:$NB$18)-HE$12*INDEX($ME$1:$MJ$19,18,MATCH(HE13,$ME$1:$MJ$1,0)),"")</f>
        <v/>
      </c>
      <c r="HF18" s="19" t="str">
        <f t="array" ref="HF18">IF(HF7="1",HF289-PRODUCT(HF9,INDEX($MK$1:$NB$19,18,MATCH(HF$2&amp;HF$6,INDEX($MK$1:$NB$19,2,)&amp;INDEX($MK$1:$NB$19,6,),0)))+HF9*SUMPRODUCT($MK$7:$NB$7,$MK$18:$NB$18)-HF$12*INDEX($ME$1:$MJ$19,18,MATCH(HF13,$ME$1:$MJ$1,0)),"")</f>
        <v/>
      </c>
      <c r="HG18" s="19" t="str">
        <f t="array" ref="HG18">IF(HG7="1",HG289-PRODUCT(HG9,INDEX($MK$1:$NB$19,18,MATCH(HG$2&amp;HG$6,INDEX($MK$1:$NB$19,2,)&amp;INDEX($MK$1:$NB$19,6,),0)))+HG9*SUMPRODUCT($MK$7:$NB$7,$MK$18:$NB$18)-HG$12*INDEX($ME$1:$MJ$19,18,MATCH(HG13,$ME$1:$MJ$1,0)),"")</f>
        <v/>
      </c>
      <c r="HH18" s="19" t="str">
        <f t="array" ref="HH18">IF(HH7="1",HH289-PRODUCT(HH9,INDEX($MK$1:$NB$19,18,MATCH(HH$2&amp;HH$6,INDEX($MK$1:$NB$19,2,)&amp;INDEX($MK$1:$NB$19,6,),0)))+HH9*SUMPRODUCT($MK$7:$NB$7,$MK$18:$NB$18)-HH$12*INDEX($ME$1:$MJ$19,18,MATCH(HH13,$ME$1:$MJ$1,0)),"")</f>
        <v/>
      </c>
      <c r="HI18" s="19" t="str">
        <f t="array" ref="HI18">IF(HI7="1",HI289-PRODUCT(HI9,INDEX($MK$1:$NB$19,18,MATCH(HI$2&amp;HI$6,INDEX($MK$1:$NB$19,2,)&amp;INDEX($MK$1:$NB$19,6,),0)))+HI9*SUMPRODUCT($MK$7:$NB$7,$MK$18:$NB$18)-HI$12*INDEX($ME$1:$MJ$19,18,MATCH(HI13,$ME$1:$MJ$1,0)),"")</f>
        <v/>
      </c>
      <c r="HJ18" s="19" t="str">
        <f t="array" ref="HJ18">IF(HJ7="1",HJ289-PRODUCT(HJ9,INDEX($MK$1:$NB$19,18,MATCH(HJ$2&amp;HJ$6,INDEX($MK$1:$NB$19,2,)&amp;INDEX($MK$1:$NB$19,6,),0)))+HJ9*SUMPRODUCT($MK$7:$NB$7,$MK$18:$NB$18)-HJ$12*INDEX($ME$1:$MJ$19,18,MATCH(HJ13,$ME$1:$MJ$1,0)),"")</f>
        <v/>
      </c>
      <c r="HK18" s="19" t="str">
        <f t="array" ref="HK18">IF(HK7="1",HK289-PRODUCT(HK9,INDEX($MK$1:$NB$19,18,MATCH(HK$2&amp;HK$6,INDEX($MK$1:$NB$19,2,)&amp;INDEX($MK$1:$NB$19,6,),0)))+HK9*SUMPRODUCT($MK$7:$NB$7,$MK$18:$NB$18)-HK$12*INDEX($ME$1:$MJ$19,18,MATCH(HK13,$ME$1:$MJ$1,0)),"")</f>
        <v/>
      </c>
      <c r="HL18" s="19" t="str">
        <f t="array" ref="HL18">IF(HL7="1",HL289-PRODUCT(HL9,INDEX($MK$1:$NB$19,18,MATCH(HL$2&amp;HL$6,INDEX($MK$1:$NB$19,2,)&amp;INDEX($MK$1:$NB$19,6,),0)))+HL9*SUMPRODUCT($MK$7:$NB$7,$MK$18:$NB$18)-HL$12*INDEX($ME$1:$MJ$19,18,MATCH(HL13,$ME$1:$MJ$1,0)),"")</f>
        <v/>
      </c>
      <c r="HM18" s="19" t="str">
        <f t="array" ref="HM18">IF(HM7="1",HM289-PRODUCT(HM9,INDEX($MK$1:$NB$19,18,MATCH(HM$2&amp;HM$6,INDEX($MK$1:$NB$19,2,)&amp;INDEX($MK$1:$NB$19,6,),0)))+HM9*SUMPRODUCT($MK$7:$NB$7,$MK$18:$NB$18)-HM$12*INDEX($ME$1:$MJ$19,18,MATCH(HM13,$ME$1:$MJ$1,0)),"")</f>
        <v/>
      </c>
      <c r="HN18" s="19" t="str">
        <f t="array" ref="HN18">IF(HN7="1",HN289-PRODUCT(HN9,INDEX($MK$1:$NB$19,18,MATCH(HN$2&amp;HN$6,INDEX($MK$1:$NB$19,2,)&amp;INDEX($MK$1:$NB$19,6,),0)))+HN9*SUMPRODUCT($MK$7:$NB$7,$MK$18:$NB$18)-HN$12*INDEX($ME$1:$MJ$19,18,MATCH(HN13,$ME$1:$MJ$1,0)),"")</f>
        <v/>
      </c>
      <c r="HO18" s="19" t="str">
        <f t="array" ref="HO18">IF(HO7="1",HO289-PRODUCT(HO9,INDEX($MK$1:$NB$19,18,MATCH(HO$2&amp;HO$6,INDEX($MK$1:$NB$19,2,)&amp;INDEX($MK$1:$NB$19,6,),0)))+HO9*SUMPRODUCT($MK$7:$NB$7,$MK$18:$NB$18)-HO$12*INDEX($ME$1:$MJ$19,18,MATCH(HO13,$ME$1:$MJ$1,0)),"")</f>
        <v/>
      </c>
      <c r="HP18" s="19" t="str">
        <f t="array" ref="HP18">IF(HP7="1",HP289-PRODUCT(HP9,INDEX($MK$1:$NB$19,18,MATCH(HP$2&amp;HP$6,INDEX($MK$1:$NB$19,2,)&amp;INDEX($MK$1:$NB$19,6,),0)))+HP9*SUMPRODUCT($MK$7:$NB$7,$MK$18:$NB$18)-HP$12*INDEX($ME$1:$MJ$19,18,MATCH(HP13,$ME$1:$MJ$1,0)),"")</f>
        <v/>
      </c>
      <c r="HQ18" s="19" t="str">
        <f t="array" ref="HQ18">IF(HQ7="1",HQ289-PRODUCT(HQ9,INDEX($MK$1:$NB$19,18,MATCH(HQ$2&amp;HQ$6,INDEX($MK$1:$NB$19,2,)&amp;INDEX($MK$1:$NB$19,6,),0)))+HQ9*SUMPRODUCT($MK$7:$NB$7,$MK$18:$NB$18)-HQ$12*INDEX($ME$1:$MJ$19,18,MATCH(HQ13,$ME$1:$MJ$1,0)),"")</f>
        <v/>
      </c>
      <c r="HR18" s="19" t="str">
        <f t="array" ref="HR18">IF(HR7="1",HR289-PRODUCT(HR9,INDEX($MK$1:$NB$19,18,MATCH(HR$2&amp;HR$6,INDEX($MK$1:$NB$19,2,)&amp;INDEX($MK$1:$NB$19,6,),0)))+HR9*SUMPRODUCT($MK$7:$NB$7,$MK$18:$NB$18)-HR$12*INDEX($ME$1:$MJ$19,18,MATCH(HR13,$ME$1:$MJ$1,0)),"")</f>
        <v/>
      </c>
      <c r="HS18" s="19" t="str">
        <f t="array" ref="HS18">IF(HS7="1",HS289-PRODUCT(HS9,INDEX($MK$1:$NB$19,18,MATCH(HS$2&amp;HS$6,INDEX($MK$1:$NB$19,2,)&amp;INDEX($MK$1:$NB$19,6,),0)))+HS9*SUMPRODUCT($MK$7:$NB$7,$MK$18:$NB$18)-HS$12*INDEX($ME$1:$MJ$19,18,MATCH(HS13,$ME$1:$MJ$1,0)),"")</f>
        <v/>
      </c>
      <c r="HT18" s="19" t="str">
        <f t="array" ref="HT18">IF(HT7="1",HT289-PRODUCT(HT9,INDEX($MK$1:$NB$19,18,MATCH(HT$2&amp;HT$6,INDEX($MK$1:$NB$19,2,)&amp;INDEX($MK$1:$NB$19,6,),0)))+HT9*SUMPRODUCT($MK$7:$NB$7,$MK$18:$NB$18)-HT$12*INDEX($ME$1:$MJ$19,18,MATCH(HT13,$ME$1:$MJ$1,0)),"")</f>
        <v/>
      </c>
      <c r="HU18" s="19" t="str">
        <f t="array" ref="HU18">IF(HU7="1",HU289-PRODUCT(HU9,INDEX($MK$1:$NB$19,18,MATCH(HU$2&amp;HU$6,INDEX($MK$1:$NB$19,2,)&amp;INDEX($MK$1:$NB$19,6,),0)))+HU9*SUMPRODUCT($MK$7:$NB$7,$MK$18:$NB$18)-HU$12*INDEX($ME$1:$MJ$19,18,MATCH(HU13,$ME$1:$MJ$1,0)),"")</f>
        <v/>
      </c>
      <c r="HV18" s="19" t="str">
        <f t="array" ref="HV18">IF(HV7="1",HV289-PRODUCT(HV9,INDEX($MK$1:$NB$19,18,MATCH(HV$2&amp;HV$6,INDEX($MK$1:$NB$19,2,)&amp;INDEX($MK$1:$NB$19,6,),0)))+HV9*SUMPRODUCT($MK$7:$NB$7,$MK$18:$NB$18)-HV$12*INDEX($ME$1:$MJ$19,18,MATCH(HV13,$ME$1:$MJ$1,0)),"")</f>
        <v/>
      </c>
      <c r="HW18" s="19" t="str">
        <f t="array" ref="HW18">IF(HW7="1",HW289-PRODUCT(HW9,INDEX($MK$1:$NB$19,18,MATCH(HW$2&amp;HW$6,INDEX($MK$1:$NB$19,2,)&amp;INDEX($MK$1:$NB$19,6,),0)))+HW9*SUMPRODUCT($MK$7:$NB$7,$MK$18:$NB$18)-HW$12*INDEX($ME$1:$MJ$19,18,MATCH(HW13,$ME$1:$MJ$1,0)),"")</f>
        <v/>
      </c>
      <c r="HX18" s="19" t="str">
        <f t="array" ref="HX18">IF(HX7="1",HX289-PRODUCT(HX9,INDEX($MK$1:$NB$19,18,MATCH(HX$2&amp;HX$6,INDEX($MK$1:$NB$19,2,)&amp;INDEX($MK$1:$NB$19,6,),0)))+HX9*SUMPRODUCT($MK$7:$NB$7,$MK$18:$NB$18)-HX$12*INDEX($ME$1:$MJ$19,18,MATCH(HX13,$ME$1:$MJ$1,0)),"")</f>
        <v/>
      </c>
      <c r="HY18" s="19" t="str">
        <f t="array" ref="HY18">IF(HY7="1",HY289-PRODUCT(HY9,INDEX($MK$1:$NB$19,18,MATCH(HY$2&amp;HY$6,INDEX($MK$1:$NB$19,2,)&amp;INDEX($MK$1:$NB$19,6,),0)))+HY9*SUMPRODUCT($MK$7:$NB$7,$MK$18:$NB$18)-HY$12*INDEX($ME$1:$MJ$19,18,MATCH(HY13,$ME$1:$MJ$1,0)),"")</f>
        <v/>
      </c>
      <c r="HZ18" s="19" t="str">
        <f t="array" ref="HZ18">IF(HZ7="1",HZ289-PRODUCT(HZ9,INDEX($MK$1:$NB$19,18,MATCH(HZ$2&amp;HZ$6,INDEX($MK$1:$NB$19,2,)&amp;INDEX($MK$1:$NB$19,6,),0)))+HZ9*SUMPRODUCT($MK$7:$NB$7,$MK$18:$NB$18)-HZ$12*INDEX($ME$1:$MJ$19,18,MATCH(HZ13,$ME$1:$MJ$1,0)),"")</f>
        <v/>
      </c>
      <c r="IA18" s="19" t="str">
        <f t="array" ref="IA18">IF(IA7="1",IA289-PRODUCT(IA9,INDEX($MK$1:$NB$19,18,MATCH(IA$2&amp;IA$6,INDEX($MK$1:$NB$19,2,)&amp;INDEX($MK$1:$NB$19,6,),0)))+IA9*SUMPRODUCT($MK$7:$NB$7,$MK$18:$NB$18)-IA$12*INDEX($ME$1:$MJ$19,18,MATCH(IA13,$ME$1:$MJ$1,0)),"")</f>
        <v/>
      </c>
      <c r="IB18" s="19" t="str">
        <f t="array" ref="IB18">IF(IB7="1",IB289-PRODUCT(IB9,INDEX($MK$1:$NB$19,18,MATCH(IB$2&amp;IB$6,INDEX($MK$1:$NB$19,2,)&amp;INDEX($MK$1:$NB$19,6,),0)))+IB9*SUMPRODUCT($MK$7:$NB$7,$MK$18:$NB$18)-IB$12*INDEX($ME$1:$MJ$19,18,MATCH(IB13,$ME$1:$MJ$1,0)),"")</f>
        <v/>
      </c>
      <c r="IC18" s="19" t="str">
        <f t="array" ref="IC18">IF(IC7="1",IC289-PRODUCT(IC9,INDEX($MK$1:$NB$19,18,MATCH(IC$2&amp;IC$6,INDEX($MK$1:$NB$19,2,)&amp;INDEX($MK$1:$NB$19,6,),0)))+IC9*SUMPRODUCT($MK$7:$NB$7,$MK$18:$NB$18)-IC$12*INDEX($ME$1:$MJ$19,18,MATCH(IC13,$ME$1:$MJ$1,0)),"")</f>
        <v/>
      </c>
      <c r="ID18" s="19" t="str">
        <f t="array" ref="ID18">IF(ID7="1",ID289-PRODUCT(ID9,INDEX($MK$1:$NB$19,18,MATCH(ID$2&amp;ID$6,INDEX($MK$1:$NB$19,2,)&amp;INDEX($MK$1:$NB$19,6,),0)))+ID9*SUMPRODUCT($MK$7:$NB$7,$MK$18:$NB$18)-ID$12*INDEX($ME$1:$MJ$19,18,MATCH(ID13,$ME$1:$MJ$1,0)),"")</f>
        <v/>
      </c>
      <c r="IE18" s="19" t="str">
        <f t="array" ref="IE18">IF(IE7="1",IE289-PRODUCT(IE9,INDEX($MK$1:$NB$19,18,MATCH(IE$2&amp;IE$6,INDEX($MK$1:$NB$19,2,)&amp;INDEX($MK$1:$NB$19,6,),0)))+IE9*SUMPRODUCT($MK$7:$NB$7,$MK$18:$NB$18)-IE$12*INDEX($ME$1:$MJ$19,18,MATCH(IE13,$ME$1:$MJ$1,0)),"")</f>
        <v/>
      </c>
      <c r="IF18" s="19" t="str">
        <f t="array" ref="IF18">IF(IF7="1",IF289-PRODUCT(IF9,INDEX($MK$1:$NB$19,18,MATCH(IF$2&amp;IF$6,INDEX($MK$1:$NB$19,2,)&amp;INDEX($MK$1:$NB$19,6,),0)))+IF9*SUMPRODUCT($MK$7:$NB$7,$MK$18:$NB$18)-IF$12*INDEX($ME$1:$MJ$19,18,MATCH(IF13,$ME$1:$MJ$1,0)),"")</f>
        <v/>
      </c>
      <c r="IG18" s="19" t="str">
        <f t="array" ref="IG18">IF(IG7="1",IG289-PRODUCT(IG9,INDEX($MK$1:$NB$19,18,MATCH(IG$2&amp;IG$6,INDEX($MK$1:$NB$19,2,)&amp;INDEX($MK$1:$NB$19,6,),0)))+IG9*SUMPRODUCT($MK$7:$NB$7,$MK$18:$NB$18)-IG$12*INDEX($ME$1:$MJ$19,18,MATCH(IG13,$ME$1:$MJ$1,0)),"")</f>
        <v/>
      </c>
      <c r="IH18" s="19" t="str">
        <f t="array" ref="IH18">IF(IH7="1",IH289-PRODUCT(IH9,INDEX($MK$1:$NB$19,18,MATCH(IH$2&amp;IH$6,INDEX($MK$1:$NB$19,2,)&amp;INDEX($MK$1:$NB$19,6,),0)))+IH9*SUMPRODUCT($MK$7:$NB$7,$MK$18:$NB$18)-IH$12*INDEX($ME$1:$MJ$19,18,MATCH(IH13,$ME$1:$MJ$1,0)),"")</f>
        <v/>
      </c>
      <c r="II18" s="19" t="str">
        <f t="array" ref="II18">IF(II7="1",II289-PRODUCT(II9,INDEX($MK$1:$NB$19,18,MATCH(II$2&amp;II$6,INDEX($MK$1:$NB$19,2,)&amp;INDEX($MK$1:$NB$19,6,),0)))+II9*SUMPRODUCT($MK$7:$NB$7,$MK$18:$NB$18)-II$12*INDEX($ME$1:$MJ$19,18,MATCH(II13,$ME$1:$MJ$1,0)),"")</f>
        <v/>
      </c>
      <c r="IJ18" s="19" t="str">
        <f t="array" ref="IJ18">IF(IJ7="1",IJ289-PRODUCT(IJ9,INDEX($MK$1:$NB$19,18,MATCH(IJ$2&amp;IJ$6,INDEX($MK$1:$NB$19,2,)&amp;INDEX($MK$1:$NB$19,6,),0)))+IJ9*SUMPRODUCT($MK$7:$NB$7,$MK$18:$NB$18)-IJ$12*INDEX($ME$1:$MJ$19,18,MATCH(IJ13,$ME$1:$MJ$1,0)),"")</f>
        <v/>
      </c>
      <c r="IK18" s="19" t="str">
        <f t="array" ref="IK18">IF(IK7="1",IK289-PRODUCT(IK9,INDEX($MK$1:$NB$19,18,MATCH(IK$2&amp;IK$6,INDEX($MK$1:$NB$19,2,)&amp;INDEX($MK$1:$NB$19,6,),0)))+IK9*SUMPRODUCT($MK$7:$NB$7,$MK$18:$NB$18)-IK$12*INDEX($ME$1:$MJ$19,18,MATCH(IK13,$ME$1:$MJ$1,0)),"")</f>
        <v/>
      </c>
      <c r="IL18" s="19" t="str">
        <f t="array" ref="IL18">IF(IL7="1",IL289-PRODUCT(IL9,INDEX($MK$1:$NB$19,18,MATCH(IL$2&amp;IL$6,INDEX($MK$1:$NB$19,2,)&amp;INDEX($MK$1:$NB$19,6,),0)))+IL9*SUMPRODUCT($MK$7:$NB$7,$MK$18:$NB$18)-IL$12*INDEX($ME$1:$MJ$19,18,MATCH(IL13,$ME$1:$MJ$1,0)),"")</f>
        <v/>
      </c>
      <c r="IM18" s="19" t="str">
        <f t="array" ref="IM18">IF(IM7="1",IM289-PRODUCT(IM9,INDEX($MK$1:$NB$19,18,MATCH(IM$2&amp;IM$6,INDEX($MK$1:$NB$19,2,)&amp;INDEX($MK$1:$NB$19,6,),0)))+IM9*SUMPRODUCT($MK$7:$NB$7,$MK$18:$NB$18)-IM$12*INDEX($ME$1:$MJ$19,18,MATCH(IM13,$ME$1:$MJ$1,0)),"")</f>
        <v/>
      </c>
      <c r="IN18" s="19" t="str">
        <f t="array" ref="IN18">IF(IN7="1",IN289-PRODUCT(IN9,INDEX($MK$1:$NB$19,18,MATCH(IN$2&amp;IN$6,INDEX($MK$1:$NB$19,2,)&amp;INDEX($MK$1:$NB$19,6,),0)))+IN9*SUMPRODUCT($MK$7:$NB$7,$MK$18:$NB$18)-IN$12*INDEX($ME$1:$MJ$19,18,MATCH(IN13,$ME$1:$MJ$1,0)),"")</f>
        <v/>
      </c>
      <c r="IO18" s="19" t="str">
        <f t="array" ref="IO18">IF(IO7="1",IO289-PRODUCT(IO9,INDEX($MK$1:$NB$19,18,MATCH(IO$2&amp;IO$6,INDEX($MK$1:$NB$19,2,)&amp;INDEX($MK$1:$NB$19,6,),0)))+IO9*SUMPRODUCT($MK$7:$NB$7,$MK$18:$NB$18)-IO$12*INDEX($ME$1:$MJ$19,18,MATCH(IO13,$ME$1:$MJ$1,0)),"")</f>
        <v/>
      </c>
      <c r="IP18" s="19" t="str">
        <f t="array" ref="IP18">IF(IP7="1",IP289-PRODUCT(IP9,INDEX($MK$1:$NB$19,18,MATCH(IP$2&amp;IP$6,INDEX($MK$1:$NB$19,2,)&amp;INDEX($MK$1:$NB$19,6,),0)))+IP9*SUMPRODUCT($MK$7:$NB$7,$MK$18:$NB$18)-IP$12*INDEX($ME$1:$MJ$19,18,MATCH(IP13,$ME$1:$MJ$1,0)),"")</f>
        <v/>
      </c>
      <c r="IQ18" s="19" t="str">
        <f t="array" ref="IQ18">IF(IQ7="1",IQ289-PRODUCT(IQ9,INDEX($MK$1:$NB$19,18,MATCH(IQ$2&amp;IQ$6,INDEX($MK$1:$NB$19,2,)&amp;INDEX($MK$1:$NB$19,6,),0)))+IQ9*SUMPRODUCT($MK$7:$NB$7,$MK$18:$NB$18)-IQ$12*INDEX($ME$1:$MJ$19,18,MATCH(IQ13,$ME$1:$MJ$1,0)),"")</f>
        <v/>
      </c>
      <c r="IR18" s="19" t="str">
        <f t="array" ref="IR18">IF(IR7="1",IR289-PRODUCT(IR9,INDEX($MK$1:$NB$19,18,MATCH(IR$2&amp;IR$6,INDEX($MK$1:$NB$19,2,)&amp;INDEX($MK$1:$NB$19,6,),0)))+IR9*SUMPRODUCT($MK$7:$NB$7,$MK$18:$NB$18)-IR$12*INDEX($ME$1:$MJ$19,18,MATCH(IR13,$ME$1:$MJ$1,0)),"")</f>
        <v/>
      </c>
      <c r="IS18" s="19" t="str">
        <f t="array" ref="IS18">IF(IS7="1",IS289-PRODUCT(IS9,INDEX($MK$1:$NB$19,18,MATCH(IS$2&amp;IS$6,INDEX($MK$1:$NB$19,2,)&amp;INDEX($MK$1:$NB$19,6,),0)))+IS9*SUMPRODUCT($MK$7:$NB$7,$MK$18:$NB$18)-IS$12*INDEX($ME$1:$MJ$19,18,MATCH(IS13,$ME$1:$MJ$1,0)),"")</f>
        <v/>
      </c>
      <c r="IT18" s="19" t="str">
        <f t="array" ref="IT18">IF(IT7="1",IT289-PRODUCT(IT9,INDEX($MK$1:$NB$19,18,MATCH(IT$2&amp;IT$6,INDEX($MK$1:$NB$19,2,)&amp;INDEX($MK$1:$NB$19,6,),0)))+IT9*SUMPRODUCT($MK$7:$NB$7,$MK$18:$NB$18)-IT$12*INDEX($ME$1:$MJ$19,18,MATCH(IT13,$ME$1:$MJ$1,0)),"")</f>
        <v/>
      </c>
      <c r="IU18" s="19" t="str">
        <f t="array" ref="IU18">IF(IU7="1",IU289-PRODUCT(IU9,INDEX($MK$1:$NB$19,18,MATCH(IU$2&amp;IU$6,INDEX($MK$1:$NB$19,2,)&amp;INDEX($MK$1:$NB$19,6,),0)))+IU9*SUMPRODUCT($MK$7:$NB$7,$MK$18:$NB$18)-IU$12*INDEX($ME$1:$MJ$19,18,MATCH(IU13,$ME$1:$MJ$1,0)),"")</f>
        <v/>
      </c>
      <c r="IV18" s="19" t="str">
        <f t="array" ref="IV18">IF(IV7="1",IV289-PRODUCT(IV9,INDEX($MK$1:$NB$19,18,MATCH(IV$2&amp;IV$6,INDEX($MK$1:$NB$19,2,)&amp;INDEX($MK$1:$NB$19,6,),0)))+IV9*SUMPRODUCT($MK$7:$NB$7,$MK$18:$NB$18)-IV$12*INDEX($ME$1:$MJ$19,18,MATCH(IV13,$ME$1:$MJ$1,0)),"")</f>
        <v/>
      </c>
      <c r="IW18" s="19" t="str">
        <f t="array" ref="IW18">IF(IW7="1",IW289-PRODUCT(IW9,INDEX($MK$1:$NB$19,18,MATCH(IW$2&amp;IW$6,INDEX($MK$1:$NB$19,2,)&amp;INDEX($MK$1:$NB$19,6,),0)))+IW9*SUMPRODUCT($MK$7:$NB$7,$MK$18:$NB$18)-IW$12*INDEX($ME$1:$MJ$19,18,MATCH(IW13,$ME$1:$MJ$1,0)),"")</f>
        <v/>
      </c>
      <c r="IX18" s="19" t="str">
        <f t="array" ref="IX18">IF(IX7="1",IX289-PRODUCT(IX9,INDEX($MK$1:$NB$19,18,MATCH(IX$2&amp;IX$6,INDEX($MK$1:$NB$19,2,)&amp;INDEX($MK$1:$NB$19,6,),0)))+IX9*SUMPRODUCT($MK$7:$NB$7,$MK$18:$NB$18)-IX$12*INDEX($ME$1:$MJ$19,18,MATCH(IX13,$ME$1:$MJ$1,0)),"")</f>
        <v/>
      </c>
      <c r="IY18" s="19" t="str">
        <f t="array" ref="IY18">IF(IY7="1",IY289-PRODUCT(IY9,INDEX($MK$1:$NB$19,18,MATCH(IY$2&amp;IY$6,INDEX($MK$1:$NB$19,2,)&amp;INDEX($MK$1:$NB$19,6,),0)))+IY9*SUMPRODUCT($MK$7:$NB$7,$MK$18:$NB$18)-IY$12*INDEX($ME$1:$MJ$19,18,MATCH(IY13,$ME$1:$MJ$1,0)),"")</f>
        <v/>
      </c>
      <c r="IZ18" s="19" t="str">
        <f t="array" ref="IZ18">IF(IZ7="1",IZ289-PRODUCT(IZ9,INDEX($MK$1:$NB$19,18,MATCH(IZ$2&amp;IZ$6,INDEX($MK$1:$NB$19,2,)&amp;INDEX($MK$1:$NB$19,6,),0)))+IZ9*SUMPRODUCT($MK$7:$NB$7,$MK$18:$NB$18)-IZ$12*INDEX($ME$1:$MJ$19,18,MATCH(IZ13,$ME$1:$MJ$1,0)),"")</f>
        <v/>
      </c>
      <c r="JA18" s="19" t="str">
        <f t="array" ref="JA18">IF(JA7="1",JA289-PRODUCT(JA9,INDEX($MK$1:$NB$19,18,MATCH(JA$2&amp;JA$6,INDEX($MK$1:$NB$19,2,)&amp;INDEX($MK$1:$NB$19,6,),0)))+JA9*SUMPRODUCT($MK$7:$NB$7,$MK$18:$NB$18)-JA$12*INDEX($ME$1:$MJ$19,18,MATCH(JA13,$ME$1:$MJ$1,0)),"")</f>
        <v/>
      </c>
      <c r="JB18" s="19" t="str">
        <f t="array" ref="JB18">IF(JB7="1",JB289-PRODUCT(JB9,INDEX($MK$1:$NB$19,18,MATCH(JB$2&amp;JB$6,INDEX($MK$1:$NB$19,2,)&amp;INDEX($MK$1:$NB$19,6,),0)))+JB9*SUMPRODUCT($MK$7:$NB$7,$MK$18:$NB$18)-JB$12*INDEX($ME$1:$MJ$19,18,MATCH(JB13,$ME$1:$MJ$1,0)),"")</f>
        <v/>
      </c>
      <c r="JC18" s="19" t="str">
        <f t="array" ref="JC18">IF(JC7="1",JC289-PRODUCT(JC9,INDEX($MK$1:$NB$19,18,MATCH(JC$2&amp;JC$6,INDEX($MK$1:$NB$19,2,)&amp;INDEX($MK$1:$NB$19,6,),0)))+JC9*SUMPRODUCT($MK$7:$NB$7,$MK$18:$NB$18)-JC$12*INDEX($ME$1:$MJ$19,18,MATCH(JC13,$ME$1:$MJ$1,0)),"")</f>
        <v/>
      </c>
      <c r="JD18" s="19" t="str">
        <f t="array" ref="JD18">IF(JD7="1",JD289-PRODUCT(JD9,INDEX($MK$1:$NB$19,18,MATCH(JD$2&amp;JD$6,INDEX($MK$1:$NB$19,2,)&amp;INDEX($MK$1:$NB$19,6,),0)))+JD9*SUMPRODUCT($MK$7:$NB$7,$MK$18:$NB$18)-JD$12*INDEX($ME$1:$MJ$19,18,MATCH(JD13,$ME$1:$MJ$1,0)),"")</f>
        <v/>
      </c>
      <c r="JE18" s="19" t="str">
        <f t="array" ref="JE18">IF(JE7="1",JE289-PRODUCT(JE9,INDEX($MK$1:$NB$19,18,MATCH(JE$2&amp;JE$6,INDEX($MK$1:$NB$19,2,)&amp;INDEX($MK$1:$NB$19,6,),0)))+JE9*SUMPRODUCT($MK$7:$NB$7,$MK$18:$NB$18)-JE$12*INDEX($ME$1:$MJ$19,18,MATCH(JE13,$ME$1:$MJ$1,0)),"")</f>
        <v/>
      </c>
      <c r="JF18" s="19" t="str">
        <f t="array" ref="JF18">IF(JF7="1",JF289-PRODUCT(JF9,INDEX($MK$1:$NB$19,18,MATCH(JF$2&amp;JF$6,INDEX($MK$1:$NB$19,2,)&amp;INDEX($MK$1:$NB$19,6,),0)))+JF9*SUMPRODUCT($MK$7:$NB$7,$MK$18:$NB$18)-JF$12*INDEX($ME$1:$MJ$19,18,MATCH(JF13,$ME$1:$MJ$1,0)),"")</f>
        <v/>
      </c>
      <c r="JG18" s="19" t="str">
        <f t="array" ref="JG18">IF(JG7="1",JG289-PRODUCT(JG9,INDEX($MK$1:$NB$19,18,MATCH(JG$2&amp;JG$6,INDEX($MK$1:$NB$19,2,)&amp;INDEX($MK$1:$NB$19,6,),0)))+JG9*SUMPRODUCT($MK$7:$NB$7,$MK$18:$NB$18)-JG$12*INDEX($ME$1:$MJ$19,18,MATCH(JG13,$ME$1:$MJ$1,0)),"")</f>
        <v/>
      </c>
      <c r="JH18" s="19" t="str">
        <f t="array" ref="JH18">IF(JH7="1",JH289-PRODUCT(JH9,INDEX($MK$1:$NB$19,18,MATCH(JH$2&amp;JH$6,INDEX($MK$1:$NB$19,2,)&amp;INDEX($MK$1:$NB$19,6,),0)))+JH9*SUMPRODUCT($MK$7:$NB$7,$MK$18:$NB$18)-JH$12*INDEX($ME$1:$MJ$19,18,MATCH(JH13,$ME$1:$MJ$1,0)),"")</f>
        <v/>
      </c>
      <c r="JI18" s="19" t="str">
        <f t="array" ref="JI18">IF(JI7="1",JI289-PRODUCT(JI9,INDEX($MK$1:$NB$19,18,MATCH(JI$2&amp;JI$6,INDEX($MK$1:$NB$19,2,)&amp;INDEX($MK$1:$NB$19,6,),0)))+JI9*SUMPRODUCT($MK$7:$NB$7,$MK$18:$NB$18)-JI$12*INDEX($ME$1:$MJ$19,18,MATCH(JI13,$ME$1:$MJ$1,0)),"")</f>
        <v/>
      </c>
      <c r="JJ18" s="19" t="str">
        <f t="array" ref="JJ18">IF(JJ7="1",JJ289-PRODUCT(JJ9,INDEX($MK$1:$NB$19,18,MATCH(JJ$2&amp;JJ$6,INDEX($MK$1:$NB$19,2,)&amp;INDEX($MK$1:$NB$19,6,),0)))+JJ9*SUMPRODUCT($MK$7:$NB$7,$MK$18:$NB$18)-JJ$12*INDEX($ME$1:$MJ$19,18,MATCH(JJ13,$ME$1:$MJ$1,0)),"")</f>
        <v/>
      </c>
      <c r="JK18" s="19" t="str">
        <f t="array" ref="JK18">IF(JK7="1",JK289-PRODUCT(JK9,INDEX($MK$1:$NB$19,18,MATCH(JK$2&amp;JK$6,INDEX($MK$1:$NB$19,2,)&amp;INDEX($MK$1:$NB$19,6,),0)))+JK9*SUMPRODUCT($MK$7:$NB$7,$MK$18:$NB$18)-JK$12*INDEX($ME$1:$MJ$19,18,MATCH(JK13,$ME$1:$MJ$1,0)),"")</f>
        <v/>
      </c>
      <c r="JL18" s="19" t="str">
        <f t="array" ref="JL18">IF(JL7="1",JL289-PRODUCT(JL9,INDEX($MK$1:$NB$19,18,MATCH(JL$2&amp;JL$6,INDEX($MK$1:$NB$19,2,)&amp;INDEX($MK$1:$NB$19,6,),0)))+JL9*SUMPRODUCT($MK$7:$NB$7,$MK$18:$NB$18)-JL$12*INDEX($ME$1:$MJ$19,18,MATCH(JL13,$ME$1:$MJ$1,0)),"")</f>
        <v/>
      </c>
      <c r="JM18" s="19" t="str">
        <f t="array" ref="JM18">IF(JM7="1",JM289-PRODUCT(JM9,INDEX($MK$1:$NB$19,18,MATCH(JM$2&amp;JM$6,INDEX($MK$1:$NB$19,2,)&amp;INDEX($MK$1:$NB$19,6,),0)))+JM9*SUMPRODUCT($MK$7:$NB$7,$MK$18:$NB$18)-JM$12*INDEX($ME$1:$MJ$19,18,MATCH(JM13,$ME$1:$MJ$1,0)),"")</f>
        <v/>
      </c>
      <c r="JN18" s="19" t="str">
        <f t="array" ref="JN18">IF(JN7="1",JN289-PRODUCT(JN9,INDEX($MK$1:$NB$19,18,MATCH(JN$2&amp;JN$6,INDEX($MK$1:$NB$19,2,)&amp;INDEX($MK$1:$NB$19,6,),0)))+JN9*SUMPRODUCT($MK$7:$NB$7,$MK$18:$NB$18)-JN$12*INDEX($ME$1:$MJ$19,18,MATCH(JN13,$ME$1:$MJ$1,0)),"")</f>
        <v/>
      </c>
      <c r="JO18" s="19" t="str">
        <f t="array" ref="JO18">IF(JO7="1",JO289-PRODUCT(JO9,INDEX($MK$1:$NB$19,18,MATCH(JO$2&amp;JO$6,INDEX($MK$1:$NB$19,2,)&amp;INDEX($MK$1:$NB$19,6,),0)))+JO9*SUMPRODUCT($MK$7:$NB$7,$MK$18:$NB$18)-JO$12*INDEX($ME$1:$MJ$19,18,MATCH(JO13,$ME$1:$MJ$1,0)),"")</f>
        <v/>
      </c>
      <c r="JP18" s="19" t="str">
        <f t="array" ref="JP18">IF(JP7="1",JP289-PRODUCT(JP9,INDEX($MK$1:$NB$19,18,MATCH(JP$2&amp;JP$6,INDEX($MK$1:$NB$19,2,)&amp;INDEX($MK$1:$NB$19,6,),0)))+JP9*SUMPRODUCT($MK$7:$NB$7,$MK$18:$NB$18)-JP$12*INDEX($ME$1:$MJ$19,18,MATCH(JP13,$ME$1:$MJ$1,0)),"")</f>
        <v/>
      </c>
      <c r="JQ18" s="19" t="str">
        <f t="array" ref="JQ18">IF(JQ7="1",JQ289-PRODUCT(JQ9,INDEX($MK$1:$NB$19,18,MATCH(JQ$2&amp;JQ$6,INDEX($MK$1:$NB$19,2,)&amp;INDEX($MK$1:$NB$19,6,),0)))+JQ9*SUMPRODUCT($MK$7:$NB$7,$MK$18:$NB$18)-JQ$12*INDEX($ME$1:$MJ$19,18,MATCH(JQ13,$ME$1:$MJ$1,0)),"")</f>
        <v/>
      </c>
      <c r="JR18" s="19" t="str">
        <f t="array" ref="JR18">IF(JR7="1",JR289-PRODUCT(JR9,INDEX($MK$1:$NB$19,18,MATCH(JR$2&amp;JR$6,INDEX($MK$1:$NB$19,2,)&amp;INDEX($MK$1:$NB$19,6,),0)))+JR9*SUMPRODUCT($MK$7:$NB$7,$MK$18:$NB$18)-JR$12*INDEX($ME$1:$MJ$19,18,MATCH(JR13,$ME$1:$MJ$1,0)),"")</f>
        <v/>
      </c>
      <c r="JS18" s="19" t="str">
        <f t="array" ref="JS18">IF(JS7="1",JS289-PRODUCT(JS9,INDEX($MK$1:$NB$19,18,MATCH(JS$2&amp;JS$6,INDEX($MK$1:$NB$19,2,)&amp;INDEX($MK$1:$NB$19,6,),0)))+JS9*SUMPRODUCT($MK$7:$NB$7,$MK$18:$NB$18)-JS$12*INDEX($ME$1:$MJ$19,18,MATCH(JS13,$ME$1:$MJ$1,0)),"")</f>
        <v/>
      </c>
      <c r="JT18" s="19" t="str">
        <f t="array" ref="JT18">IF(JT7="1",JT289-PRODUCT(JT9,INDEX($MK$1:$NB$19,18,MATCH(JT$2&amp;JT$6,INDEX($MK$1:$NB$19,2,)&amp;INDEX($MK$1:$NB$19,6,),0)))+JT9*SUMPRODUCT($MK$7:$NB$7,$MK$18:$NB$18)-JT$12*INDEX($ME$1:$MJ$19,18,MATCH(JT13,$ME$1:$MJ$1,0)),"")</f>
        <v/>
      </c>
      <c r="JU18" s="19" t="str">
        <f t="array" ref="JU18">IF(JU7="1",JU289-PRODUCT(JU9,INDEX($MK$1:$NB$19,18,MATCH(JU$2&amp;JU$6,INDEX($MK$1:$NB$19,2,)&amp;INDEX($MK$1:$NB$19,6,),0)))+JU9*SUMPRODUCT($MK$7:$NB$7,$MK$18:$NB$18)-JU$12*INDEX($ME$1:$MJ$19,18,MATCH(JU13,$ME$1:$MJ$1,0)),"")</f>
        <v/>
      </c>
      <c r="JV18" s="19" t="str">
        <f t="array" ref="JV18">IF(JV7="1",JV289-PRODUCT(JV9,INDEX($MK$1:$NB$19,18,MATCH(JV$2&amp;JV$6,INDEX($MK$1:$NB$19,2,)&amp;INDEX($MK$1:$NB$19,6,),0)))+JV9*SUMPRODUCT($MK$7:$NB$7,$MK$18:$NB$18)-JV$12*INDEX($ME$1:$MJ$19,18,MATCH(JV13,$ME$1:$MJ$1,0)),"")</f>
        <v/>
      </c>
      <c r="JW18" s="19" t="str">
        <f t="array" ref="JW18">IF(JW7="1",JW289-PRODUCT(JW9,INDEX($MK$1:$NB$19,18,MATCH(JW$2&amp;JW$6,INDEX($MK$1:$NB$19,2,)&amp;INDEX($MK$1:$NB$19,6,),0)))+JW9*SUMPRODUCT($MK$7:$NB$7,$MK$18:$NB$18)-JW$12*INDEX($ME$1:$MJ$19,18,MATCH(JW13,$ME$1:$MJ$1,0)),"")</f>
        <v/>
      </c>
      <c r="JX18" s="19" t="str">
        <f t="array" ref="JX18">IF(JX7="1",JX289-PRODUCT(JX9,INDEX($MK$1:$NB$19,18,MATCH(JX$2&amp;JX$6,INDEX($MK$1:$NB$19,2,)&amp;INDEX($MK$1:$NB$19,6,),0)))+JX9*SUMPRODUCT($MK$7:$NB$7,$MK$18:$NB$18)-JX$12*INDEX($ME$1:$MJ$19,18,MATCH(JX13,$ME$1:$MJ$1,0)),"")</f>
        <v/>
      </c>
      <c r="JY18" s="19" t="str">
        <f t="array" ref="JY18">IF(JY7="1",JY289-PRODUCT(JY9,INDEX($MK$1:$NB$19,18,MATCH(JY$2&amp;JY$6,INDEX($MK$1:$NB$19,2,)&amp;INDEX($MK$1:$NB$19,6,),0)))+JY9*SUMPRODUCT($MK$7:$NB$7,$MK$18:$NB$18)-JY$12*INDEX($ME$1:$MJ$19,18,MATCH(JY13,$ME$1:$MJ$1,0)),"")</f>
        <v/>
      </c>
      <c r="JZ18" s="19" t="str">
        <f t="array" ref="JZ18">IF(JZ7="1",JZ289-PRODUCT(JZ9,INDEX($MK$1:$NB$19,18,MATCH(JZ$2&amp;JZ$6,INDEX($MK$1:$NB$19,2,)&amp;INDEX($MK$1:$NB$19,6,),0)))+JZ9*SUMPRODUCT($MK$7:$NB$7,$MK$18:$NB$18)-JZ$12*INDEX($ME$1:$MJ$19,18,MATCH(JZ13,$ME$1:$MJ$1,0)),"")</f>
        <v/>
      </c>
      <c r="KA18" s="19" t="str">
        <f t="array" ref="KA18">IF(KA7="1",KA289-PRODUCT(KA9,INDEX($MK$1:$NB$19,18,MATCH(KA$2&amp;KA$6,INDEX($MK$1:$NB$19,2,)&amp;INDEX($MK$1:$NB$19,6,),0)))+KA9*SUMPRODUCT($MK$7:$NB$7,$MK$18:$NB$18)-KA$12*INDEX($ME$1:$MJ$19,18,MATCH(KA13,$ME$1:$MJ$1,0)),"")</f>
        <v/>
      </c>
      <c r="KB18" s="19" t="str">
        <f t="array" ref="KB18">IF(KB7="1",KB289-PRODUCT(KB9,INDEX($MK$1:$NB$19,18,MATCH(KB$2&amp;KB$6,INDEX($MK$1:$NB$19,2,)&amp;INDEX($MK$1:$NB$19,6,),0)))+KB9*SUMPRODUCT($MK$7:$NB$7,$MK$18:$NB$18)-KB$12*INDEX($ME$1:$MJ$19,18,MATCH(KB13,$ME$1:$MJ$1,0)),"")</f>
        <v/>
      </c>
      <c r="KC18" s="19" t="str">
        <f t="array" ref="KC18">IF(KC7="1",KC289-PRODUCT(KC9,INDEX($MK$1:$NB$19,18,MATCH(KC$2&amp;KC$6,INDEX($MK$1:$NB$19,2,)&amp;INDEX($MK$1:$NB$19,6,),0)))+KC9*SUMPRODUCT($MK$7:$NB$7,$MK$18:$NB$18)-KC$12*INDEX($ME$1:$MJ$19,18,MATCH(KC13,$ME$1:$MJ$1,0)),"")</f>
        <v/>
      </c>
      <c r="KD18" s="19" t="str">
        <f t="array" ref="KD18">IF(KD7="1",KD289-PRODUCT(KD9,INDEX($MK$1:$NB$19,18,MATCH(KD$2&amp;KD$6,INDEX($MK$1:$NB$19,2,)&amp;INDEX($MK$1:$NB$19,6,),0)))+KD9*SUMPRODUCT($MK$7:$NB$7,$MK$18:$NB$18)-KD$12*INDEX($ME$1:$MJ$19,18,MATCH(KD13,$ME$1:$MJ$1,0)),"")</f>
        <v/>
      </c>
      <c r="KE18" s="19" t="str">
        <f t="array" ref="KE18">IF(KE7="1",KE289-PRODUCT(KE9,INDEX($MK$1:$NB$19,18,MATCH(KE$2&amp;KE$6,INDEX($MK$1:$NB$19,2,)&amp;INDEX($MK$1:$NB$19,6,),0)))+KE9*SUMPRODUCT($MK$7:$NB$7,$MK$18:$NB$18)-KE$12*INDEX($ME$1:$MJ$19,18,MATCH(KE13,$ME$1:$MJ$1,0)),"")</f>
        <v/>
      </c>
      <c r="KF18" s="19" t="str">
        <f t="array" ref="KF18">IF(KF7="1",KF289-PRODUCT(KF9,INDEX($MK$1:$NB$19,18,MATCH(KF$2&amp;KF$6,INDEX($MK$1:$NB$19,2,)&amp;INDEX($MK$1:$NB$19,6,),0)))+KF9*SUMPRODUCT($MK$7:$NB$7,$MK$18:$NB$18)-KF$12*INDEX($ME$1:$MJ$19,18,MATCH(KF13,$ME$1:$MJ$1,0)),"")</f>
        <v/>
      </c>
      <c r="KG18" s="19" t="str">
        <f t="array" ref="KG18">IF(KG7="1",KG289-PRODUCT(KG9,INDEX($MK$1:$NB$19,18,MATCH(KG$2&amp;KG$6,INDEX($MK$1:$NB$19,2,)&amp;INDEX($MK$1:$NB$19,6,),0)))+KG9*SUMPRODUCT($MK$7:$NB$7,$MK$18:$NB$18)-KG$12*INDEX($ME$1:$MJ$19,18,MATCH(KG13,$ME$1:$MJ$1,0)),"")</f>
        <v/>
      </c>
      <c r="KH18" s="19" t="str">
        <f t="array" ref="KH18">IF(KH7="1",KH289-PRODUCT(KH9,INDEX($MK$1:$NB$19,18,MATCH(KH$2&amp;KH$6,INDEX($MK$1:$NB$19,2,)&amp;INDEX($MK$1:$NB$19,6,),0)))+KH9*SUMPRODUCT($MK$7:$NB$7,$MK$18:$NB$18)-KH$12*INDEX($ME$1:$MJ$19,18,MATCH(KH13,$ME$1:$MJ$1,0)),"")</f>
        <v/>
      </c>
      <c r="KI18" s="19" t="str">
        <f t="array" ref="KI18">IF(KI7="1",KI289-PRODUCT(KI9,INDEX($MK$1:$NB$19,18,MATCH(KI$2&amp;KI$6,INDEX($MK$1:$NB$19,2,)&amp;INDEX($MK$1:$NB$19,6,),0)))+KI9*SUMPRODUCT($MK$7:$NB$7,$MK$18:$NB$18)-KI$12*INDEX($ME$1:$MJ$19,18,MATCH(KI13,$ME$1:$MJ$1,0)),"")</f>
        <v/>
      </c>
      <c r="KJ18" s="19" t="str">
        <f t="array" ref="KJ18">IF(KJ7="1",KJ289-PRODUCT(KJ9,INDEX($MK$1:$NB$19,18,MATCH(KJ$2&amp;KJ$6,INDEX($MK$1:$NB$19,2,)&amp;INDEX($MK$1:$NB$19,6,),0)))+KJ9*SUMPRODUCT($MK$7:$NB$7,$MK$18:$NB$18)-KJ$12*INDEX($ME$1:$MJ$19,18,MATCH(KJ13,$ME$1:$MJ$1,0)),"")</f>
        <v/>
      </c>
      <c r="KK18" s="19" t="str">
        <f t="array" ref="KK18">IF(KK7="1",KK289-PRODUCT(KK9,INDEX($MK$1:$NB$19,18,MATCH(KK$2&amp;KK$6,INDEX($MK$1:$NB$19,2,)&amp;INDEX($MK$1:$NB$19,6,),0)))+KK9*SUMPRODUCT($MK$7:$NB$7,$MK$18:$NB$18)-KK$12*INDEX($ME$1:$MJ$19,18,MATCH(KK13,$ME$1:$MJ$1,0)),"")</f>
        <v/>
      </c>
      <c r="KL18" s="19" t="str">
        <f t="array" ref="KL18">IF(KL7="1",KL289-PRODUCT(KL9,INDEX($MK$1:$NB$19,18,MATCH(KL$2&amp;KL$6,INDEX($MK$1:$NB$19,2,)&amp;INDEX($MK$1:$NB$19,6,),0)))+KL9*SUMPRODUCT($MK$7:$NB$7,$MK$18:$NB$18)-KL$12*INDEX($ME$1:$MJ$19,18,MATCH(KL13,$ME$1:$MJ$1,0)),"")</f>
        <v/>
      </c>
      <c r="KM18" s="19" t="str">
        <f t="array" ref="KM18">IF(KM7="1",KM289-PRODUCT(KM9,INDEX($MK$1:$NB$19,18,MATCH(KM$2&amp;KM$6,INDEX($MK$1:$NB$19,2,)&amp;INDEX($MK$1:$NB$19,6,),0)))+KM9*SUMPRODUCT($MK$7:$NB$7,$MK$18:$NB$18)-KM$12*INDEX($ME$1:$MJ$19,18,MATCH(KM13,$ME$1:$MJ$1,0)),"")</f>
        <v/>
      </c>
      <c r="KN18" s="19" t="str">
        <f t="array" ref="KN18">IF(KN7="1",KN289-PRODUCT(KN9,INDEX($MK$1:$NB$19,18,MATCH(KN$2&amp;KN$6,INDEX($MK$1:$NB$19,2,)&amp;INDEX($MK$1:$NB$19,6,),0)))+KN9*SUMPRODUCT($MK$7:$NB$7,$MK$18:$NB$18)-KN$12*INDEX($ME$1:$MJ$19,18,MATCH(KN13,$ME$1:$MJ$1,0)),"")</f>
        <v/>
      </c>
      <c r="KO18" s="19" t="str">
        <f t="array" ref="KO18">IF(KO7="1",KO289-PRODUCT(KO9,INDEX($MK$1:$NB$19,18,MATCH(KO$2&amp;KO$6,INDEX($MK$1:$NB$19,2,)&amp;INDEX($MK$1:$NB$19,6,),0)))+KO9*SUMPRODUCT($MK$7:$NB$7,$MK$18:$NB$18)-KO$12*INDEX($ME$1:$MJ$19,18,MATCH(KO13,$ME$1:$MJ$1,0)),"")</f>
        <v/>
      </c>
      <c r="KP18" s="19" t="str">
        <f t="array" ref="KP18">IF(KP7="1",KP289-PRODUCT(KP9,INDEX($MK$1:$NB$19,18,MATCH(KP$2&amp;KP$6,INDEX($MK$1:$NB$19,2,)&amp;INDEX($MK$1:$NB$19,6,),0)))+KP9*SUMPRODUCT($MK$7:$NB$7,$MK$18:$NB$18)-KP$12*INDEX($ME$1:$MJ$19,18,MATCH(KP13,$ME$1:$MJ$1,0)),"")</f>
        <v/>
      </c>
      <c r="KQ18" s="19" t="str">
        <f t="array" ref="KQ18">IF(KQ7="1",KQ289-PRODUCT(KQ9,INDEX($MK$1:$NB$19,18,MATCH(KQ$2&amp;KQ$6,INDEX($MK$1:$NB$19,2,)&amp;INDEX($MK$1:$NB$19,6,),0)))+KQ9*SUMPRODUCT($MK$7:$NB$7,$MK$18:$NB$18)-KQ$12*INDEX($ME$1:$MJ$19,18,MATCH(KQ13,$ME$1:$MJ$1,0)),"")</f>
        <v/>
      </c>
      <c r="KR18" s="19" t="str">
        <f t="array" ref="KR18">IF(KR7="1",KR289-PRODUCT(KR9,INDEX($MK$1:$NB$19,18,MATCH(KR$2&amp;KR$6,INDEX($MK$1:$NB$19,2,)&amp;INDEX($MK$1:$NB$19,6,),0)))+KR9*SUMPRODUCT($MK$7:$NB$7,$MK$18:$NB$18)-KR$12*INDEX($ME$1:$MJ$19,18,MATCH(KR13,$ME$1:$MJ$1,0)),"")</f>
        <v/>
      </c>
      <c r="KS18" s="19" t="str">
        <f t="array" ref="KS18">IF(KS7="1",KS289-PRODUCT(KS9,INDEX($MK$1:$NB$19,18,MATCH(KS$2&amp;KS$6,INDEX($MK$1:$NB$19,2,)&amp;INDEX($MK$1:$NB$19,6,),0)))+KS9*SUMPRODUCT($MK$7:$NB$7,$MK$18:$NB$18)-KS$12*INDEX($ME$1:$MJ$19,18,MATCH(KS13,$ME$1:$MJ$1,0)),"")</f>
        <v/>
      </c>
      <c r="KT18" s="19" t="str">
        <f t="array" ref="KT18">IF(KT7="1",KT289-PRODUCT(KT9,INDEX($MK$1:$NB$19,18,MATCH(KT$2&amp;KT$6,INDEX($MK$1:$NB$19,2,)&amp;INDEX($MK$1:$NB$19,6,),0)))+KT9*SUMPRODUCT($MK$7:$NB$7,$MK$18:$NB$18)-KT$12*INDEX($ME$1:$MJ$19,18,MATCH(KT13,$ME$1:$MJ$1,0)),"")</f>
        <v/>
      </c>
      <c r="KU18" s="19" t="str">
        <f t="array" ref="KU18">IF(KU7="1",KU289-PRODUCT(KU9,INDEX($MK$1:$NB$19,18,MATCH(KU$2&amp;KU$6,INDEX($MK$1:$NB$19,2,)&amp;INDEX($MK$1:$NB$19,6,),0)))+KU9*SUMPRODUCT($MK$7:$NB$7,$MK$18:$NB$18)-KU$12*INDEX($ME$1:$MJ$19,18,MATCH(KU13,$ME$1:$MJ$1,0)),"")</f>
        <v/>
      </c>
      <c r="KV18" s="19" t="str">
        <f t="array" ref="KV18">IF(KV7="1",KV289-PRODUCT(KV9,INDEX($MK$1:$NB$19,18,MATCH(KV$2&amp;KV$6,INDEX($MK$1:$NB$19,2,)&amp;INDEX($MK$1:$NB$19,6,),0)))+KV9*SUMPRODUCT($MK$7:$NB$7,$MK$18:$NB$18)-KV$12*INDEX($ME$1:$MJ$19,18,MATCH(KV13,$ME$1:$MJ$1,0)),"")</f>
        <v/>
      </c>
      <c r="KW18" s="19" t="str">
        <f t="array" ref="KW18">IF(KW7="1",KW289-PRODUCT(KW9,INDEX($MK$1:$NB$19,18,MATCH(KW$2&amp;KW$6,INDEX($MK$1:$NB$19,2,)&amp;INDEX($MK$1:$NB$19,6,),0)))+KW9*SUMPRODUCT($MK$7:$NB$7,$MK$18:$NB$18)-KW$12*INDEX($ME$1:$MJ$19,18,MATCH(KW13,$ME$1:$MJ$1,0)),"")</f>
        <v/>
      </c>
      <c r="KX18" s="19" t="str">
        <f t="array" ref="KX18">IF(KX7="1",KX289-PRODUCT(KX9,INDEX($MK$1:$NB$19,18,MATCH(KX$2&amp;KX$6,INDEX($MK$1:$NB$19,2,)&amp;INDEX($MK$1:$NB$19,6,),0)))+KX9*SUMPRODUCT($MK$7:$NB$7,$MK$18:$NB$18)-KX$12*INDEX($ME$1:$MJ$19,18,MATCH(KX13,$ME$1:$MJ$1,0)),"")</f>
        <v/>
      </c>
      <c r="KY18" s="19" t="str">
        <f t="array" ref="KY18">IF(KY7="1",KY289-PRODUCT(KY9,INDEX($MK$1:$NB$19,18,MATCH(KY$2&amp;KY$6,INDEX($MK$1:$NB$19,2,)&amp;INDEX($MK$1:$NB$19,6,),0)))+KY9*SUMPRODUCT($MK$7:$NB$7,$MK$18:$NB$18)-KY$12*INDEX($ME$1:$MJ$19,18,MATCH(KY13,$ME$1:$MJ$1,0)),"")</f>
        <v/>
      </c>
      <c r="KZ18" s="19" t="str">
        <f t="array" ref="KZ18">IF(KZ7="1",KZ289-PRODUCT(KZ9,INDEX($MK$1:$NB$19,18,MATCH(KZ$2&amp;KZ$6,INDEX($MK$1:$NB$19,2,)&amp;INDEX($MK$1:$NB$19,6,),0)))+KZ9*SUMPRODUCT($MK$7:$NB$7,$MK$18:$NB$18)-KZ$12*INDEX($ME$1:$MJ$19,18,MATCH(KZ13,$ME$1:$MJ$1,0)),"")</f>
        <v/>
      </c>
      <c r="LA18" s="19" t="str">
        <f t="array" ref="LA18">IF(LA7="1",LA289-PRODUCT(LA9,INDEX($MK$1:$NB$19,18,MATCH(LA$2&amp;LA$6,INDEX($MK$1:$NB$19,2,)&amp;INDEX($MK$1:$NB$19,6,),0)))+LA9*SUMPRODUCT($MK$7:$NB$7,$MK$18:$NB$18)-LA$12*INDEX($ME$1:$MJ$19,18,MATCH(LA13,$ME$1:$MJ$1,0)),"")</f>
        <v/>
      </c>
      <c r="LB18" s="19" t="str">
        <f t="array" ref="LB18">IF(LB7="1",LB289-PRODUCT(LB9,INDEX($MK$1:$NB$19,18,MATCH(LB$2&amp;LB$6,INDEX($MK$1:$NB$19,2,)&amp;INDEX($MK$1:$NB$19,6,),0)))+LB9*SUMPRODUCT($MK$7:$NB$7,$MK$18:$NB$18)-LB$12*INDEX($ME$1:$MJ$19,18,MATCH(LB13,$ME$1:$MJ$1,0)),"")</f>
        <v/>
      </c>
      <c r="LC18" s="19" t="str">
        <f t="array" ref="LC18">IF(LC7="1",LC289-PRODUCT(LC9,INDEX($MK$1:$NB$19,18,MATCH(LC$2&amp;LC$6,INDEX($MK$1:$NB$19,2,)&amp;INDEX($MK$1:$NB$19,6,),0)))+LC9*SUMPRODUCT($MK$7:$NB$7,$MK$18:$NB$18)-LC$12*INDEX($ME$1:$MJ$19,18,MATCH(LC13,$ME$1:$MJ$1,0)),"")</f>
        <v/>
      </c>
      <c r="LD18" s="19" t="str">
        <f t="array" ref="LD18">IF(LD7="1",LD289-PRODUCT(LD9,INDEX($MK$1:$NB$19,18,MATCH(LD$2&amp;LD$6,INDEX($MK$1:$NB$19,2,)&amp;INDEX($MK$1:$NB$19,6,),0)))+LD9*SUMPRODUCT($MK$7:$NB$7,$MK$18:$NB$18)-LD$12*INDEX($ME$1:$MJ$19,18,MATCH(LD13,$ME$1:$MJ$1,0)),"")</f>
        <v/>
      </c>
      <c r="LE18" s="19" t="str">
        <f t="array" ref="LE18">IF(LE7="1",LE289-PRODUCT(LE9,INDEX($MK$1:$NB$19,18,MATCH(LE$2&amp;LE$6,INDEX($MK$1:$NB$19,2,)&amp;INDEX($MK$1:$NB$19,6,),0)))+LE9*SUMPRODUCT($MK$7:$NB$7,$MK$18:$NB$18)-LE$12*INDEX($ME$1:$MJ$19,18,MATCH(LE13,$ME$1:$MJ$1,0)),"")</f>
        <v/>
      </c>
      <c r="LF18" s="19" t="str">
        <f t="array" ref="LF18">IF(LF7="1",LF289-PRODUCT(LF9,INDEX($MK$1:$NB$19,18,MATCH(LF$2&amp;LF$6,INDEX($MK$1:$NB$19,2,)&amp;INDEX($MK$1:$NB$19,6,),0)))+LF9*SUMPRODUCT($MK$7:$NB$7,$MK$18:$NB$18)-LF$12*INDEX($ME$1:$MJ$19,18,MATCH(LF13,$ME$1:$MJ$1,0)),"")</f>
        <v/>
      </c>
      <c r="LG18" s="19" t="str">
        <f t="array" ref="LG18">IF(LG7="1",LG289-PRODUCT(LG9,INDEX($MK$1:$NB$19,18,MATCH(LG$2&amp;LG$6,INDEX($MK$1:$NB$19,2,)&amp;INDEX($MK$1:$NB$19,6,),0)))+LG9*SUMPRODUCT($MK$7:$NB$7,$MK$18:$NB$18)-LG$12*INDEX($ME$1:$MJ$19,18,MATCH(LG13,$ME$1:$MJ$1,0)),"")</f>
        <v/>
      </c>
      <c r="LH18" s="19" t="str">
        <f t="array" ref="LH18">IF(LH7="1",LH289-PRODUCT(LH9,INDEX($MK$1:$NB$19,18,MATCH(LH$2&amp;LH$6,INDEX($MK$1:$NB$19,2,)&amp;INDEX($MK$1:$NB$19,6,),0)))+LH9*SUMPRODUCT($MK$7:$NB$7,$MK$18:$NB$18)-LH$12*INDEX($ME$1:$MJ$19,18,MATCH(LH13,$ME$1:$MJ$1,0)),"")</f>
        <v/>
      </c>
      <c r="LI18" s="19" t="str">
        <f t="array" ref="LI18">IF(LI7="1",LI289-PRODUCT(LI9,INDEX($MK$1:$NB$19,18,MATCH(LI$2&amp;LI$6,INDEX($MK$1:$NB$19,2,)&amp;INDEX($MK$1:$NB$19,6,),0)))+LI9*SUMPRODUCT($MK$7:$NB$7,$MK$18:$NB$18)-LI$12*INDEX($ME$1:$MJ$19,18,MATCH(LI13,$ME$1:$MJ$1,0)),"")</f>
        <v/>
      </c>
      <c r="LJ18" s="19" t="str">
        <f t="array" ref="LJ18">IF(LJ7="1",LJ289-PRODUCT(LJ9,INDEX($MK$1:$NB$19,18,MATCH(LJ$2&amp;LJ$6,INDEX($MK$1:$NB$19,2,)&amp;INDEX($MK$1:$NB$19,6,),0)))+LJ9*SUMPRODUCT($MK$7:$NB$7,$MK$18:$NB$18)-LJ$12*INDEX($ME$1:$MJ$19,18,MATCH(LJ13,$ME$1:$MJ$1,0)),"")</f>
        <v/>
      </c>
      <c r="LK18" s="19" t="str">
        <f t="array" ref="LK18">IF(LK7="1",LK289-PRODUCT(LK9,INDEX($MK$1:$NB$19,18,MATCH(LK$2&amp;LK$6,INDEX($MK$1:$NB$19,2,)&amp;INDEX($MK$1:$NB$19,6,),0)))+LK9*SUMPRODUCT($MK$7:$NB$7,$MK$18:$NB$18)-LK$12*INDEX($ME$1:$MJ$19,18,MATCH(LK13,$ME$1:$MJ$1,0)),"")</f>
        <v/>
      </c>
      <c r="LL18" s="19" t="str">
        <f t="array" ref="LL18">IF(LL7="1",LL289-PRODUCT(LL9,INDEX($MK$1:$NB$19,18,MATCH(LL$2&amp;LL$6,INDEX($MK$1:$NB$19,2,)&amp;INDEX($MK$1:$NB$19,6,),0)))+LL9*SUMPRODUCT($MK$7:$NB$7,$MK$18:$NB$18)-LL$12*INDEX($ME$1:$MJ$19,18,MATCH(LL13,$ME$1:$MJ$1,0)),"")</f>
        <v/>
      </c>
      <c r="LM18" s="19" t="str">
        <f t="array" ref="LM18">IF(LM7="1",LM289-PRODUCT(LM9,INDEX($MK$1:$NB$19,18,MATCH(LM$2&amp;LM$6,INDEX($MK$1:$NB$19,2,)&amp;INDEX($MK$1:$NB$19,6,),0)))+LM9*SUMPRODUCT($MK$7:$NB$7,$MK$18:$NB$18)-LM$12*INDEX($ME$1:$MJ$19,18,MATCH(LM13,$ME$1:$MJ$1,0)),"")</f>
        <v/>
      </c>
      <c r="LN18" s="19" t="str">
        <f t="array" ref="LN18">IF(LN7="1",LN289-PRODUCT(LN9,INDEX($MK$1:$NB$19,18,MATCH(LN$2&amp;LN$6,INDEX($MK$1:$NB$19,2,)&amp;INDEX($MK$1:$NB$19,6,),0)))+LN9*SUMPRODUCT($MK$7:$NB$7,$MK$18:$NB$18)-LN$12*INDEX($ME$1:$MJ$19,18,MATCH(LN13,$ME$1:$MJ$1,0)),"")</f>
        <v/>
      </c>
      <c r="LO18" s="19" t="str">
        <f t="array" ref="LO18">IF(LO7="1",LO289-PRODUCT(LO9,INDEX($MK$1:$NB$19,18,MATCH(LO$2&amp;LO$6,INDEX($MK$1:$NB$19,2,)&amp;INDEX($MK$1:$NB$19,6,),0)))+LO9*SUMPRODUCT($MK$7:$NB$7,$MK$18:$NB$18)-LO$12*INDEX($ME$1:$MJ$19,18,MATCH(LO13,$ME$1:$MJ$1,0)),"")</f>
        <v/>
      </c>
      <c r="LP18" s="19" t="str">
        <f t="array" ref="LP18">IF(LP7="1",LP289-PRODUCT(LP9,INDEX($MK$1:$NB$19,18,MATCH(LP$2&amp;LP$6,INDEX($MK$1:$NB$19,2,)&amp;INDEX($MK$1:$NB$19,6,),0)))+LP9*SUMPRODUCT($MK$7:$NB$7,$MK$18:$NB$18)-LP$12*INDEX($ME$1:$MJ$19,18,MATCH(LP13,$ME$1:$MJ$1,0)),"")</f>
        <v/>
      </c>
      <c r="LQ18" s="19" t="str">
        <f t="array" ref="LQ18">IF(LQ7="1",LQ289-PRODUCT(LQ9,INDEX($MK$1:$NB$19,18,MATCH(LQ$2&amp;LQ$6,INDEX($MK$1:$NB$19,2,)&amp;INDEX($MK$1:$NB$19,6,),0)))+LQ9*SUMPRODUCT($MK$7:$NB$7,$MK$18:$NB$18)-LQ$12*INDEX($ME$1:$MJ$19,18,MATCH(LQ13,$ME$1:$MJ$1,0)),"")</f>
        <v/>
      </c>
      <c r="LR18" s="287" t="str">
        <f t="array" ref="LR18">IF(LR7="1",LR289-PRODUCT(LR9,INDEX($MK$1:$NB$19,18,MATCH(LR$2&amp;LR$6,INDEX($MK$1:$NB$19,2,)&amp;INDEX($MK$1:$NB$19,6,),0)))+LR9*SUMPRODUCT($MK$7:$NB$7,$MK$18:$NB$18)-LR$12*INDEX($ME$1:$MJ$19,18,MATCH(LR13,$ME$1:$MJ$1,0)),"")</f>
        <v/>
      </c>
      <c r="LS18" s="19"/>
      <c r="LT18" s="19"/>
      <c r="LU18" s="19" t="str">
        <f t="array" ref="LU18">IF(ISTEXT(LU$4),LU289*SUMPRODUCT($MK$7:$NB$7,$MK$11:$NB$11)*1000,"")</f>
        <v/>
      </c>
      <c r="LV18" s="19" t="str">
        <f t="array" ref="LV18">IF(ISTEXT(LV$4),IF(ISTEXT(#REF!),LV289*Ressourcenkorrektur!$E$23,LV289*Ressourcenkorrektur!$E$24),"")</f>
        <v/>
      </c>
      <c r="LW18" s="19" t="e">
        <f t="array" ref="LW18">IF(AND(ISTEXT(LW$4),Holzrechner!$E$14=LCIA!LW$2),LW289*SUMPRODUCT($MK$7:$NB$7,$MK$11:$NB$11)*1000,"")</f>
        <v>#N/A</v>
      </c>
      <c r="LX18" s="19" t="e">
        <f t="array" ref="LX18">IF(AND(ISTEXT(LX$4),Holzrechner!$E$14=LCIA!LX$2),LX289*SUMPRODUCT($MK$7:$NB$7,$MK$11:$NB$11)*1000,"")</f>
        <v>#N/A</v>
      </c>
      <c r="LY18" s="19"/>
      <c r="LZ18" s="19" t="e">
        <f t="array" ref="LZ18">IF(AND(ISTEXT(LZ$4),Holzrechner!$E$14=LCIA!LZ$2),LZ289*SUMPRODUCT($MK$7:$NB$7,$MK$11:$NB$11)*1000,"")</f>
        <v>#N/A</v>
      </c>
      <c r="MA18" s="19" t="e">
        <f t="array" ref="MA18">IF(AND(ISTEXT(MA$4),Holzrechner!$E$14=LCIA!MA$2),MA289*SUMPRODUCT($MK$7:$NB$7,$MK$11:$NB$11)*1000,"")</f>
        <v>#N/A</v>
      </c>
      <c r="MB18" s="19"/>
      <c r="MC18" s="19" t="str">
        <f t="array" ref="MC18">IF(ISTEXT(MC$4),MC289*Ressourcenkorrektur!$E$4,"")</f>
        <v/>
      </c>
      <c r="MD18" s="19" t="str">
        <f t="array" ref="MD18">IF(ISTEXT(MD$4),MD289*Ressourcenkorrektur!$E$4,"")</f>
        <v/>
      </c>
      <c r="ME18" s="19">
        <f>ME289</f>
        <v>0.13376083</v>
      </c>
      <c r="MF18" s="19">
        <f t="shared" ref="MF18:MH18" si="341">MF289</f>
        <v>3.8034406999999999E-2</v>
      </c>
      <c r="MG18" s="19">
        <f t="shared" si="341"/>
        <v>0.19432806999999999</v>
      </c>
      <c r="MH18" s="19">
        <f t="shared" si="341"/>
        <v>1.3493231E-2</v>
      </c>
      <c r="MI18" s="19">
        <f t="shared" ref="MI18:MJ18" si="342">MI289</f>
        <v>0.12120301999999999</v>
      </c>
      <c r="MJ18" s="19">
        <f t="shared" si="342"/>
        <v>0.18569258999999999</v>
      </c>
      <c r="MK18" s="19">
        <f>MK289</f>
        <v>10.277396</v>
      </c>
      <c r="ML18" s="19">
        <f t="shared" ref="ML18:NB18" si="343">ML289</f>
        <v>12.250031</v>
      </c>
      <c r="MM18" s="19">
        <f t="shared" si="343"/>
        <v>9.4394767999999996</v>
      </c>
      <c r="MN18" s="19">
        <f t="shared" si="343"/>
        <v>12.216286999999999</v>
      </c>
      <c r="MO18" s="19">
        <f t="shared" si="343"/>
        <v>12.216286999999999</v>
      </c>
      <c r="MP18" s="19">
        <f t="shared" si="343"/>
        <v>12.216286999999999</v>
      </c>
      <c r="MQ18" s="19">
        <f t="shared" si="343"/>
        <v>9.4394767999999996</v>
      </c>
      <c r="MR18" s="19">
        <f t="shared" si="343"/>
        <v>9.4394767999999996</v>
      </c>
      <c r="MS18" s="19">
        <f t="shared" si="343"/>
        <v>10.277396</v>
      </c>
      <c r="MT18" s="19">
        <f t="shared" si="343"/>
        <v>11.935452</v>
      </c>
      <c r="MU18" s="19">
        <f t="shared" si="343"/>
        <v>10.674185</v>
      </c>
      <c r="MV18" s="19">
        <f t="shared" si="343"/>
        <v>10.210485</v>
      </c>
      <c r="MW18" s="19">
        <f t="shared" si="343"/>
        <v>10.674185</v>
      </c>
      <c r="MX18" s="19">
        <f t="shared" si="343"/>
        <v>11.981649000000001</v>
      </c>
      <c r="MY18" s="19">
        <f t="shared" si="343"/>
        <v>11.981649000000001</v>
      </c>
      <c r="MZ18" s="19">
        <f t="shared" si="343"/>
        <v>10.210485</v>
      </c>
      <c r="NA18" s="19">
        <f t="shared" si="343"/>
        <v>10.210485</v>
      </c>
      <c r="NB18" s="19">
        <f t="shared" si="343"/>
        <v>11.935452</v>
      </c>
    </row>
    <row r="19" spans="1:366" s="17" customFormat="1" ht="28.5">
      <c r="A19" s="18" t="s">
        <v>1</v>
      </c>
      <c r="B19" s="18">
        <f>SUM(C19:LR19)</f>
        <v>0</v>
      </c>
      <c r="C19" s="19" t="str">
        <f t="array" ref="C19">IF(C7="1",C421-PRODUCT(C9,INDEX($MK$1:$NB$19,19,MATCH(C$2&amp;C$6,INDEX($MK$1:$NB$19,2,)&amp;INDEX($MK$1:$NB$19,6,),0)))+C9*SUMPRODUCT($MK$7:$NB$7,$MK$19:$NB$19)-C$12*INDEX($ME$1:$MJ$19,19,MATCH(C13,$ME$1:$MJ$1,0))+SUMPRODUCT($MK$7:$NB$7,$MK$14:$NB$14),"")</f>
        <v/>
      </c>
      <c r="D19" s="19" t="str">
        <f t="array" ref="D19">IF(D7="1",D421-PRODUCT(D9,INDEX($MK$1:$NB$19,19,MATCH(D$2&amp;D$6,INDEX($MK$1:$NB$19,2,)&amp;INDEX($MK$1:$NB$19,6,),0)))+D9*SUMPRODUCT($MK$7:$NB$7,$MK$19:$NB$19)-D$12*INDEX($ME$1:$MJ$19,19,MATCH(D13,$ME$1:$MJ$1,0))+SUMPRODUCT($MK$7:$NB$7,$MK$14:$NB$14),"")</f>
        <v/>
      </c>
      <c r="E19" s="19" t="str">
        <f t="array" ref="E19">IF(E7="1",E421-PRODUCT(E9,INDEX($MK$1:$NB$19,19,MATCH(E$2&amp;E$6,INDEX($MK$1:$NB$19,2,)&amp;INDEX($MK$1:$NB$19,6,),0)))+E9*SUMPRODUCT($MK$7:$NB$7,$MK$19:$NB$19)-E$12*INDEX($ME$1:$MJ$19,19,MATCH(E13,$ME$1:$MJ$1,0))+SUMPRODUCT($MK$7:$NB$7,$MK$14:$NB$14),"")</f>
        <v/>
      </c>
      <c r="F19" s="19" t="str">
        <f t="array" ref="F19">IF(F7="1",F421-PRODUCT(F9,INDEX($MK$1:$NB$19,19,MATCH(F$2&amp;F$6,INDEX($MK$1:$NB$19,2,)&amp;INDEX($MK$1:$NB$19,6,),0)))+F9*SUMPRODUCT($MK$7:$NB$7,$MK$19:$NB$19)-F$12*INDEX($ME$1:$MJ$19,19,MATCH(F13,$ME$1:$MJ$1,0))+SUMPRODUCT($MK$7:$NB$7,$MK$14:$NB$14),"")</f>
        <v/>
      </c>
      <c r="G19" s="19" t="str">
        <f t="array" ref="G19">IF(G7="1",G421-PRODUCT(G9,INDEX($MK$1:$NB$19,19,MATCH(G$2&amp;G$6,INDEX($MK$1:$NB$19,2,)&amp;INDEX($MK$1:$NB$19,6,),0)))+G9*SUMPRODUCT($MK$7:$NB$7,$MK$19:$NB$19)-G$12*INDEX($ME$1:$MJ$19,19,MATCH(G13,$ME$1:$MJ$1,0))+SUMPRODUCT($MK$7:$NB$7,$MK$14:$NB$14),"")</f>
        <v/>
      </c>
      <c r="H19" s="19" t="str">
        <f t="array" ref="H19">IF(H7="1",H421-PRODUCT(H9,INDEX($MK$1:$NB$19,19,MATCH(H$2&amp;H$6,INDEX($MK$1:$NB$19,2,)&amp;INDEX($MK$1:$NB$19,6,),0)))+H9*SUMPRODUCT($MK$7:$NB$7,$MK$19:$NB$19)-H$12*INDEX($ME$1:$MJ$19,19,MATCH(H13,$ME$1:$MJ$1,0))+SUMPRODUCT($MK$7:$NB$7,$MK$14:$NB$14),"")</f>
        <v/>
      </c>
      <c r="I19" s="19" t="str">
        <f t="array" ref="I19">IF(I7="1",I421-PRODUCT(I9,INDEX($MK$1:$NB$19,19,MATCH(I$2&amp;I$6,INDEX($MK$1:$NB$19,2,)&amp;INDEX($MK$1:$NB$19,6,),0)))+I9*SUMPRODUCT($MK$7:$NB$7,$MK$19:$NB$19)-I$12*INDEX($ME$1:$MJ$19,19,MATCH(I13,$ME$1:$MJ$1,0))+SUMPRODUCT($MK$7:$NB$7,$MK$14:$NB$14),"")</f>
        <v/>
      </c>
      <c r="J19" s="19" t="str">
        <f t="array" ref="J19">IF(J7="1",J421-PRODUCT(J9,INDEX($MK$1:$NB$19,19,MATCH(J$2&amp;J$6,INDEX($MK$1:$NB$19,2,)&amp;INDEX($MK$1:$NB$19,6,),0)))+J9*SUMPRODUCT($MK$7:$NB$7,$MK$19:$NB$19)-J$12*INDEX($ME$1:$MJ$19,19,MATCH(J13,$ME$1:$MJ$1,0))+SUMPRODUCT($MK$7:$NB$7,$MK$14:$NB$14),"")</f>
        <v/>
      </c>
      <c r="K19" s="19" t="str">
        <f t="array" ref="K19">IF(K7="1",K421-PRODUCT(K9,INDEX($MK$1:$NB$19,19,MATCH(K$2&amp;K$6,INDEX($MK$1:$NB$19,2,)&amp;INDEX($MK$1:$NB$19,6,),0)))+K9*SUMPRODUCT($MK$7:$NB$7,$MK$19:$NB$19)-K$12*INDEX($ME$1:$MJ$19,19,MATCH(K13,$ME$1:$MJ$1,0))+SUMPRODUCT($MK$7:$NB$7,$MK$14:$NB$14),"")</f>
        <v/>
      </c>
      <c r="L19" s="19" t="str">
        <f t="array" ref="L19">IF(L7="1",L421-PRODUCT(L9,INDEX($MK$1:$NB$19,19,MATCH(L$2&amp;L$6,INDEX($MK$1:$NB$19,2,)&amp;INDEX($MK$1:$NB$19,6,),0)))+L9*SUMPRODUCT($MK$7:$NB$7,$MK$19:$NB$19)-L$12*INDEX($ME$1:$MJ$19,19,MATCH(L13,$ME$1:$MJ$1,0))+SUMPRODUCT($MK$7:$NB$7,$MK$14:$NB$14),"")</f>
        <v/>
      </c>
      <c r="M19" s="19" t="str">
        <f t="array" ref="M19">IF(M7="1",M421-PRODUCT(M9,INDEX($MK$1:$NB$19,19,MATCH(M$2&amp;M$6,INDEX($MK$1:$NB$19,2,)&amp;INDEX($MK$1:$NB$19,6,),0)))+M9*SUMPRODUCT($MK$7:$NB$7,$MK$19:$NB$19)-M$12*INDEX($ME$1:$MJ$19,19,MATCH(M13,$ME$1:$MJ$1,0))+SUMPRODUCT($MK$7:$NB$7,$MK$14:$NB$14),"")</f>
        <v/>
      </c>
      <c r="N19" s="19" t="str">
        <f t="array" ref="N19">IF(N7="1",N421-PRODUCT(N9,INDEX($MK$1:$NB$19,19,MATCH(N$2&amp;N$6,INDEX($MK$1:$NB$19,2,)&amp;INDEX($MK$1:$NB$19,6,),0)))+N9*SUMPRODUCT($MK$7:$NB$7,$MK$19:$NB$19)-N$12*INDEX($ME$1:$MJ$19,19,MATCH(N13,$ME$1:$MJ$1,0))+SUMPRODUCT($MK$7:$NB$7,$MK$14:$NB$14),"")</f>
        <v/>
      </c>
      <c r="O19" s="19" t="str">
        <f t="array" ref="O19">IF(O7="1",O421-PRODUCT(O9,INDEX($MK$1:$NB$19,19,MATCH(O$2&amp;O$6,INDEX($MK$1:$NB$19,2,)&amp;INDEX($MK$1:$NB$19,6,),0)))+O9*SUMPRODUCT($MK$7:$NB$7,$MK$19:$NB$19)-O$12*INDEX($ME$1:$MJ$19,19,MATCH(O13,$ME$1:$MJ$1,0))+SUMPRODUCT($MK$7:$NB$7,$MK$14:$NB$14),"")</f>
        <v/>
      </c>
      <c r="P19" s="19" t="str">
        <f t="array" ref="P19">IF(P7="1",P421-PRODUCT(P9,INDEX($MK$1:$NB$19,19,MATCH(P$2&amp;P$6,INDEX($MK$1:$NB$19,2,)&amp;INDEX($MK$1:$NB$19,6,),0)))+P9*SUMPRODUCT($MK$7:$NB$7,$MK$19:$NB$19)-P$12*INDEX($ME$1:$MJ$19,19,MATCH(P13,$ME$1:$MJ$1,0))+SUMPRODUCT($MK$7:$NB$7,$MK$14:$NB$14),"")</f>
        <v/>
      </c>
      <c r="Q19" s="19" t="str">
        <f t="array" ref="Q19">IF(Q7="1",Q421-PRODUCT(Q9,INDEX($MK$1:$NB$19,19,MATCH(Q$2&amp;Q$6,INDEX($MK$1:$NB$19,2,)&amp;INDEX($MK$1:$NB$19,6,),0)))+Q9*SUMPRODUCT($MK$7:$NB$7,$MK$19:$NB$19)-Q$12*INDEX($ME$1:$MJ$19,19,MATCH(Q13,$ME$1:$MJ$1,0))+SUMPRODUCT($MK$7:$NB$7,$MK$14:$NB$14),"")</f>
        <v/>
      </c>
      <c r="R19" s="19" t="str">
        <f t="array" ref="R19">IF(R7="1",R421-PRODUCT(R9,INDEX($MK$1:$NB$19,19,MATCH(R$2&amp;R$6,INDEX($MK$1:$NB$19,2,)&amp;INDEX($MK$1:$NB$19,6,),0)))+R9*SUMPRODUCT($MK$7:$NB$7,$MK$19:$NB$19)-R$12*INDEX($ME$1:$MJ$19,19,MATCH(R13,$ME$1:$MJ$1,0))+SUMPRODUCT($MK$7:$NB$7,$MK$14:$NB$14),"")</f>
        <v/>
      </c>
      <c r="S19" s="19" t="str">
        <f t="array" ref="S19">IF(S7="1",S421-PRODUCT(S9,INDEX($MK$1:$NB$19,19,MATCH(S$2&amp;S$6,INDEX($MK$1:$NB$19,2,)&amp;INDEX($MK$1:$NB$19,6,),0)))+S9*SUMPRODUCT($MK$7:$NB$7,$MK$19:$NB$19)-S$12*INDEX($ME$1:$MJ$19,19,MATCH(S13,$ME$1:$MJ$1,0))+SUMPRODUCT($MK$7:$NB$7,$MK$14:$NB$14),"")</f>
        <v/>
      </c>
      <c r="T19" s="19" t="str">
        <f t="array" ref="T19">IF(T7="1",T421-PRODUCT(T9,INDEX($MK$1:$NB$19,19,MATCH(T$2&amp;T$6,INDEX($MK$1:$NB$19,2,)&amp;INDEX($MK$1:$NB$19,6,),0)))+T9*SUMPRODUCT($MK$7:$NB$7,$MK$19:$NB$19)-T$12*INDEX($ME$1:$MJ$19,19,MATCH(T13,$ME$1:$MJ$1,0))+SUMPRODUCT($MK$7:$NB$7,$MK$14:$NB$14),"")</f>
        <v/>
      </c>
      <c r="U19" s="19" t="str">
        <f t="array" ref="U19">IF(U7="1",U421-PRODUCT(U9,INDEX($MK$1:$NB$19,19,MATCH(U$2&amp;U$6,INDEX($MK$1:$NB$19,2,)&amp;INDEX($MK$1:$NB$19,6,),0)))+U9*SUMPRODUCT($MK$7:$NB$7,$MK$19:$NB$19)-U$12*INDEX($ME$1:$MJ$19,19,MATCH(U13,$ME$1:$MJ$1,0))+SUMPRODUCT($MK$7:$NB$7,$MK$14:$NB$14),"")</f>
        <v/>
      </c>
      <c r="V19" s="19" t="str">
        <f t="array" ref="V19">IF(V7="1",V421-PRODUCT(V9,INDEX($MK$1:$NB$19,19,MATCH(V$2&amp;V$6,INDEX($MK$1:$NB$19,2,)&amp;INDEX($MK$1:$NB$19,6,),0)))+V9*SUMPRODUCT($MK$7:$NB$7,$MK$19:$NB$19)-V$12*INDEX($ME$1:$MJ$19,19,MATCH(V13,$ME$1:$MJ$1,0))+SUMPRODUCT($MK$7:$NB$7,$MK$14:$NB$14),"")</f>
        <v/>
      </c>
      <c r="W19" s="19" t="str">
        <f t="array" ref="W19">IF(W7="1",W421-PRODUCT(W9,INDEX($MK$1:$NB$19,19,MATCH(W$2&amp;W$6,INDEX($MK$1:$NB$19,2,)&amp;INDEX($MK$1:$NB$19,6,),0)))+W9*SUMPRODUCT($MK$7:$NB$7,$MK$19:$NB$19)-W$12*INDEX($ME$1:$MJ$19,19,MATCH(W13,$ME$1:$MJ$1,0))+SUMPRODUCT($MK$7:$NB$7,$MK$14:$NB$14),"")</f>
        <v/>
      </c>
      <c r="X19" s="19" t="str">
        <f t="array" ref="X19">IF(X7="1",X421-PRODUCT(X9,INDEX($MK$1:$NB$19,19,MATCH(X$2&amp;X$6,INDEX($MK$1:$NB$19,2,)&amp;INDEX($MK$1:$NB$19,6,),0)))+X9*SUMPRODUCT($MK$7:$NB$7,$MK$19:$NB$19)-X$12*INDEX($ME$1:$MJ$19,19,MATCH(X13,$ME$1:$MJ$1,0))+SUMPRODUCT($MK$7:$NB$7,$MK$14:$NB$14),"")</f>
        <v/>
      </c>
      <c r="Y19" s="19" t="str">
        <f t="array" ref="Y19">IF(Y7="1",Y421-PRODUCT(Y9,INDEX($MK$1:$NB$19,19,MATCH(Y$2&amp;Y$6,INDEX($MK$1:$NB$19,2,)&amp;INDEX($MK$1:$NB$19,6,),0)))+Y9*SUMPRODUCT($MK$7:$NB$7,$MK$19:$NB$19)-Y$12*INDEX($ME$1:$MJ$19,19,MATCH(Y13,$ME$1:$MJ$1,0))+SUMPRODUCT($MK$7:$NB$7,$MK$14:$NB$14),"")</f>
        <v/>
      </c>
      <c r="Z19" s="19" t="str">
        <f t="array" ref="Z19">IF(Z7="1",Z421-PRODUCT(Z9,INDEX($MK$1:$NB$19,19,MATCH(Z$2&amp;Z$6,INDEX($MK$1:$NB$19,2,)&amp;INDEX($MK$1:$NB$19,6,),0)))+Z9*SUMPRODUCT($MK$7:$NB$7,$MK$19:$NB$19)-Z$12*INDEX($ME$1:$MJ$19,19,MATCH(Z13,$ME$1:$MJ$1,0))+SUMPRODUCT($MK$7:$NB$7,$MK$14:$NB$14),"")</f>
        <v/>
      </c>
      <c r="AA19" s="19" t="str">
        <f t="array" ref="AA19">IF(AA7="1",AA421-PRODUCT(AA9,INDEX($MK$1:$NB$19,19,MATCH(AA$2&amp;AA$6,INDEX($MK$1:$NB$19,2,)&amp;INDEX($MK$1:$NB$19,6,),0)))+AA9*SUMPRODUCT($MK$7:$NB$7,$MK$19:$NB$19)-AA$12*INDEX($ME$1:$MJ$19,19,MATCH(AA13,$ME$1:$MJ$1,0))+SUMPRODUCT($MK$7:$NB$7,$MK$14:$NB$14),"")</f>
        <v/>
      </c>
      <c r="AB19" s="19" t="str">
        <f t="array" ref="AB19">IF(AB7="1",AB421-PRODUCT(AB9,INDEX($MK$1:$NB$19,19,MATCH(AB$2&amp;AB$6,INDEX($MK$1:$NB$19,2,)&amp;INDEX($MK$1:$NB$19,6,),0)))+AB9*SUMPRODUCT($MK$7:$NB$7,$MK$19:$NB$19)-AB$12*INDEX($ME$1:$MJ$19,19,MATCH(AB13,$ME$1:$MJ$1,0))+SUMPRODUCT($MK$7:$NB$7,$MK$14:$NB$14),"")</f>
        <v/>
      </c>
      <c r="AC19" s="19" t="str">
        <f t="array" ref="AC19">IF(AC7="1",AC421-PRODUCT(AC9,INDEX($MK$1:$NB$19,19,MATCH(AC$2&amp;AC$6,INDEX($MK$1:$NB$19,2,)&amp;INDEX($MK$1:$NB$19,6,),0)))+AC9*SUMPRODUCT($MK$7:$NB$7,$MK$19:$NB$19)-AC$12*INDEX($ME$1:$MJ$19,19,MATCH(AC13,$ME$1:$MJ$1,0))+SUMPRODUCT($MK$7:$NB$7,$MK$14:$NB$14),"")</f>
        <v/>
      </c>
      <c r="AD19" s="19" t="str">
        <f t="array" ref="AD19">IF(AD7="1",AD421-PRODUCT(AD9,INDEX($MK$1:$NB$19,19,MATCH(AD$2&amp;AD$6,INDEX($MK$1:$NB$19,2,)&amp;INDEX($MK$1:$NB$19,6,),0)))+AD9*SUMPRODUCT($MK$7:$NB$7,$MK$19:$NB$19)-AD$12*INDEX($ME$1:$MJ$19,19,MATCH(AD13,$ME$1:$MJ$1,0))+SUMPRODUCT($MK$7:$NB$7,$MK$14:$NB$14),"")</f>
        <v/>
      </c>
      <c r="AE19" s="19" t="str">
        <f t="array" ref="AE19">IF(AE7="1",AE421-PRODUCT(AE9,INDEX($MK$1:$NB$19,19,MATCH(AE$2&amp;AE$6,INDEX($MK$1:$NB$19,2,)&amp;INDEX($MK$1:$NB$19,6,),0)))+AE9*SUMPRODUCT($MK$7:$NB$7,$MK$19:$NB$19)-AE$12*INDEX($ME$1:$MJ$19,19,MATCH(AE13,$ME$1:$MJ$1,0))+SUMPRODUCT($MK$7:$NB$7,$MK$14:$NB$14),"")</f>
        <v/>
      </c>
      <c r="AF19" s="19" t="str">
        <f t="array" ref="AF19">IF(AF7="1",AF421-PRODUCT(AF9,INDEX($MK$1:$NB$19,19,MATCH(AF$2&amp;AF$6,INDEX($MK$1:$NB$19,2,)&amp;INDEX($MK$1:$NB$19,6,),0)))+AF9*SUMPRODUCT($MK$7:$NB$7,$MK$19:$NB$19)-AF$12*INDEX($ME$1:$MJ$19,19,MATCH(AF13,$ME$1:$MJ$1,0))+SUMPRODUCT($MK$7:$NB$7,$MK$14:$NB$14),"")</f>
        <v/>
      </c>
      <c r="AG19" s="19" t="str">
        <f t="array" ref="AG19">IF(AG7="1",AG421-PRODUCT(AG9,INDEX($MK$1:$NB$19,19,MATCH(AG$2&amp;AG$6,INDEX($MK$1:$NB$19,2,)&amp;INDEX($MK$1:$NB$19,6,),0)))+AG9*SUMPRODUCT($MK$7:$NB$7,$MK$19:$NB$19)-AG$12*INDEX($ME$1:$MJ$19,19,MATCH(AG13,$ME$1:$MJ$1,0))+SUMPRODUCT($MK$7:$NB$7,$MK$14:$NB$14),"")</f>
        <v/>
      </c>
      <c r="AH19" s="19" t="str">
        <f t="array" ref="AH19">IF(AH7="1",AH421-PRODUCT(AH9,INDEX($MK$1:$NB$19,19,MATCH(AH$2&amp;AH$6,INDEX($MK$1:$NB$19,2,)&amp;INDEX($MK$1:$NB$19,6,),0)))+AH9*SUMPRODUCT($MK$7:$NB$7,$MK$19:$NB$19)-AH$12*INDEX($ME$1:$MJ$19,19,MATCH(AH13,$ME$1:$MJ$1,0))+SUMPRODUCT($MK$7:$NB$7,$MK$14:$NB$14),"")</f>
        <v/>
      </c>
      <c r="AI19" s="19" t="str">
        <f t="array" ref="AI19">IF(AI7="1",AI421-PRODUCT(AI9,INDEX($MK$1:$NB$19,19,MATCH(AI$2&amp;AI$6,INDEX($MK$1:$NB$19,2,)&amp;INDEX($MK$1:$NB$19,6,),0)))+AI9*SUMPRODUCT($MK$7:$NB$7,$MK$19:$NB$19)-AI$12*INDEX($ME$1:$MJ$19,19,MATCH(AI13,$ME$1:$MJ$1,0))+SUMPRODUCT($MK$7:$NB$7,$MK$14:$NB$14),"")</f>
        <v/>
      </c>
      <c r="AJ19" s="19" t="str">
        <f t="array" ref="AJ19">IF(AJ7="1",AJ421-PRODUCT(AJ9,INDEX($MK$1:$NB$19,19,MATCH(AJ$2&amp;AJ$6,INDEX($MK$1:$NB$19,2,)&amp;INDEX($MK$1:$NB$19,6,),0)))+AJ9*SUMPRODUCT($MK$7:$NB$7,$MK$19:$NB$19)-AJ$12*INDEX($ME$1:$MJ$19,19,MATCH(AJ13,$ME$1:$MJ$1,0))+SUMPRODUCT($MK$7:$NB$7,$MK$14:$NB$14),"")</f>
        <v/>
      </c>
      <c r="AK19" s="19" t="str">
        <f t="array" ref="AK19">IF(AK7="1",AK421-PRODUCT(AK9,INDEX($MK$1:$NB$19,19,MATCH(AK$2&amp;AK$6,INDEX($MK$1:$NB$19,2,)&amp;INDEX($MK$1:$NB$19,6,),0)))+AK9*SUMPRODUCT($MK$7:$NB$7,$MK$19:$NB$19)-AK$12*INDEX($ME$1:$MJ$19,19,MATCH(AK13,$ME$1:$MJ$1,0))+SUMPRODUCT($MK$7:$NB$7,$MK$14:$NB$14),"")</f>
        <v/>
      </c>
      <c r="AL19" s="19" t="str">
        <f t="array" ref="AL19">IF(AL7="1",AL421-PRODUCT(AL9,INDEX($MK$1:$NB$19,19,MATCH(AL$2&amp;AL$6,INDEX($MK$1:$NB$19,2,)&amp;INDEX($MK$1:$NB$19,6,),0)))+AL9*SUMPRODUCT($MK$7:$NB$7,$MK$19:$NB$19)-AL$12*INDEX($ME$1:$MJ$19,19,MATCH(AL13,$ME$1:$MJ$1,0))+SUMPRODUCT($MK$7:$NB$7,$MK$14:$NB$14),"")</f>
        <v/>
      </c>
      <c r="AM19" s="19" t="str">
        <f t="array" ref="AM19">IF(AM7="1",AM421-PRODUCT(AM9,INDEX($MK$1:$NB$19,19,MATCH(AM$2&amp;AM$6,INDEX($MK$1:$NB$19,2,)&amp;INDEX($MK$1:$NB$19,6,),0)))+AM9*SUMPRODUCT($MK$7:$NB$7,$MK$19:$NB$19)-AM$12*INDEX($ME$1:$MJ$19,19,MATCH(AM13,$ME$1:$MJ$1,0))+SUMPRODUCT($MK$7:$NB$7,$MK$14:$NB$14),"")</f>
        <v/>
      </c>
      <c r="AN19" s="19" t="str">
        <f t="array" ref="AN19">IF(AN7="1",AN421-PRODUCT(AN9,INDEX($MK$1:$NB$19,19,MATCH(AN$2&amp;AN$6,INDEX($MK$1:$NB$19,2,)&amp;INDEX($MK$1:$NB$19,6,),0)))+AN9*SUMPRODUCT($MK$7:$NB$7,$MK$19:$NB$19)-AN$12*INDEX($ME$1:$MJ$19,19,MATCH(AN13,$ME$1:$MJ$1,0))+SUMPRODUCT($MK$7:$NB$7,$MK$14:$NB$14),"")</f>
        <v/>
      </c>
      <c r="AO19" s="19" t="str">
        <f t="array" ref="AO19">IF(AO7="1",AO421-PRODUCT(AO9,INDEX($MK$1:$NB$19,19,MATCH(AO$2&amp;AO$6,INDEX($MK$1:$NB$19,2,)&amp;INDEX($MK$1:$NB$19,6,),0)))+AO9*SUMPRODUCT($MK$7:$NB$7,$MK$19:$NB$19)-AO$12*INDEX($ME$1:$MJ$19,19,MATCH(AO13,$ME$1:$MJ$1,0))+SUMPRODUCT($MK$7:$NB$7,$MK$14:$NB$14),"")</f>
        <v/>
      </c>
      <c r="AP19" s="19" t="str">
        <f t="array" ref="AP19">IF(AP7="1",AP421-PRODUCT(AP9,INDEX($MK$1:$NB$19,19,MATCH(AP$2&amp;AP$6,INDEX($MK$1:$NB$19,2,)&amp;INDEX($MK$1:$NB$19,6,),0)))+AP9*SUMPRODUCT($MK$7:$NB$7,$MK$19:$NB$19)-AP$12*INDEX($ME$1:$MJ$19,19,MATCH(AP13,$ME$1:$MJ$1,0))+SUMPRODUCT($MK$7:$NB$7,$MK$14:$NB$14),"")</f>
        <v/>
      </c>
      <c r="AQ19" s="19" t="str">
        <f t="array" ref="AQ19">IF(AQ7="1",AQ421-PRODUCT(AQ9,INDEX($MK$1:$NB$19,19,MATCH(AQ$2&amp;AQ$6,INDEX($MK$1:$NB$19,2,)&amp;INDEX($MK$1:$NB$19,6,),0)))+AQ9*SUMPRODUCT($MK$7:$NB$7,$MK$19:$NB$19)-AQ$12*INDEX($ME$1:$MJ$19,19,MATCH(AQ13,$ME$1:$MJ$1,0))+SUMPRODUCT($MK$7:$NB$7,$MK$14:$NB$14),"")</f>
        <v/>
      </c>
      <c r="AR19" s="19" t="str">
        <f t="array" ref="AR19">IF(AR7="1",AR421-PRODUCT(AR9,INDEX($MK$1:$NB$19,19,MATCH(AR$2&amp;AR$6,INDEX($MK$1:$NB$19,2,)&amp;INDEX($MK$1:$NB$19,6,),0)))+AR9*SUMPRODUCT($MK$7:$NB$7,$MK$19:$NB$19)-AR$12*INDEX($ME$1:$MJ$19,19,MATCH(AR13,$ME$1:$MJ$1,0))+SUMPRODUCT($MK$7:$NB$7,$MK$14:$NB$14),"")</f>
        <v/>
      </c>
      <c r="AS19" s="19" t="str">
        <f t="array" ref="AS19">IF(AS7="1",AS421-PRODUCT(AS9,INDEX($MK$1:$NB$19,19,MATCH(AS$2&amp;AS$6,INDEX($MK$1:$NB$19,2,)&amp;INDEX($MK$1:$NB$19,6,),0)))+AS9*SUMPRODUCT($MK$7:$NB$7,$MK$19:$NB$19)-AS$12*INDEX($ME$1:$MJ$19,19,MATCH(AS13,$ME$1:$MJ$1,0))+SUMPRODUCT($MK$7:$NB$7,$MK$14:$NB$14),"")</f>
        <v/>
      </c>
      <c r="AT19" s="19" t="str">
        <f t="array" ref="AT19">IF(AT7="1",AT421-PRODUCT(AT9,INDEX($MK$1:$NB$19,19,MATCH(AT$2&amp;AT$6,INDEX($MK$1:$NB$19,2,)&amp;INDEX($MK$1:$NB$19,6,),0)))+AT9*SUMPRODUCT($MK$7:$NB$7,$MK$19:$NB$19)-AT$12*INDEX($ME$1:$MJ$19,19,MATCH(AT13,$ME$1:$MJ$1,0))+SUMPRODUCT($MK$7:$NB$7,$MK$14:$NB$14),"")</f>
        <v/>
      </c>
      <c r="AU19" s="19" t="str">
        <f t="array" ref="AU19">IF(AU7="1",AU421-PRODUCT(AU9,INDEX($MK$1:$NB$19,19,MATCH(AU$2&amp;AU$6,INDEX($MK$1:$NB$19,2,)&amp;INDEX($MK$1:$NB$19,6,),0)))+AU9*SUMPRODUCT($MK$7:$NB$7,$MK$19:$NB$19)-AU$12*INDEX($ME$1:$MJ$19,19,MATCH(AU13,$ME$1:$MJ$1,0))+SUMPRODUCT($MK$7:$NB$7,$MK$14:$NB$14),"")</f>
        <v/>
      </c>
      <c r="AV19" s="19" t="str">
        <f t="array" ref="AV19">IF(AV7="1",AV421-PRODUCT(AV9,INDEX($MK$1:$NB$19,19,MATCH(AV$2&amp;AV$6,INDEX($MK$1:$NB$19,2,)&amp;INDEX($MK$1:$NB$19,6,),0)))+AV9*SUMPRODUCT($MK$7:$NB$7,$MK$19:$NB$19)-AV$12*INDEX($ME$1:$MJ$19,19,MATCH(AV13,$ME$1:$MJ$1,0))+SUMPRODUCT($MK$7:$NB$7,$MK$14:$NB$14),"")</f>
        <v/>
      </c>
      <c r="AW19" s="19" t="str">
        <f t="array" ref="AW19">IF(AW7="1",AW421-PRODUCT(AW9,INDEX($MK$1:$NB$19,19,MATCH(AW$2&amp;AW$6,INDEX($MK$1:$NB$19,2,)&amp;INDEX($MK$1:$NB$19,6,),0)))+AW9*SUMPRODUCT($MK$7:$NB$7,$MK$19:$NB$19)-AW$12*INDEX($ME$1:$MJ$19,19,MATCH(AW13,$ME$1:$MJ$1,0))+SUMPRODUCT($MK$7:$NB$7,$MK$14:$NB$14),"")</f>
        <v/>
      </c>
      <c r="AX19" s="19" t="str">
        <f t="array" ref="AX19">IF(AX7="1",AX421-PRODUCT(AX9,INDEX($MK$1:$NB$19,19,MATCH(AX$2&amp;AX$6,INDEX($MK$1:$NB$19,2,)&amp;INDEX($MK$1:$NB$19,6,),0)))+AX9*SUMPRODUCT($MK$7:$NB$7,$MK$19:$NB$19)-AX$12*INDEX($ME$1:$MJ$19,19,MATCH(AX13,$ME$1:$MJ$1,0))+SUMPRODUCT($MK$7:$NB$7,$MK$14:$NB$14),"")</f>
        <v/>
      </c>
      <c r="AY19" s="19" t="str">
        <f t="array" ref="AY19">IF(AY7="1",AY421-PRODUCT(AY9,INDEX($MK$1:$NB$19,19,MATCH(AY$2&amp;AY$6,INDEX($MK$1:$NB$19,2,)&amp;INDEX($MK$1:$NB$19,6,),0)))+AY9*SUMPRODUCT($MK$7:$NB$7,$MK$19:$NB$19)-AY$12*INDEX($ME$1:$MJ$19,19,MATCH(AY13,$ME$1:$MJ$1,0))+SUMPRODUCT($MK$7:$NB$7,$MK$14:$NB$14),"")</f>
        <v/>
      </c>
      <c r="AZ19" s="19" t="str">
        <f t="array" ref="AZ19">IF(AZ7="1",AZ421-PRODUCT(AZ9,INDEX($MK$1:$NB$19,19,MATCH(AZ$2&amp;AZ$6,INDEX($MK$1:$NB$19,2,)&amp;INDEX($MK$1:$NB$19,6,),0)))+AZ9*SUMPRODUCT($MK$7:$NB$7,$MK$19:$NB$19)-AZ$12*INDEX($ME$1:$MJ$19,19,MATCH(AZ13,$ME$1:$MJ$1,0))+SUMPRODUCT($MK$7:$NB$7,$MK$14:$NB$14),"")</f>
        <v/>
      </c>
      <c r="BA19" s="19" t="str">
        <f t="array" ref="BA19">IF(BA7="1",BA421-PRODUCT(BA9,INDEX($MK$1:$NB$19,19,MATCH(BA$2&amp;BA$6,INDEX($MK$1:$NB$19,2,)&amp;INDEX($MK$1:$NB$19,6,),0)))+BA9*SUMPRODUCT($MK$7:$NB$7,$MK$19:$NB$19)-BA$12*INDEX($ME$1:$MJ$19,19,MATCH(BA13,$ME$1:$MJ$1,0))+SUMPRODUCT($MK$7:$NB$7,$MK$14:$NB$14),"")</f>
        <v/>
      </c>
      <c r="BB19" s="19" t="str">
        <f t="array" ref="BB19">IF(BB7="1",BB421-PRODUCT(BB9,INDEX($MK$1:$NB$19,19,MATCH(BB$2&amp;BB$6,INDEX($MK$1:$NB$19,2,)&amp;INDEX($MK$1:$NB$19,6,),0)))+BB9*SUMPRODUCT($MK$7:$NB$7,$MK$19:$NB$19)-BB$12*INDEX($ME$1:$MJ$19,19,MATCH(BB13,$ME$1:$MJ$1,0))+SUMPRODUCT($MK$7:$NB$7,$MK$14:$NB$14),"")</f>
        <v/>
      </c>
      <c r="BC19" s="19" t="str">
        <f t="array" ref="BC19">IF(BC7="1",BC421-PRODUCT(BC9,INDEX($MK$1:$NB$19,19,MATCH(BC$2&amp;BC$6,INDEX($MK$1:$NB$19,2,)&amp;INDEX($MK$1:$NB$19,6,),0)))+BC9*SUMPRODUCT($MK$7:$NB$7,$MK$19:$NB$19)-BC$12*INDEX($ME$1:$MJ$19,19,MATCH(BC13,$ME$1:$MJ$1,0))+SUMPRODUCT($MK$7:$NB$7,$MK$14:$NB$14),"")</f>
        <v/>
      </c>
      <c r="BD19" s="19" t="str">
        <f t="array" ref="BD19">IF(BD7="1",BD421-PRODUCT(BD9,INDEX($MK$1:$NB$19,19,MATCH(BD$2&amp;BD$6,INDEX($MK$1:$NB$19,2,)&amp;INDEX($MK$1:$NB$19,6,),0)))+BD9*SUMPRODUCT($MK$7:$NB$7,$MK$19:$NB$19)-BD$12*INDEX($ME$1:$MJ$19,19,MATCH(BD13,$ME$1:$MJ$1,0))+SUMPRODUCT($MK$7:$NB$7,$MK$14:$NB$14),"")</f>
        <v/>
      </c>
      <c r="BE19" s="19" t="str">
        <f t="array" ref="BE19">IF(BE7="1",BE421-PRODUCT(BE9,INDEX($MK$1:$NB$19,19,MATCH(BE$2&amp;BE$6,INDEX($MK$1:$NB$19,2,)&amp;INDEX($MK$1:$NB$19,6,),0)))+BE9*SUMPRODUCT($MK$7:$NB$7,$MK$19:$NB$19)-BE$12*INDEX($ME$1:$MJ$19,19,MATCH(BE13,$ME$1:$MJ$1,0))+SUMPRODUCT($MK$7:$NB$7,$MK$14:$NB$14),"")</f>
        <v/>
      </c>
      <c r="BF19" s="19" t="str">
        <f t="array" ref="BF19">IF(BF7="1",BF421-PRODUCT(BF9,INDEX($MK$1:$NB$19,19,MATCH(BF$2&amp;BF$6,INDEX($MK$1:$NB$19,2,)&amp;INDEX($MK$1:$NB$19,6,),0)))+BF9*SUMPRODUCT($MK$7:$NB$7,$MK$19:$NB$19)-BF$12*INDEX($ME$1:$MJ$19,19,MATCH(BF13,$ME$1:$MJ$1,0))+SUMPRODUCT($MK$7:$NB$7,$MK$14:$NB$14),"")</f>
        <v/>
      </c>
      <c r="BG19" s="19" t="str">
        <f t="array" ref="BG19">IF(BG7="1",BG421-PRODUCT(BG9,INDEX($MK$1:$NB$19,19,MATCH(BG$2&amp;BG$6,INDEX($MK$1:$NB$19,2,)&amp;INDEX($MK$1:$NB$19,6,),0)))+BG9*SUMPRODUCT($MK$7:$NB$7,$MK$19:$NB$19)-BG$12*INDEX($ME$1:$MJ$19,19,MATCH(BG13,$ME$1:$MJ$1,0))+SUMPRODUCT($MK$7:$NB$7,$MK$14:$NB$14),"")</f>
        <v/>
      </c>
      <c r="BH19" s="19" t="str">
        <f t="array" ref="BH19">IF(BH7="1",BH421-PRODUCT(BH9,INDEX($MK$1:$NB$19,19,MATCH(BH$2&amp;BH$6,INDEX($MK$1:$NB$19,2,)&amp;INDEX($MK$1:$NB$19,6,),0)))+BH9*SUMPRODUCT($MK$7:$NB$7,$MK$19:$NB$19)-BH$12*INDEX($ME$1:$MJ$19,19,MATCH(BH13,$ME$1:$MJ$1,0))+SUMPRODUCT($MK$7:$NB$7,$MK$14:$NB$14),"")</f>
        <v/>
      </c>
      <c r="BI19" s="19" t="str">
        <f t="array" ref="BI19">IF(BI7="1",BI421-PRODUCT(BI9,INDEX($MK$1:$NB$19,19,MATCH(BI$2&amp;BI$6,INDEX($MK$1:$NB$19,2,)&amp;INDEX($MK$1:$NB$19,6,),0)))+BI9*SUMPRODUCT($MK$7:$NB$7,$MK$19:$NB$19)-BI$12*INDEX($ME$1:$MJ$19,19,MATCH(BI13,$ME$1:$MJ$1,0))+SUMPRODUCT($MK$7:$NB$7,$MK$14:$NB$14),"")</f>
        <v/>
      </c>
      <c r="BJ19" s="19" t="str">
        <f t="array" ref="BJ19">IF(BJ7="1",BJ421-PRODUCT(BJ9,INDEX($MK$1:$NB$19,19,MATCH(BJ$2&amp;BJ$6,INDEX($MK$1:$NB$19,2,)&amp;INDEX($MK$1:$NB$19,6,),0)))+BJ9*SUMPRODUCT($MK$7:$NB$7,$MK$19:$NB$19)-BJ$12*INDEX($ME$1:$MJ$19,19,MATCH(BJ13,$ME$1:$MJ$1,0))+SUMPRODUCT($MK$7:$NB$7,$MK$14:$NB$14),"")</f>
        <v/>
      </c>
      <c r="BK19" s="19" t="str">
        <f t="array" ref="BK19">IF(BK7="1",BK421-PRODUCT(BK9,INDEX($MK$1:$NB$19,19,MATCH(BK$2&amp;BK$6,INDEX($MK$1:$NB$19,2,)&amp;INDEX($MK$1:$NB$19,6,),0)))+BK9*SUMPRODUCT($MK$7:$NB$7,$MK$19:$NB$19)-BK$12*INDEX($ME$1:$MJ$19,19,MATCH(BK13,$ME$1:$MJ$1,0))+SUMPRODUCT($MK$7:$NB$7,$MK$14:$NB$14),"")</f>
        <v/>
      </c>
      <c r="BL19" s="19" t="str">
        <f t="array" ref="BL19">IF(BL7="1",BL421-PRODUCT(BL9,INDEX($MK$1:$NB$19,19,MATCH(BL$2&amp;BL$6,INDEX($MK$1:$NB$19,2,)&amp;INDEX($MK$1:$NB$19,6,),0)))+BL9*SUMPRODUCT($MK$7:$NB$7,$MK$19:$NB$19)-BL$12*INDEX($ME$1:$MJ$19,19,MATCH(BL13,$ME$1:$MJ$1,0))+SUMPRODUCT($MK$7:$NB$7,$MK$14:$NB$14),"")</f>
        <v/>
      </c>
      <c r="BM19" s="19" t="str">
        <f t="array" ref="BM19">IF(BM7="1",BM421-PRODUCT(BM9,INDEX($MK$1:$NB$19,19,MATCH(BM$2&amp;BM$6,INDEX($MK$1:$NB$19,2,)&amp;INDEX($MK$1:$NB$19,6,),0)))+BM9*SUMPRODUCT($MK$7:$NB$7,$MK$19:$NB$19)-BM$12*INDEX($ME$1:$MJ$19,19,MATCH(BM13,$ME$1:$MJ$1,0))+SUMPRODUCT($MK$7:$NB$7,$MK$14:$NB$14),"")</f>
        <v/>
      </c>
      <c r="BN19" s="19" t="str">
        <f t="array" ref="BN19">IF(BN7="1",BN421-PRODUCT(BN9,INDEX($MK$1:$NB$19,19,MATCH(BN$2&amp;BN$6,INDEX($MK$1:$NB$19,2,)&amp;INDEX($MK$1:$NB$19,6,),0)))+BN9*SUMPRODUCT($MK$7:$NB$7,$MK$19:$NB$19)-BN$12*INDEX($ME$1:$MJ$19,19,MATCH(BN13,$ME$1:$MJ$1,0))+SUMPRODUCT($MK$7:$NB$7,$MK$14:$NB$14),"")</f>
        <v/>
      </c>
      <c r="BO19" s="19" t="str">
        <f t="array" ref="BO19">IF(BO7="1",BO421-PRODUCT(BO9,INDEX($MK$1:$NB$19,19,MATCH(BO$2&amp;BO$6,INDEX($MK$1:$NB$19,2,)&amp;INDEX($MK$1:$NB$19,6,),0)))+BO9*SUMPRODUCT($MK$7:$NB$7,$MK$19:$NB$19)-BO$12*INDEX($ME$1:$MJ$19,19,MATCH(BO13,$ME$1:$MJ$1,0))+SUMPRODUCT($MK$7:$NB$7,$MK$14:$NB$14),"")</f>
        <v/>
      </c>
      <c r="BP19" s="19" t="str">
        <f t="array" ref="BP19">IF(BP7="1",BP421-PRODUCT(BP9,INDEX($MK$1:$NB$19,19,MATCH(BP$2&amp;BP$6,INDEX($MK$1:$NB$19,2,)&amp;INDEX($MK$1:$NB$19,6,),0)))+BP9*SUMPRODUCT($MK$7:$NB$7,$MK$19:$NB$19)-BP$12*INDEX($ME$1:$MJ$19,19,MATCH(BP13,$ME$1:$MJ$1,0))+SUMPRODUCT($MK$7:$NB$7,$MK$14:$NB$14),"")</f>
        <v/>
      </c>
      <c r="BQ19" s="19" t="str">
        <f t="array" ref="BQ19">IF(BQ7="1",BQ421-PRODUCT(BQ9,INDEX($MK$1:$NB$19,19,MATCH(BQ$2&amp;BQ$6,INDEX($MK$1:$NB$19,2,)&amp;INDEX($MK$1:$NB$19,6,),0)))+BQ9*SUMPRODUCT($MK$7:$NB$7,$MK$19:$NB$19)-BQ$12*INDEX($ME$1:$MJ$19,19,MATCH(BQ13,$ME$1:$MJ$1,0))+SUMPRODUCT($MK$7:$NB$7,$MK$14:$NB$14),"")</f>
        <v/>
      </c>
      <c r="BR19" s="19" t="str">
        <f t="array" ref="BR19">IF(BR7="1",BR421-PRODUCT(BR9,INDEX($MK$1:$NB$19,19,MATCH(BR$2&amp;BR$6,INDEX($MK$1:$NB$19,2,)&amp;INDEX($MK$1:$NB$19,6,),0)))+BR9*SUMPRODUCT($MK$7:$NB$7,$MK$19:$NB$19)-BR$12*INDEX($ME$1:$MJ$19,19,MATCH(BR13,$ME$1:$MJ$1,0))+SUMPRODUCT($MK$7:$NB$7,$MK$14:$NB$14),"")</f>
        <v/>
      </c>
      <c r="BS19" s="19" t="str">
        <f t="array" ref="BS19">IF(BS7="1",BS421-PRODUCT(BS9,INDEX($MK$1:$NB$19,19,MATCH(BS$2&amp;BS$6,INDEX($MK$1:$NB$19,2,)&amp;INDEX($MK$1:$NB$19,6,),0)))+BS9*SUMPRODUCT($MK$7:$NB$7,$MK$19:$NB$19)-BS$12*INDEX($ME$1:$MJ$19,19,MATCH(BS13,$ME$1:$MJ$1,0))+SUMPRODUCT($MK$7:$NB$7,$MK$14:$NB$14),"")</f>
        <v/>
      </c>
      <c r="BT19" s="19" t="str">
        <f t="array" ref="BT19">IF(BT7="1",BT421-PRODUCT(BT9,INDEX($MK$1:$NB$19,19,MATCH(BT$2&amp;BT$6,INDEX($MK$1:$NB$19,2,)&amp;INDEX($MK$1:$NB$19,6,),0)))+BT9*SUMPRODUCT($MK$7:$NB$7,$MK$19:$NB$19)-BT$12*INDEX($ME$1:$MJ$19,19,MATCH(BT13,$ME$1:$MJ$1,0))+SUMPRODUCT($MK$7:$NB$7,$MK$14:$NB$14),"")</f>
        <v/>
      </c>
      <c r="BU19" s="19" t="str">
        <f t="array" ref="BU19">IF(BU7="1",BU421-PRODUCT(BU9,INDEX($MK$1:$NB$19,19,MATCH(BU$2&amp;BU$6,INDEX($MK$1:$NB$19,2,)&amp;INDEX($MK$1:$NB$19,6,),0)))+BU9*SUMPRODUCT($MK$7:$NB$7,$MK$19:$NB$19)-BU$12*INDEX($ME$1:$MJ$19,19,MATCH(BU13,$ME$1:$MJ$1,0))+SUMPRODUCT($MK$7:$NB$7,$MK$14:$NB$14),"")</f>
        <v/>
      </c>
      <c r="BV19" s="19" t="str">
        <f t="array" ref="BV19">IF(BV7="1",BV421-PRODUCT(BV9,INDEX($MK$1:$NB$19,19,MATCH(BV$2&amp;BV$6,INDEX($MK$1:$NB$19,2,)&amp;INDEX($MK$1:$NB$19,6,),0)))+BV9*SUMPRODUCT($MK$7:$NB$7,$MK$19:$NB$19)-BV$12*INDEX($ME$1:$MJ$19,19,MATCH(BV13,$ME$1:$MJ$1,0))+SUMPRODUCT($MK$7:$NB$7,$MK$14:$NB$14),"")</f>
        <v/>
      </c>
      <c r="BW19" s="19" t="str">
        <f t="array" ref="BW19">IF(BW7="1",BW421-PRODUCT(BW9,INDEX($MK$1:$NB$19,19,MATCH(BW$2&amp;BW$6,INDEX($MK$1:$NB$19,2,)&amp;INDEX($MK$1:$NB$19,6,),0)))+BW9*SUMPRODUCT($MK$7:$NB$7,$MK$19:$NB$19)-BW$12*INDEX($ME$1:$MJ$19,19,MATCH(BW13,$ME$1:$MJ$1,0))+SUMPRODUCT($MK$7:$NB$7,$MK$14:$NB$14),"")</f>
        <v/>
      </c>
      <c r="BX19" s="19" t="str">
        <f t="array" ref="BX19">IF(BX7="1",BX421-PRODUCT(BX9,INDEX($MK$1:$NB$19,19,MATCH(BX$2&amp;BX$6,INDEX($MK$1:$NB$19,2,)&amp;INDEX($MK$1:$NB$19,6,),0)))+BX9*SUMPRODUCT($MK$7:$NB$7,$MK$19:$NB$19)-BX$12*INDEX($ME$1:$MJ$19,19,MATCH(BX13,$ME$1:$MJ$1,0))+SUMPRODUCT($MK$7:$NB$7,$MK$14:$NB$14),"")</f>
        <v/>
      </c>
      <c r="BY19" s="19" t="str">
        <f t="array" ref="BY19">IF(BY7="1",BY421-PRODUCT(BY9,INDEX($MK$1:$NB$19,19,MATCH(BY$2&amp;BY$6,INDEX($MK$1:$NB$19,2,)&amp;INDEX($MK$1:$NB$19,6,),0)))+BY9*SUMPRODUCT($MK$7:$NB$7,$MK$19:$NB$19)-BY$12*INDEX($ME$1:$MJ$19,19,MATCH(BY13,$ME$1:$MJ$1,0))+SUMPRODUCT($MK$7:$NB$7,$MK$14:$NB$14),"")</f>
        <v/>
      </c>
      <c r="BZ19" s="19" t="str">
        <f t="array" ref="BZ19">IF(BZ7="1",BZ421-PRODUCT(BZ9,INDEX($MK$1:$NB$19,19,MATCH(BZ$2&amp;BZ$6,INDEX($MK$1:$NB$19,2,)&amp;INDEX($MK$1:$NB$19,6,),0)))+BZ9*SUMPRODUCT($MK$7:$NB$7,$MK$19:$NB$19)-BZ$12*INDEX($ME$1:$MJ$19,19,MATCH(BZ13,$ME$1:$MJ$1,0))+SUMPRODUCT($MK$7:$NB$7,$MK$14:$NB$14),"")</f>
        <v/>
      </c>
      <c r="CA19" s="19" t="str">
        <f t="array" ref="CA19">IF(CA7="1",CA421-PRODUCT(CA9,INDEX($MK$1:$NB$19,19,MATCH(CA$2&amp;CA$6,INDEX($MK$1:$NB$19,2,)&amp;INDEX($MK$1:$NB$19,6,),0)))+CA9*SUMPRODUCT($MK$7:$NB$7,$MK$19:$NB$19)-CA$12*INDEX($ME$1:$MJ$19,19,MATCH(CA13,$ME$1:$MJ$1,0))+SUMPRODUCT($MK$7:$NB$7,$MK$14:$NB$14),"")</f>
        <v/>
      </c>
      <c r="CB19" s="19" t="str">
        <f t="array" ref="CB19">IF(CB7="1",CB421-PRODUCT(CB9,INDEX($MK$1:$NB$19,19,MATCH(CB$2&amp;CB$6,INDEX($MK$1:$NB$19,2,)&amp;INDEX($MK$1:$NB$19,6,),0)))+CB9*SUMPRODUCT($MK$7:$NB$7,$MK$19:$NB$19)-CB$12*INDEX($ME$1:$MJ$19,19,MATCH(CB13,$ME$1:$MJ$1,0))+SUMPRODUCT($MK$7:$NB$7,$MK$14:$NB$14),"")</f>
        <v/>
      </c>
      <c r="CC19" s="19" t="str">
        <f t="array" ref="CC19">IF(CC7="1",CC421-PRODUCT(CC9,INDEX($MK$1:$NB$19,19,MATCH(CC$2&amp;CC$6,INDEX($MK$1:$NB$19,2,)&amp;INDEX($MK$1:$NB$19,6,),0)))+CC9*SUMPRODUCT($MK$7:$NB$7,$MK$19:$NB$19)-CC$12*INDEX($ME$1:$MJ$19,19,MATCH(CC13,$ME$1:$MJ$1,0))+SUMPRODUCT($MK$7:$NB$7,$MK$14:$NB$14),"")</f>
        <v/>
      </c>
      <c r="CD19" s="19" t="str">
        <f t="array" ref="CD19">IF(CD7="1",CD421-PRODUCT(CD9,INDEX($MK$1:$NB$19,19,MATCH(CD$2&amp;CD$6,INDEX($MK$1:$NB$19,2,)&amp;INDEX($MK$1:$NB$19,6,),0)))+CD9*SUMPRODUCT($MK$7:$NB$7,$MK$19:$NB$19)-CD$12*INDEX($ME$1:$MJ$19,19,MATCH(CD13,$ME$1:$MJ$1,0))+SUMPRODUCT($MK$7:$NB$7,$MK$14:$NB$14),"")</f>
        <v/>
      </c>
      <c r="CE19" s="19" t="str">
        <f t="array" ref="CE19">IF(CE7="1",CE421-PRODUCT(CE9,INDEX($MK$1:$NB$19,19,MATCH(CE$2&amp;CE$6,INDEX($MK$1:$NB$19,2,)&amp;INDEX($MK$1:$NB$19,6,),0)))+CE9*SUMPRODUCT($MK$7:$NB$7,$MK$19:$NB$19)-CE$12*INDEX($ME$1:$MJ$19,19,MATCH(CE13,$ME$1:$MJ$1,0))+SUMPRODUCT($MK$7:$NB$7,$MK$14:$NB$14),"")</f>
        <v/>
      </c>
      <c r="CF19" s="19" t="str">
        <f t="array" ref="CF19">IF(CF7="1",CF421-PRODUCT(CF9,INDEX($MK$1:$NB$19,19,MATCH(CF$2&amp;CF$6,INDEX($MK$1:$NB$19,2,)&amp;INDEX($MK$1:$NB$19,6,),0)))+CF9*SUMPRODUCT($MK$7:$NB$7,$MK$19:$NB$19)-CF$12*INDEX($ME$1:$MJ$19,19,MATCH(CF13,$ME$1:$MJ$1,0))+SUMPRODUCT($MK$7:$NB$7,$MK$14:$NB$14),"")</f>
        <v/>
      </c>
      <c r="CG19" s="19" t="str">
        <f t="array" ref="CG19">IF(CG7="1",CG421-PRODUCT(CG9,INDEX($MK$1:$NB$19,19,MATCH(CG$2&amp;CG$6,INDEX($MK$1:$NB$19,2,)&amp;INDEX($MK$1:$NB$19,6,),0)))+CG9*SUMPRODUCT($MK$7:$NB$7,$MK$19:$NB$19)-CG$12*INDEX($ME$1:$MJ$19,19,MATCH(CG13,$ME$1:$MJ$1,0))+SUMPRODUCT($MK$7:$NB$7,$MK$14:$NB$14),"")</f>
        <v/>
      </c>
      <c r="CH19" s="19" t="str">
        <f t="array" ref="CH19">IF(CH7="1",CH421-PRODUCT(CH9,INDEX($MK$1:$NB$19,19,MATCH(CH$2&amp;CH$6,INDEX($MK$1:$NB$19,2,)&amp;INDEX($MK$1:$NB$19,6,),0)))+CH9*SUMPRODUCT($MK$7:$NB$7,$MK$19:$NB$19)-CH$12*INDEX($ME$1:$MJ$19,19,MATCH(CH13,$ME$1:$MJ$1,0))+SUMPRODUCT($MK$7:$NB$7,$MK$14:$NB$14),"")</f>
        <v/>
      </c>
      <c r="CI19" s="19" t="str">
        <f t="array" ref="CI19">IF(CI7="1",CI421-PRODUCT(CI9,INDEX($MK$1:$NB$19,19,MATCH(CI$2&amp;CI$6,INDEX($MK$1:$NB$19,2,)&amp;INDEX($MK$1:$NB$19,6,),0)))+CI9*SUMPRODUCT($MK$7:$NB$7,$MK$19:$NB$19)-CI$12*INDEX($ME$1:$MJ$19,19,MATCH(CI13,$ME$1:$MJ$1,0))+SUMPRODUCT($MK$7:$NB$7,$MK$14:$NB$14),"")</f>
        <v/>
      </c>
      <c r="CJ19" s="19" t="str">
        <f t="array" ref="CJ19">IF(CJ7="1",CJ421-PRODUCT(CJ9,INDEX($MK$1:$NB$19,19,MATCH(CJ$2&amp;CJ$6,INDEX($MK$1:$NB$19,2,)&amp;INDEX($MK$1:$NB$19,6,),0)))+CJ9*SUMPRODUCT($MK$7:$NB$7,$MK$19:$NB$19)-CJ$12*INDEX($ME$1:$MJ$19,19,MATCH(CJ13,$ME$1:$MJ$1,0))+SUMPRODUCT($MK$7:$NB$7,$MK$14:$NB$14),"")</f>
        <v/>
      </c>
      <c r="CK19" s="19" t="str">
        <f t="array" ref="CK19">IF(CK7="1",CK421-PRODUCT(CK9,INDEX($MK$1:$NB$19,19,MATCH(CK$2&amp;CK$6,INDEX($MK$1:$NB$19,2,)&amp;INDEX($MK$1:$NB$19,6,),0)))+CK9*SUMPRODUCT($MK$7:$NB$7,$MK$19:$NB$19)-CK$12*INDEX($ME$1:$MJ$19,19,MATCH(CK13,$ME$1:$MJ$1,0))+SUMPRODUCT($MK$7:$NB$7,$MK$14:$NB$14),"")</f>
        <v/>
      </c>
      <c r="CL19" s="19" t="str">
        <f t="array" ref="CL19">IF(CL7="1",CL421-PRODUCT(CL9,INDEX($MK$1:$NB$19,19,MATCH(CL$2&amp;CL$6,INDEX($MK$1:$NB$19,2,)&amp;INDEX($MK$1:$NB$19,6,),0)))+CL9*SUMPRODUCT($MK$7:$NB$7,$MK$19:$NB$19)-CL$12*INDEX($ME$1:$MJ$19,19,MATCH(CL13,$ME$1:$MJ$1,0))+SUMPRODUCT($MK$7:$NB$7,$MK$14:$NB$14),"")</f>
        <v/>
      </c>
      <c r="CM19" s="19" t="str">
        <f t="array" ref="CM19">IF(CM7="1",CM421-PRODUCT(CM9,INDEX($MK$1:$NB$19,19,MATCH(CM$2&amp;CM$6,INDEX($MK$1:$NB$19,2,)&amp;INDEX($MK$1:$NB$19,6,),0)))+CM9*SUMPRODUCT($MK$7:$NB$7,$MK$19:$NB$19)-CM$12*INDEX($ME$1:$MJ$19,19,MATCH(CM13,$ME$1:$MJ$1,0))+SUMPRODUCT($MK$7:$NB$7,$MK$14:$NB$14),"")</f>
        <v/>
      </c>
      <c r="CN19" s="19" t="str">
        <f t="array" ref="CN19">IF(CN7="1",CN421-PRODUCT(CN9,INDEX($MK$1:$NB$19,19,MATCH(CN$2&amp;CN$6,INDEX($MK$1:$NB$19,2,)&amp;INDEX($MK$1:$NB$19,6,),0)))+CN9*SUMPRODUCT($MK$7:$NB$7,$MK$19:$NB$19)-CN$12*INDEX($ME$1:$MJ$19,19,MATCH(CN13,$ME$1:$MJ$1,0))+SUMPRODUCT($MK$7:$NB$7,$MK$14:$NB$14),"")</f>
        <v/>
      </c>
      <c r="CO19" s="19" t="str">
        <f t="array" ref="CO19">IF(CO7="1",CO421-PRODUCT(CO9,INDEX($MK$1:$NB$19,19,MATCH(CO$2&amp;CO$6,INDEX($MK$1:$NB$19,2,)&amp;INDEX($MK$1:$NB$19,6,),0)))+CO9*SUMPRODUCT($MK$7:$NB$7,$MK$19:$NB$19)-CO$12*INDEX($ME$1:$MJ$19,19,MATCH(CO13,$ME$1:$MJ$1,0))+SUMPRODUCT($MK$7:$NB$7,$MK$14:$NB$14),"")</f>
        <v/>
      </c>
      <c r="CP19" s="19" t="str">
        <f t="array" ref="CP19">IF(CP7="1",CP421-PRODUCT(CP9,INDEX($MK$1:$NB$19,19,MATCH(CP$2&amp;CP$6,INDEX($MK$1:$NB$19,2,)&amp;INDEX($MK$1:$NB$19,6,),0)))+CP9*SUMPRODUCT($MK$7:$NB$7,$MK$19:$NB$19)-CP$12*INDEX($ME$1:$MJ$19,19,MATCH(CP13,$ME$1:$MJ$1,0))+SUMPRODUCT($MK$7:$NB$7,$MK$14:$NB$14),"")</f>
        <v/>
      </c>
      <c r="CQ19" s="19" t="str">
        <f t="array" ref="CQ19">IF(CQ7="1",CQ421-PRODUCT(CQ9,INDEX($MK$1:$NB$19,19,MATCH(CQ$2&amp;CQ$6,INDEX($MK$1:$NB$19,2,)&amp;INDEX($MK$1:$NB$19,6,),0)))+CQ9*SUMPRODUCT($MK$7:$NB$7,$MK$19:$NB$19)-CQ$12*INDEX($ME$1:$MJ$19,19,MATCH(CQ13,$ME$1:$MJ$1,0))+SUMPRODUCT($MK$7:$NB$7,$MK$14:$NB$14),"")</f>
        <v/>
      </c>
      <c r="CR19" s="19" t="str">
        <f t="array" ref="CR19">IF(CR7="1",CR421-PRODUCT(CR9,INDEX($MK$1:$NB$19,19,MATCH(CR$2&amp;CR$6,INDEX($MK$1:$NB$19,2,)&amp;INDEX($MK$1:$NB$19,6,),0)))+CR9*SUMPRODUCT($MK$7:$NB$7,$MK$19:$NB$19)-CR$12*INDEX($ME$1:$MJ$19,19,MATCH(CR13,$ME$1:$MJ$1,0))+SUMPRODUCT($MK$7:$NB$7,$MK$14:$NB$14),"")</f>
        <v/>
      </c>
      <c r="CS19" s="19" t="str">
        <f t="array" ref="CS19">IF(CS7="1",CS421-PRODUCT(CS9,INDEX($MK$1:$NB$19,19,MATCH(CS$2&amp;CS$6,INDEX($MK$1:$NB$19,2,)&amp;INDEX($MK$1:$NB$19,6,),0)))+CS9*SUMPRODUCT($MK$7:$NB$7,$MK$19:$NB$19)-CS$12*INDEX($ME$1:$MJ$19,19,MATCH(CS13,$ME$1:$MJ$1,0))+SUMPRODUCT($MK$7:$NB$7,$MK$14:$NB$14),"")</f>
        <v/>
      </c>
      <c r="CT19" s="19" t="str">
        <f t="array" ref="CT19">IF(CT7="1",CT421-PRODUCT(CT9,INDEX($MK$1:$NB$19,19,MATCH(CT$2&amp;CT$6,INDEX($MK$1:$NB$19,2,)&amp;INDEX($MK$1:$NB$19,6,),0)))+CT9*SUMPRODUCT($MK$7:$NB$7,$MK$19:$NB$19)-CT$12*INDEX($ME$1:$MJ$19,19,MATCH(CT13,$ME$1:$MJ$1,0))+SUMPRODUCT($MK$7:$NB$7,$MK$14:$NB$14),"")</f>
        <v/>
      </c>
      <c r="CU19" s="19" t="str">
        <f t="array" ref="CU19">IF(CU7="1",CU421-PRODUCT(CU9,INDEX($MK$1:$NB$19,19,MATCH(CU$2&amp;CU$6,INDEX($MK$1:$NB$19,2,)&amp;INDEX($MK$1:$NB$19,6,),0)))+CU9*SUMPRODUCT($MK$7:$NB$7,$MK$19:$NB$19)-CU$12*INDEX($ME$1:$MJ$19,19,MATCH(CU13,$ME$1:$MJ$1,0))+SUMPRODUCT($MK$7:$NB$7,$MK$14:$NB$14),"")</f>
        <v/>
      </c>
      <c r="CV19" s="19" t="str">
        <f t="array" ref="CV19">IF(CV7="1",CV421-PRODUCT(CV9,INDEX($MK$1:$NB$19,19,MATCH(CV$2&amp;CV$6,INDEX($MK$1:$NB$19,2,)&amp;INDEX($MK$1:$NB$19,6,),0)))+CV9*SUMPRODUCT($MK$7:$NB$7,$MK$19:$NB$19)-CV$12*INDEX($ME$1:$MJ$19,19,MATCH(CV13,$ME$1:$MJ$1,0))+SUMPRODUCT($MK$7:$NB$7,$MK$14:$NB$14),"")</f>
        <v/>
      </c>
      <c r="CW19" s="19" t="str">
        <f t="array" ref="CW19">IF(CW7="1",CW421-PRODUCT(CW9,INDEX($MK$1:$NB$19,19,MATCH(CW$2&amp;CW$6,INDEX($MK$1:$NB$19,2,)&amp;INDEX($MK$1:$NB$19,6,),0)))+CW9*SUMPRODUCT($MK$7:$NB$7,$MK$19:$NB$19)-CW$12*INDEX($ME$1:$MJ$19,19,MATCH(CW13,$ME$1:$MJ$1,0))+SUMPRODUCT($MK$7:$NB$7,$MK$14:$NB$14),"")</f>
        <v/>
      </c>
      <c r="CX19" s="19" t="str">
        <f t="array" ref="CX19">IF(CX7="1",CX421-PRODUCT(CX9,INDEX($MK$1:$NB$19,19,MATCH(CX$2&amp;CX$6,INDEX($MK$1:$NB$19,2,)&amp;INDEX($MK$1:$NB$19,6,),0)))+CX9*SUMPRODUCT($MK$7:$NB$7,$MK$19:$NB$19)-CX$12*INDEX($ME$1:$MJ$19,19,MATCH(CX13,$ME$1:$MJ$1,0))+SUMPRODUCT($MK$7:$NB$7,$MK$14:$NB$14),"")</f>
        <v/>
      </c>
      <c r="CY19" s="19" t="str">
        <f t="array" ref="CY19">IF(CY7="1",CY421-PRODUCT(CY9,INDEX($MK$1:$NB$19,19,MATCH(CY$2&amp;CY$6,INDEX($MK$1:$NB$19,2,)&amp;INDEX($MK$1:$NB$19,6,),0)))+CY9*SUMPRODUCT($MK$7:$NB$7,$MK$19:$NB$19)-CY$12*INDEX($ME$1:$MJ$19,19,MATCH(CY13,$ME$1:$MJ$1,0))+SUMPRODUCT($MK$7:$NB$7,$MK$14:$NB$14),"")</f>
        <v/>
      </c>
      <c r="CZ19" s="19" t="str">
        <f t="array" ref="CZ19">IF(CZ7="1",CZ421-PRODUCT(CZ9,INDEX($MK$1:$NB$19,19,MATCH(CZ$2&amp;CZ$6,INDEX($MK$1:$NB$19,2,)&amp;INDEX($MK$1:$NB$19,6,),0)))+CZ9*SUMPRODUCT($MK$7:$NB$7,$MK$19:$NB$19)-CZ$12*INDEX($ME$1:$MJ$19,19,MATCH(CZ13,$ME$1:$MJ$1,0))+SUMPRODUCT($MK$7:$NB$7,$MK$14:$NB$14),"")</f>
        <v/>
      </c>
      <c r="DA19" s="19" t="str">
        <f t="array" ref="DA19">IF(DA7="1",DA421-PRODUCT(DA9,INDEX($MK$1:$NB$19,19,MATCH(DA$2&amp;DA$6,INDEX($MK$1:$NB$19,2,)&amp;INDEX($MK$1:$NB$19,6,),0)))+DA9*SUMPRODUCT($MK$7:$NB$7,$MK$19:$NB$19)-DA$12*INDEX($ME$1:$MJ$19,19,MATCH(DA13,$ME$1:$MJ$1,0))+SUMPRODUCT($MK$7:$NB$7,$MK$14:$NB$14),"")</f>
        <v/>
      </c>
      <c r="DB19" s="19" t="str">
        <f t="array" ref="DB19">IF(DB7="1",DB421-PRODUCT(DB9,INDEX($MK$1:$NB$19,19,MATCH(DB$2&amp;DB$6,INDEX($MK$1:$NB$19,2,)&amp;INDEX($MK$1:$NB$19,6,),0)))+DB9*SUMPRODUCT($MK$7:$NB$7,$MK$19:$NB$19)-DB$12*INDEX($ME$1:$MJ$19,19,MATCH(DB13,$ME$1:$MJ$1,0))+SUMPRODUCT($MK$7:$NB$7,$MK$14:$NB$14),"")</f>
        <v/>
      </c>
      <c r="DC19" s="19" t="str">
        <f t="array" ref="DC19">IF(DC7="1",DC421-PRODUCT(DC9,INDEX($MK$1:$NB$19,19,MATCH(DC$2&amp;DC$6,INDEX($MK$1:$NB$19,2,)&amp;INDEX($MK$1:$NB$19,6,),0)))+DC9*SUMPRODUCT($MK$7:$NB$7,$MK$19:$NB$19)-DC$12*INDEX($ME$1:$MJ$19,19,MATCH(DC13,$ME$1:$MJ$1,0))+SUMPRODUCT($MK$7:$NB$7,$MK$14:$NB$14),"")</f>
        <v/>
      </c>
      <c r="DD19" s="19" t="str">
        <f t="array" ref="DD19">IF(DD7="1",DD421-PRODUCT(DD9,INDEX($MK$1:$NB$19,19,MATCH(DD$2&amp;DD$6,INDEX($MK$1:$NB$19,2,)&amp;INDEX($MK$1:$NB$19,6,),0)))+DD9*SUMPRODUCT($MK$7:$NB$7,$MK$19:$NB$19)-DD$12*INDEX($ME$1:$MJ$19,19,MATCH(DD13,$ME$1:$MJ$1,0))+SUMPRODUCT($MK$7:$NB$7,$MK$14:$NB$14),"")</f>
        <v/>
      </c>
      <c r="DE19" s="19" t="str">
        <f t="array" ref="DE19">IF(DE7="1",DE421-PRODUCT(DE9,INDEX($MK$1:$NB$19,19,MATCH(DE$2&amp;DE$6,INDEX($MK$1:$NB$19,2,)&amp;INDEX($MK$1:$NB$19,6,),0)))+DE9*SUMPRODUCT($MK$7:$NB$7,$MK$19:$NB$19)-DE$12*INDEX($ME$1:$MJ$19,19,MATCH(DE13,$ME$1:$MJ$1,0))+SUMPRODUCT($MK$7:$NB$7,$MK$14:$NB$14),"")</f>
        <v/>
      </c>
      <c r="DF19" s="19" t="str">
        <f t="array" ref="DF19">IF(DF7="1",DF421-PRODUCT(DF9,INDEX($MK$1:$NB$19,19,MATCH(DF$2&amp;DF$6,INDEX($MK$1:$NB$19,2,)&amp;INDEX($MK$1:$NB$19,6,),0)))+DF9*SUMPRODUCT($MK$7:$NB$7,$MK$19:$NB$19)-DF$12*INDEX($ME$1:$MJ$19,19,MATCH(DF13,$ME$1:$MJ$1,0))+SUMPRODUCT($MK$7:$NB$7,$MK$14:$NB$14),"")</f>
        <v/>
      </c>
      <c r="DG19" s="19" t="str">
        <f t="array" ref="DG19">IF(DG7="1",DG421-PRODUCT(DG9,INDEX($MK$1:$NB$19,19,MATCH(DG$2&amp;DG$6,INDEX($MK$1:$NB$19,2,)&amp;INDEX($MK$1:$NB$19,6,),0)))+DG9*SUMPRODUCT($MK$7:$NB$7,$MK$19:$NB$19)-DG$12*INDEX($ME$1:$MJ$19,19,MATCH(DG13,$ME$1:$MJ$1,0))+SUMPRODUCT($MK$7:$NB$7,$MK$14:$NB$14),"")</f>
        <v/>
      </c>
      <c r="DH19" s="19" t="str">
        <f t="array" ref="DH19">IF(DH7="1",DH421-PRODUCT(DH9,INDEX($MK$1:$NB$19,19,MATCH(DH$2&amp;DH$6,INDEX($MK$1:$NB$19,2,)&amp;INDEX($MK$1:$NB$19,6,),0)))+DH9*SUMPRODUCT($MK$7:$NB$7,$MK$19:$NB$19)-DH$12*INDEX($ME$1:$MJ$19,19,MATCH(DH13,$ME$1:$MJ$1,0))+SUMPRODUCT($MK$7:$NB$7,$MK$14:$NB$14),"")</f>
        <v/>
      </c>
      <c r="DI19" s="19" t="str">
        <f t="array" ref="DI19">IF(DI7="1",DI421-PRODUCT(DI9,INDEX($MK$1:$NB$19,19,MATCH(DI$2&amp;DI$6,INDEX($MK$1:$NB$19,2,)&amp;INDEX($MK$1:$NB$19,6,),0)))+DI9*SUMPRODUCT($MK$7:$NB$7,$MK$19:$NB$19)-DI$12*INDEX($ME$1:$MJ$19,19,MATCH(DI13,$ME$1:$MJ$1,0))+SUMPRODUCT($MK$7:$NB$7,$MK$14:$NB$14),"")</f>
        <v/>
      </c>
      <c r="DJ19" s="19" t="str">
        <f t="array" ref="DJ19">IF(DJ7="1",DJ421-PRODUCT(DJ9,INDEX($MK$1:$NB$19,19,MATCH(DJ$2&amp;DJ$6,INDEX($MK$1:$NB$19,2,)&amp;INDEX($MK$1:$NB$19,6,),0)))+DJ9*SUMPRODUCT($MK$7:$NB$7,$MK$19:$NB$19)-DJ$12*INDEX($ME$1:$MJ$19,19,MATCH(DJ13,$ME$1:$MJ$1,0))+SUMPRODUCT($MK$7:$NB$7,$MK$14:$NB$14),"")</f>
        <v/>
      </c>
      <c r="DK19" s="19" t="str">
        <f t="array" ref="DK19">IF(DK7="1",DK421-PRODUCT(DK9,INDEX($MK$1:$NB$19,19,MATCH(DK$2&amp;DK$6,INDEX($MK$1:$NB$19,2,)&amp;INDEX($MK$1:$NB$19,6,),0)))+DK9*SUMPRODUCT($MK$7:$NB$7,$MK$19:$NB$19)-DK$12*INDEX($ME$1:$MJ$19,19,MATCH(DK13,$ME$1:$MJ$1,0))+SUMPRODUCT($MK$7:$NB$7,$MK$14:$NB$14),"")</f>
        <v/>
      </c>
      <c r="DL19" s="19" t="str">
        <f t="array" ref="DL19">IF(DL7="1",DL421-PRODUCT(DL9,INDEX($MK$1:$NB$19,19,MATCH(DL$2&amp;DL$6,INDEX($MK$1:$NB$19,2,)&amp;INDEX($MK$1:$NB$19,6,),0)))+DL9*SUMPRODUCT($MK$7:$NB$7,$MK$19:$NB$19)-DL$12*INDEX($ME$1:$MJ$19,19,MATCH(DL13,$ME$1:$MJ$1,0))+SUMPRODUCT($MK$7:$NB$7,$MK$14:$NB$14),"")</f>
        <v/>
      </c>
      <c r="DM19" s="19" t="str">
        <f t="array" ref="DM19">IF(DM7="1",DM421-PRODUCT(DM9,INDEX($MK$1:$NB$19,19,MATCH(DM$2&amp;DM$6,INDEX($MK$1:$NB$19,2,)&amp;INDEX($MK$1:$NB$19,6,),0)))+DM9*SUMPRODUCT($MK$7:$NB$7,$MK$19:$NB$19)-DM$12*INDEX($ME$1:$MJ$19,19,MATCH(DM13,$ME$1:$MJ$1,0))+SUMPRODUCT($MK$7:$NB$7,$MK$14:$NB$14),"")</f>
        <v/>
      </c>
      <c r="DN19" s="19" t="str">
        <f t="array" ref="DN19">IF(DN7="1",DN421-PRODUCT(DN9,INDEX($MK$1:$NB$19,19,MATCH(DN$2&amp;DN$6,INDEX($MK$1:$NB$19,2,)&amp;INDEX($MK$1:$NB$19,6,),0)))+DN9*SUMPRODUCT($MK$7:$NB$7,$MK$19:$NB$19)-DN$12*INDEX($ME$1:$MJ$19,19,MATCH(DN13,$ME$1:$MJ$1,0))+SUMPRODUCT($MK$7:$NB$7,$MK$14:$NB$14),"")</f>
        <v/>
      </c>
      <c r="DO19" s="19" t="str">
        <f t="array" ref="DO19">IF(DO7="1",DO421-PRODUCT(DO9,INDEX($MK$1:$NB$19,19,MATCH(DO$2&amp;DO$6,INDEX($MK$1:$NB$19,2,)&amp;INDEX($MK$1:$NB$19,6,),0)))+DO9*SUMPRODUCT($MK$7:$NB$7,$MK$19:$NB$19)-DO$12*INDEX($ME$1:$MJ$19,19,MATCH(DO13,$ME$1:$MJ$1,0))+SUMPRODUCT($MK$7:$NB$7,$MK$14:$NB$14),"")</f>
        <v/>
      </c>
      <c r="DP19" s="19" t="str">
        <f t="array" ref="DP19">IF(DP7="1",DP421-PRODUCT(DP9,INDEX($MK$1:$NB$19,19,MATCH(DP$2&amp;DP$6,INDEX($MK$1:$NB$19,2,)&amp;INDEX($MK$1:$NB$19,6,),0)))+DP9*SUMPRODUCT($MK$7:$NB$7,$MK$19:$NB$19)-DP$12*INDEX($ME$1:$MJ$19,19,MATCH(DP13,$ME$1:$MJ$1,0))+SUMPRODUCT($MK$7:$NB$7,$MK$14:$NB$14),"")</f>
        <v/>
      </c>
      <c r="DQ19" s="19" t="str">
        <f t="array" ref="DQ19">IF(DQ7="1",DQ421-PRODUCT(DQ9,INDEX($MK$1:$NB$19,19,MATCH(DQ$2&amp;DQ$6,INDEX($MK$1:$NB$19,2,)&amp;INDEX($MK$1:$NB$19,6,),0)))+DQ9*SUMPRODUCT($MK$7:$NB$7,$MK$19:$NB$19)-DQ$12*INDEX($ME$1:$MJ$19,19,MATCH(DQ13,$ME$1:$MJ$1,0))+SUMPRODUCT($MK$7:$NB$7,$MK$14:$NB$14),"")</f>
        <v/>
      </c>
      <c r="DR19" s="19" t="str">
        <f t="array" ref="DR19">IF(DR7="1",DR421-PRODUCT(DR9,INDEX($MK$1:$NB$19,19,MATCH(DR$2&amp;DR$6,INDEX($MK$1:$NB$19,2,)&amp;INDEX($MK$1:$NB$19,6,),0)))+DR9*SUMPRODUCT($MK$7:$NB$7,$MK$19:$NB$19)-DR$12*INDEX($ME$1:$MJ$19,19,MATCH(DR13,$ME$1:$MJ$1,0))+SUMPRODUCT($MK$7:$NB$7,$MK$14:$NB$14),"")</f>
        <v/>
      </c>
      <c r="DS19" s="19" t="str">
        <f t="array" ref="DS19">IF(DS7="1",DS421-PRODUCT(DS9,INDEX($MK$1:$NB$19,19,MATCH(DS$2&amp;DS$6,INDEX($MK$1:$NB$19,2,)&amp;INDEX($MK$1:$NB$19,6,),0)))+DS9*SUMPRODUCT($MK$7:$NB$7,$MK$19:$NB$19)-DS$12*INDEX($ME$1:$MJ$19,19,MATCH(DS13,$ME$1:$MJ$1,0))+SUMPRODUCT($MK$7:$NB$7,$MK$14:$NB$14),"")</f>
        <v/>
      </c>
      <c r="DT19" s="19" t="str">
        <f t="array" ref="DT19">IF(DT7="1",DT421-PRODUCT(DT9,INDEX($MK$1:$NB$19,19,MATCH(DT$2&amp;DT$6,INDEX($MK$1:$NB$19,2,)&amp;INDEX($MK$1:$NB$19,6,),0)))+DT9*SUMPRODUCT($MK$7:$NB$7,$MK$19:$NB$19)-DT$12*INDEX($ME$1:$MJ$19,19,MATCH(DT13,$ME$1:$MJ$1,0))+SUMPRODUCT($MK$7:$NB$7,$MK$14:$NB$14),"")</f>
        <v/>
      </c>
      <c r="DU19" s="19" t="str">
        <f t="array" ref="DU19">IF(DU7="1",DU421-PRODUCT(DU9,INDEX($MK$1:$NB$19,19,MATCH(DU$2&amp;DU$6,INDEX($MK$1:$NB$19,2,)&amp;INDEX($MK$1:$NB$19,6,),0)))+DU9*SUMPRODUCT($MK$7:$NB$7,$MK$19:$NB$19)-DU$12*INDEX($ME$1:$MJ$19,19,MATCH(DU13,$ME$1:$MJ$1,0))+SUMPRODUCT($MK$7:$NB$7,$MK$14:$NB$14),"")</f>
        <v/>
      </c>
      <c r="DV19" s="19" t="str">
        <f t="array" ref="DV19">IF(DV7="1",DV421-PRODUCT(DV9,INDEX($MK$1:$NB$19,19,MATCH(DV$2&amp;DV$6,INDEX($MK$1:$NB$19,2,)&amp;INDEX($MK$1:$NB$19,6,),0)))+DV9*SUMPRODUCT($MK$7:$NB$7,$MK$19:$NB$19)-DV$12*INDEX($ME$1:$MJ$19,19,MATCH(DV13,$ME$1:$MJ$1,0))+SUMPRODUCT($MK$7:$NB$7,$MK$14:$NB$14),"")</f>
        <v/>
      </c>
      <c r="DW19" s="19" t="str">
        <f t="array" ref="DW19">IF(DW7="1",DW421-PRODUCT(DW9,INDEX($MK$1:$NB$19,19,MATCH(DW$2&amp;DW$6,INDEX($MK$1:$NB$19,2,)&amp;INDEX($MK$1:$NB$19,6,),0)))+DW9*SUMPRODUCT($MK$7:$NB$7,$MK$19:$NB$19)-DW$12*INDEX($ME$1:$MJ$19,19,MATCH(DW13,$ME$1:$MJ$1,0))+SUMPRODUCT($MK$7:$NB$7,$MK$14:$NB$14),"")</f>
        <v/>
      </c>
      <c r="DX19" s="19" t="str">
        <f t="array" ref="DX19">IF(DX7="1",DX421-PRODUCT(DX9,INDEX($MK$1:$NB$19,19,MATCH(DX$2&amp;DX$6,INDEX($MK$1:$NB$19,2,)&amp;INDEX($MK$1:$NB$19,6,),0)))+DX9*SUMPRODUCT($MK$7:$NB$7,$MK$19:$NB$19)-DX$12*INDEX($ME$1:$MJ$19,19,MATCH(DX13,$ME$1:$MJ$1,0))+SUMPRODUCT($MK$7:$NB$7,$MK$14:$NB$14),"")</f>
        <v/>
      </c>
      <c r="DY19" s="19" t="str">
        <f t="array" ref="DY19">IF(DY7="1",DY421-PRODUCT(DY9,INDEX($MK$1:$NB$19,19,MATCH(DY$2&amp;DY$6,INDEX($MK$1:$NB$19,2,)&amp;INDEX($MK$1:$NB$19,6,),0)))+DY9*SUMPRODUCT($MK$7:$NB$7,$MK$19:$NB$19)-DY$12*INDEX($ME$1:$MJ$19,19,MATCH(DY13,$ME$1:$MJ$1,0))+SUMPRODUCT($MK$7:$NB$7,$MK$14:$NB$14),"")</f>
        <v/>
      </c>
      <c r="DZ19" s="19" t="str">
        <f t="array" ref="DZ19">IF(DZ7="1",DZ421-PRODUCT(DZ9,INDEX($MK$1:$NB$19,19,MATCH(DZ$2&amp;DZ$6,INDEX($MK$1:$NB$19,2,)&amp;INDEX($MK$1:$NB$19,6,),0)))+DZ9*SUMPRODUCT($MK$7:$NB$7,$MK$19:$NB$19)-DZ$12*INDEX($ME$1:$MJ$19,19,MATCH(DZ13,$ME$1:$MJ$1,0))+SUMPRODUCT($MK$7:$NB$7,$MK$14:$NB$14),"")</f>
        <v/>
      </c>
      <c r="EA19" s="19" t="str">
        <f t="array" ref="EA19">IF(EA7="1",EA421-PRODUCT(EA9,INDEX($MK$1:$NB$19,19,MATCH(EA$2&amp;EA$6,INDEX($MK$1:$NB$19,2,)&amp;INDEX($MK$1:$NB$19,6,),0)))+EA9*SUMPRODUCT($MK$7:$NB$7,$MK$19:$NB$19)-EA$12*INDEX($ME$1:$MJ$19,19,MATCH(EA13,$ME$1:$MJ$1,0))+SUMPRODUCT($MK$7:$NB$7,$MK$14:$NB$14),"")</f>
        <v/>
      </c>
      <c r="EB19" s="19" t="str">
        <f t="array" ref="EB19">IF(EB7="1",EB421-PRODUCT(EB9,INDEX($MK$1:$NB$19,19,MATCH(EB$2&amp;EB$6,INDEX($MK$1:$NB$19,2,)&amp;INDEX($MK$1:$NB$19,6,),0)))+EB9*SUMPRODUCT($MK$7:$NB$7,$MK$19:$NB$19)-EB$12*INDEX($ME$1:$MJ$19,19,MATCH(EB13,$ME$1:$MJ$1,0))+SUMPRODUCT($MK$7:$NB$7,$MK$14:$NB$14),"")</f>
        <v/>
      </c>
      <c r="EC19" s="19" t="str">
        <f t="array" ref="EC19">IF(EC7="1",EC421-PRODUCT(EC9,INDEX($MK$1:$NB$19,19,MATCH(EC$2&amp;EC$6,INDEX($MK$1:$NB$19,2,)&amp;INDEX($MK$1:$NB$19,6,),0)))+EC9*SUMPRODUCT($MK$7:$NB$7,$MK$19:$NB$19)-EC$12*INDEX($ME$1:$MJ$19,19,MATCH(EC13,$ME$1:$MJ$1,0))+SUMPRODUCT($MK$7:$NB$7,$MK$14:$NB$14),"")</f>
        <v/>
      </c>
      <c r="ED19" s="19" t="str">
        <f t="array" ref="ED19">IF(ED7="1",ED421-PRODUCT(ED9,INDEX($MK$1:$NB$19,19,MATCH(ED$2&amp;ED$6,INDEX($MK$1:$NB$19,2,)&amp;INDEX($MK$1:$NB$19,6,),0)))+ED9*SUMPRODUCT($MK$7:$NB$7,$MK$19:$NB$19)-ED$12*INDEX($ME$1:$MJ$19,19,MATCH(ED13,$ME$1:$MJ$1,0))+SUMPRODUCT($MK$7:$NB$7,$MK$14:$NB$14),"")</f>
        <v/>
      </c>
      <c r="EE19" s="19" t="str">
        <f t="array" ref="EE19">IF(EE7="1",EE421-PRODUCT(EE9,INDEX($MK$1:$NB$19,19,MATCH(EE$2&amp;EE$6,INDEX($MK$1:$NB$19,2,)&amp;INDEX($MK$1:$NB$19,6,),0)))+EE9*SUMPRODUCT($MK$7:$NB$7,$MK$19:$NB$19)-EE$12*INDEX($ME$1:$MJ$19,19,MATCH(EE13,$ME$1:$MJ$1,0))+SUMPRODUCT($MK$7:$NB$7,$MK$14:$NB$14),"")</f>
        <v/>
      </c>
      <c r="EF19" s="19" t="str">
        <f t="array" ref="EF19">IF(EF7="1",EF421-PRODUCT(EF9,INDEX($MK$1:$NB$19,19,MATCH(EF$2&amp;EF$6,INDEX($MK$1:$NB$19,2,)&amp;INDEX($MK$1:$NB$19,6,),0)))+EF9*SUMPRODUCT($MK$7:$NB$7,$MK$19:$NB$19)-EF$12*INDEX($ME$1:$MJ$19,19,MATCH(EF13,$ME$1:$MJ$1,0))+SUMPRODUCT($MK$7:$NB$7,$MK$14:$NB$14),"")</f>
        <v/>
      </c>
      <c r="EG19" s="19" t="str">
        <f t="array" ref="EG19">IF(EG7="1",EG421-PRODUCT(EG9,INDEX($MK$1:$NB$19,19,MATCH(EG$2&amp;EG$6,INDEX($MK$1:$NB$19,2,)&amp;INDEX($MK$1:$NB$19,6,),0)))+EG9*SUMPRODUCT($MK$7:$NB$7,$MK$19:$NB$19)-EG$12*INDEX($ME$1:$MJ$19,19,MATCH(EG13,$ME$1:$MJ$1,0))+SUMPRODUCT($MK$7:$NB$7,$MK$14:$NB$14),"")</f>
        <v/>
      </c>
      <c r="EH19" s="19" t="str">
        <f t="array" ref="EH19">IF(EH7="1",EH421-PRODUCT(EH9,INDEX($MK$1:$NB$19,19,MATCH(EH$2&amp;EH$6,INDEX($MK$1:$NB$19,2,)&amp;INDEX($MK$1:$NB$19,6,),0)))+EH9*SUMPRODUCT($MK$7:$NB$7,$MK$19:$NB$19)-EH$12*INDEX($ME$1:$MJ$19,19,MATCH(EH13,$ME$1:$MJ$1,0))+SUMPRODUCT($MK$7:$NB$7,$MK$14:$NB$14),"")</f>
        <v/>
      </c>
      <c r="EI19" s="19" t="str">
        <f t="array" ref="EI19">IF(EI7="1",EI421-PRODUCT(EI9,INDEX($MK$1:$NB$19,19,MATCH(EI$2&amp;EI$6,INDEX($MK$1:$NB$19,2,)&amp;INDEX($MK$1:$NB$19,6,),0)))+EI9*SUMPRODUCT($MK$7:$NB$7,$MK$19:$NB$19)-EI$12*INDEX($ME$1:$MJ$19,19,MATCH(EI13,$ME$1:$MJ$1,0))+SUMPRODUCT($MK$7:$NB$7,$MK$14:$NB$14),"")</f>
        <v/>
      </c>
      <c r="EJ19" s="19" t="str">
        <f t="array" ref="EJ19">IF(EJ7="1",EJ421-PRODUCT(EJ9,INDEX($MK$1:$NB$19,19,MATCH(EJ$2&amp;EJ$6,INDEX($MK$1:$NB$19,2,)&amp;INDEX($MK$1:$NB$19,6,),0)))+EJ9*SUMPRODUCT($MK$7:$NB$7,$MK$19:$NB$19)-EJ$12*INDEX($ME$1:$MJ$19,19,MATCH(EJ13,$ME$1:$MJ$1,0))+SUMPRODUCT($MK$7:$NB$7,$MK$14:$NB$14),"")</f>
        <v/>
      </c>
      <c r="EK19" s="19" t="str">
        <f t="array" ref="EK19">IF(EK7="1",EK421-PRODUCT(EK9,INDEX($MK$1:$NB$19,19,MATCH(EK$2&amp;EK$6,INDEX($MK$1:$NB$19,2,)&amp;INDEX($MK$1:$NB$19,6,),0)))+EK9*SUMPRODUCT($MK$7:$NB$7,$MK$19:$NB$19)-EK$12*INDEX($ME$1:$MJ$19,19,MATCH(EK13,$ME$1:$MJ$1,0))+SUMPRODUCT($MK$7:$NB$7,$MK$14:$NB$14),"")</f>
        <v/>
      </c>
      <c r="EL19" s="19" t="str">
        <f t="array" ref="EL19">IF(EL7="1",EL421-PRODUCT(EL9,INDEX($MK$1:$NB$19,19,MATCH(EL$2&amp;EL$6,INDEX($MK$1:$NB$19,2,)&amp;INDEX($MK$1:$NB$19,6,),0)))+EL9*SUMPRODUCT($MK$7:$NB$7,$MK$19:$NB$19)-EL$12*INDEX($ME$1:$MJ$19,19,MATCH(EL13,$ME$1:$MJ$1,0))+SUMPRODUCT($MK$7:$NB$7,$MK$14:$NB$14),"")</f>
        <v/>
      </c>
      <c r="EM19" s="19" t="str">
        <f t="array" ref="EM19">IF(EM7="1",EM421-PRODUCT(EM9,INDEX($MK$1:$NB$19,19,MATCH(EM$2&amp;EM$6,INDEX($MK$1:$NB$19,2,)&amp;INDEX($MK$1:$NB$19,6,),0)))+EM9*SUMPRODUCT($MK$7:$NB$7,$MK$19:$NB$19)-EM$12*INDEX($ME$1:$MJ$19,19,MATCH(EM13,$ME$1:$MJ$1,0))+SUMPRODUCT($MK$7:$NB$7,$MK$14:$NB$14),"")</f>
        <v/>
      </c>
      <c r="EN19" s="19" t="str">
        <f t="array" ref="EN19">IF(EN7="1",EN421-PRODUCT(EN9,INDEX($MK$1:$NB$19,19,MATCH(EN$2&amp;EN$6,INDEX($MK$1:$NB$19,2,)&amp;INDEX($MK$1:$NB$19,6,),0)))+EN9*SUMPRODUCT($MK$7:$NB$7,$MK$19:$NB$19)-EN$12*INDEX($ME$1:$MJ$19,19,MATCH(EN13,$ME$1:$MJ$1,0))+SUMPRODUCT($MK$7:$NB$7,$MK$14:$NB$14),"")</f>
        <v/>
      </c>
      <c r="EO19" s="19" t="str">
        <f t="array" ref="EO19">IF(EO7="1",EO421-PRODUCT(EO9,INDEX($MK$1:$NB$19,19,MATCH(EO$2&amp;EO$6,INDEX($MK$1:$NB$19,2,)&amp;INDEX($MK$1:$NB$19,6,),0)))+EO9*SUMPRODUCT($MK$7:$NB$7,$MK$19:$NB$19)-EO$12*INDEX($ME$1:$MJ$19,19,MATCH(EO13,$ME$1:$MJ$1,0))+SUMPRODUCT($MK$7:$NB$7,$MK$14:$NB$14),"")</f>
        <v/>
      </c>
      <c r="EP19" s="19" t="str">
        <f t="array" ref="EP19">IF(EP7="1",EP421-PRODUCT(EP9,INDEX($MK$1:$NB$19,19,MATCH(EP$2&amp;EP$6,INDEX($MK$1:$NB$19,2,)&amp;INDEX($MK$1:$NB$19,6,),0)))+EP9*SUMPRODUCT($MK$7:$NB$7,$MK$19:$NB$19)-EP$12*INDEX($ME$1:$MJ$19,19,MATCH(EP13,$ME$1:$MJ$1,0))+SUMPRODUCT($MK$7:$NB$7,$MK$14:$NB$14),"")</f>
        <v/>
      </c>
      <c r="EQ19" s="19" t="str">
        <f t="array" ref="EQ19">IF(EQ7="1",EQ421-PRODUCT(EQ9,INDEX($MK$1:$NB$19,19,MATCH(EQ$2&amp;EQ$6,INDEX($MK$1:$NB$19,2,)&amp;INDEX($MK$1:$NB$19,6,),0)))+EQ9*SUMPRODUCT($MK$7:$NB$7,$MK$19:$NB$19)-EQ$12*INDEX($ME$1:$MJ$19,19,MATCH(EQ13,$ME$1:$MJ$1,0))+SUMPRODUCT($MK$7:$NB$7,$MK$14:$NB$14),"")</f>
        <v/>
      </c>
      <c r="ER19" s="19" t="str">
        <f t="array" ref="ER19">IF(ER7="1",ER421-PRODUCT(ER9,INDEX($MK$1:$NB$19,19,MATCH(ER$2&amp;ER$6,INDEX($MK$1:$NB$19,2,)&amp;INDEX($MK$1:$NB$19,6,),0)))+ER9*SUMPRODUCT($MK$7:$NB$7,$MK$19:$NB$19)-ER$12*INDEX($ME$1:$MJ$19,19,MATCH(ER13,$ME$1:$MJ$1,0))+SUMPRODUCT($MK$7:$NB$7,$MK$14:$NB$14),"")</f>
        <v/>
      </c>
      <c r="ES19" s="19" t="str">
        <f t="array" ref="ES19">IF(ES7="1",ES421-PRODUCT(ES9,INDEX($MK$1:$NB$19,19,MATCH(ES$2&amp;ES$6,INDEX($MK$1:$NB$19,2,)&amp;INDEX($MK$1:$NB$19,6,),0)))+ES9*SUMPRODUCT($MK$7:$NB$7,$MK$19:$NB$19)-ES$12*INDEX($ME$1:$MJ$19,19,MATCH(ES13,$ME$1:$MJ$1,0))+SUMPRODUCT($MK$7:$NB$7,$MK$14:$NB$14),"")</f>
        <v/>
      </c>
      <c r="ET19" s="19" t="str">
        <f t="array" ref="ET19">IF(ET7="1",ET421-PRODUCT(ET9,INDEX($MK$1:$NB$19,19,MATCH(ET$2&amp;ET$6,INDEX($MK$1:$NB$19,2,)&amp;INDEX($MK$1:$NB$19,6,),0)))+ET9*SUMPRODUCT($MK$7:$NB$7,$MK$19:$NB$19)-ET$12*INDEX($ME$1:$MJ$19,19,MATCH(ET13,$ME$1:$MJ$1,0))+SUMPRODUCT($MK$7:$NB$7,$MK$14:$NB$14),"")</f>
        <v/>
      </c>
      <c r="EU19" s="19" t="str">
        <f t="array" ref="EU19">IF(EU7="1",EU421-PRODUCT(EU9,INDEX($MK$1:$NB$19,19,MATCH(EU$2&amp;EU$6,INDEX($MK$1:$NB$19,2,)&amp;INDEX($MK$1:$NB$19,6,),0)))+EU9*SUMPRODUCT($MK$7:$NB$7,$MK$19:$NB$19)-EU$12*INDEX($ME$1:$MJ$19,19,MATCH(EU13,$ME$1:$MJ$1,0))+SUMPRODUCT($MK$7:$NB$7,$MK$14:$NB$14),"")</f>
        <v/>
      </c>
      <c r="EV19" s="19" t="str">
        <f t="array" ref="EV19">IF(EV7="1",EV421-PRODUCT(EV9,INDEX($MK$1:$NB$19,19,MATCH(EV$2&amp;EV$6,INDEX($MK$1:$NB$19,2,)&amp;INDEX($MK$1:$NB$19,6,),0)))+EV9*SUMPRODUCT($MK$7:$NB$7,$MK$19:$NB$19)-EV$12*INDEX($ME$1:$MJ$19,19,MATCH(EV13,$ME$1:$MJ$1,0))+SUMPRODUCT($MK$7:$NB$7,$MK$14:$NB$14),"")</f>
        <v/>
      </c>
      <c r="EW19" s="19" t="str">
        <f t="array" ref="EW19">IF(EW7="1",EW421-PRODUCT(EW9,INDEX($MK$1:$NB$19,19,MATCH(EW$2&amp;EW$6,INDEX($MK$1:$NB$19,2,)&amp;INDEX($MK$1:$NB$19,6,),0)))+EW9*SUMPRODUCT($MK$7:$NB$7,$MK$19:$NB$19)-EW$12*INDEX($ME$1:$MJ$19,19,MATCH(EW13,$ME$1:$MJ$1,0))+SUMPRODUCT($MK$7:$NB$7,$MK$14:$NB$14),"")</f>
        <v/>
      </c>
      <c r="EX19" s="19" t="str">
        <f t="array" ref="EX19">IF(EX7="1",EX421-PRODUCT(EX9,INDEX($MK$1:$NB$19,19,MATCH(EX$2&amp;EX$6,INDEX($MK$1:$NB$19,2,)&amp;INDEX($MK$1:$NB$19,6,),0)))+EX9*SUMPRODUCT($MK$7:$NB$7,$MK$19:$NB$19)-EX$12*INDEX($ME$1:$MJ$19,19,MATCH(EX13,$ME$1:$MJ$1,0))+SUMPRODUCT($MK$7:$NB$7,$MK$14:$NB$14),"")</f>
        <v/>
      </c>
      <c r="EY19" s="19" t="str">
        <f t="array" ref="EY19">IF(EY7="1",EY421-PRODUCT(EY9,INDEX($MK$1:$NB$19,19,MATCH(EY$2&amp;EY$6,INDEX($MK$1:$NB$19,2,)&amp;INDEX($MK$1:$NB$19,6,),0)))+EY9*SUMPRODUCT($MK$7:$NB$7,$MK$19:$NB$19)-EY$12*INDEX($ME$1:$MJ$19,19,MATCH(EY13,$ME$1:$MJ$1,0))+SUMPRODUCT($MK$7:$NB$7,$MK$14:$NB$14),"")</f>
        <v/>
      </c>
      <c r="EZ19" s="19" t="str">
        <f t="array" ref="EZ19">IF(EZ7="1",EZ421-PRODUCT(EZ9,INDEX($MK$1:$NB$19,19,MATCH(EZ$2&amp;EZ$6,INDEX($MK$1:$NB$19,2,)&amp;INDEX($MK$1:$NB$19,6,),0)))+EZ9*SUMPRODUCT($MK$7:$NB$7,$MK$19:$NB$19)-EZ$12*INDEX($ME$1:$MJ$19,19,MATCH(EZ13,$ME$1:$MJ$1,0))+SUMPRODUCT($MK$7:$NB$7,$MK$14:$NB$14),"")</f>
        <v/>
      </c>
      <c r="FA19" s="19" t="str">
        <f t="array" ref="FA19">IF(FA7="1",FA421-PRODUCT(FA9,INDEX($MK$1:$NB$19,19,MATCH(FA$2&amp;FA$6,INDEX($MK$1:$NB$19,2,)&amp;INDEX($MK$1:$NB$19,6,),0)))+FA9*SUMPRODUCT($MK$7:$NB$7,$MK$19:$NB$19)-FA$12*INDEX($ME$1:$MJ$19,19,MATCH(FA13,$ME$1:$MJ$1,0))+SUMPRODUCT($MK$7:$NB$7,$MK$14:$NB$14),"")</f>
        <v/>
      </c>
      <c r="FB19" s="19" t="str">
        <f t="array" ref="FB19">IF(FB7="1",FB421-PRODUCT(FB9,INDEX($MK$1:$NB$19,19,MATCH(FB$2&amp;FB$6,INDEX($MK$1:$NB$19,2,)&amp;INDEX($MK$1:$NB$19,6,),0)))+FB9*SUMPRODUCT($MK$7:$NB$7,$MK$19:$NB$19)-FB$12*INDEX($ME$1:$MJ$19,19,MATCH(FB13,$ME$1:$MJ$1,0))+SUMPRODUCT($MK$7:$NB$7,$MK$14:$NB$14),"")</f>
        <v/>
      </c>
      <c r="FC19" s="19" t="str">
        <f t="array" ref="FC19">IF(FC7="1",FC421-PRODUCT(FC9,INDEX($MK$1:$NB$19,19,MATCH(FC$2&amp;FC$6,INDEX($MK$1:$NB$19,2,)&amp;INDEX($MK$1:$NB$19,6,),0)))+FC9*SUMPRODUCT($MK$7:$NB$7,$MK$19:$NB$19)-FC$12*INDEX($ME$1:$MJ$19,19,MATCH(FC13,$ME$1:$MJ$1,0))+SUMPRODUCT($MK$7:$NB$7,$MK$14:$NB$14),"")</f>
        <v/>
      </c>
      <c r="FD19" s="19" t="str">
        <f t="array" ref="FD19">IF(FD7="1",FD421-PRODUCT(FD9,INDEX($MK$1:$NB$19,19,MATCH(FD$2&amp;FD$6,INDEX($MK$1:$NB$19,2,)&amp;INDEX($MK$1:$NB$19,6,),0)))+FD9*SUMPRODUCT($MK$7:$NB$7,$MK$19:$NB$19)-FD$12*INDEX($ME$1:$MJ$19,19,MATCH(FD13,$ME$1:$MJ$1,0))+SUMPRODUCT($MK$7:$NB$7,$MK$14:$NB$14),"")</f>
        <v/>
      </c>
      <c r="FE19" s="19" t="str">
        <f t="array" ref="FE19">IF(FE7="1",FE421-PRODUCT(FE9,INDEX($MK$1:$NB$19,19,MATCH(FE$2&amp;FE$6,INDEX($MK$1:$NB$19,2,)&amp;INDEX($MK$1:$NB$19,6,),0)))+FE9*SUMPRODUCT($MK$7:$NB$7,$MK$19:$NB$19)-FE$12*INDEX($ME$1:$MJ$19,19,MATCH(FE13,$ME$1:$MJ$1,0))+SUMPRODUCT($MK$7:$NB$7,$MK$14:$NB$14),"")</f>
        <v/>
      </c>
      <c r="FF19" s="19" t="str">
        <f t="array" ref="FF19">IF(FF7="1",FF421-PRODUCT(FF9,INDEX($MK$1:$NB$19,19,MATCH(FF$2&amp;FF$6,INDEX($MK$1:$NB$19,2,)&amp;INDEX($MK$1:$NB$19,6,),0)))+FF9*SUMPRODUCT($MK$7:$NB$7,$MK$19:$NB$19)-FF$12*INDEX($ME$1:$MJ$19,19,MATCH(FF13,$ME$1:$MJ$1,0))+SUMPRODUCT($MK$7:$NB$7,$MK$14:$NB$14),"")</f>
        <v/>
      </c>
      <c r="FG19" s="19" t="str">
        <f t="array" ref="FG19">IF(FG7="1",FG421-PRODUCT(FG9,INDEX($MK$1:$NB$19,19,MATCH(FG$2&amp;FG$6,INDEX($MK$1:$NB$19,2,)&amp;INDEX($MK$1:$NB$19,6,),0)))+FG9*SUMPRODUCT($MK$7:$NB$7,$MK$19:$NB$19)-FG$12*INDEX($ME$1:$MJ$19,19,MATCH(FG13,$ME$1:$MJ$1,0))+SUMPRODUCT($MK$7:$NB$7,$MK$14:$NB$14),"")</f>
        <v/>
      </c>
      <c r="FH19" s="19" t="str">
        <f t="array" ref="FH19">IF(FH7="1",FH421-PRODUCT(FH9,INDEX($MK$1:$NB$19,19,MATCH(FH$2&amp;FH$6,INDEX($MK$1:$NB$19,2,)&amp;INDEX($MK$1:$NB$19,6,),0)))+FH9*SUMPRODUCT($MK$7:$NB$7,$MK$19:$NB$19)-FH$12*INDEX($ME$1:$MJ$19,19,MATCH(FH13,$ME$1:$MJ$1,0))+SUMPRODUCT($MK$7:$NB$7,$MK$14:$NB$14),"")</f>
        <v/>
      </c>
      <c r="FI19" s="19" t="str">
        <f t="array" ref="FI19">IF(FI7="1",FI421-PRODUCT(FI9,INDEX($MK$1:$NB$19,19,MATCH(FI$2&amp;FI$6,INDEX($MK$1:$NB$19,2,)&amp;INDEX($MK$1:$NB$19,6,),0)))+FI9*SUMPRODUCT($MK$7:$NB$7,$MK$19:$NB$19)-FI$12*INDEX($ME$1:$MJ$19,19,MATCH(FI13,$ME$1:$MJ$1,0))+SUMPRODUCT($MK$7:$NB$7,$MK$14:$NB$14),"")</f>
        <v/>
      </c>
      <c r="FJ19" s="19" t="str">
        <f t="array" ref="FJ19">IF(FJ7="1",FJ421-PRODUCT(FJ9,INDEX($MK$1:$NB$19,19,MATCH(FJ$2&amp;FJ$6,INDEX($MK$1:$NB$19,2,)&amp;INDEX($MK$1:$NB$19,6,),0)))+FJ9*SUMPRODUCT($MK$7:$NB$7,$MK$19:$NB$19)-FJ$12*INDEX($ME$1:$MJ$19,19,MATCH(FJ13,$ME$1:$MJ$1,0))+SUMPRODUCT($MK$7:$NB$7,$MK$14:$NB$14),"")</f>
        <v/>
      </c>
      <c r="FK19" s="19" t="str">
        <f t="array" ref="FK19">IF(FK7="1",FK421-PRODUCT(FK9,INDEX($MK$1:$NB$19,19,MATCH(FK$2&amp;FK$6,INDEX($MK$1:$NB$19,2,)&amp;INDEX($MK$1:$NB$19,6,),0)))+FK9*SUMPRODUCT($MK$7:$NB$7,$MK$19:$NB$19)-FK$12*INDEX($ME$1:$MJ$19,19,MATCH(FK13,$ME$1:$MJ$1,0))+SUMPRODUCT($MK$7:$NB$7,$MK$14:$NB$14),"")</f>
        <v/>
      </c>
      <c r="FL19" s="19" t="str">
        <f t="array" ref="FL19">IF(FL7="1",FL421-PRODUCT(FL9,INDEX($MK$1:$NB$19,19,MATCH(FL$2&amp;FL$6,INDEX($MK$1:$NB$19,2,)&amp;INDEX($MK$1:$NB$19,6,),0)))+FL9*SUMPRODUCT($MK$7:$NB$7,$MK$19:$NB$19)-FL$12*INDEX($ME$1:$MJ$19,19,MATCH(FL13,$ME$1:$MJ$1,0))+SUMPRODUCT($MK$7:$NB$7,$MK$14:$NB$14),"")</f>
        <v/>
      </c>
      <c r="FM19" s="19" t="str">
        <f t="array" ref="FM19">IF(FM7="1",FM421-PRODUCT(FM9,INDEX($MK$1:$NB$19,19,MATCH(FM$2&amp;FM$6,INDEX($MK$1:$NB$19,2,)&amp;INDEX($MK$1:$NB$19,6,),0)))+FM9*SUMPRODUCT($MK$7:$NB$7,$MK$19:$NB$19)-FM$12*INDEX($ME$1:$MJ$19,19,MATCH(FM13,$ME$1:$MJ$1,0))+SUMPRODUCT($MK$7:$NB$7,$MK$14:$NB$14),"")</f>
        <v/>
      </c>
      <c r="FN19" s="19" t="str">
        <f t="array" ref="FN19">IF(FN7="1",FN421-PRODUCT(FN9,INDEX($MK$1:$NB$19,19,MATCH(FN$2&amp;FN$6,INDEX($MK$1:$NB$19,2,)&amp;INDEX($MK$1:$NB$19,6,),0)))+FN9*SUMPRODUCT($MK$7:$NB$7,$MK$19:$NB$19)-FN$12*INDEX($ME$1:$MJ$19,19,MATCH(FN13,$ME$1:$MJ$1,0))+SUMPRODUCT($MK$7:$NB$7,$MK$14:$NB$14),"")</f>
        <v/>
      </c>
      <c r="FO19" s="19" t="str">
        <f t="array" ref="FO19">IF(FO7="1",FO421-PRODUCT(FO9,INDEX($MK$1:$NB$19,19,MATCH(FO$2&amp;FO$6,INDEX($MK$1:$NB$19,2,)&amp;INDEX($MK$1:$NB$19,6,),0)))+FO9*SUMPRODUCT($MK$7:$NB$7,$MK$19:$NB$19)-FO$12*INDEX($ME$1:$MJ$19,19,MATCH(FO13,$ME$1:$MJ$1,0))+SUMPRODUCT($MK$7:$NB$7,$MK$14:$NB$14),"")</f>
        <v/>
      </c>
      <c r="FP19" s="19" t="str">
        <f t="array" ref="FP19">IF(FP7="1",FP421-PRODUCT(FP9,INDEX($MK$1:$NB$19,19,MATCH(FP$2&amp;FP$6,INDEX($MK$1:$NB$19,2,)&amp;INDEX($MK$1:$NB$19,6,),0)))+FP9*SUMPRODUCT($MK$7:$NB$7,$MK$19:$NB$19)-FP$12*INDEX($ME$1:$MJ$19,19,MATCH(FP13,$ME$1:$MJ$1,0))+SUMPRODUCT($MK$7:$NB$7,$MK$14:$NB$14),"")</f>
        <v/>
      </c>
      <c r="FQ19" s="19" t="str">
        <f t="array" ref="FQ19">IF(FQ7="1",FQ421-PRODUCT(FQ9,INDEX($MK$1:$NB$19,19,MATCH(FQ$2&amp;FQ$6,INDEX($MK$1:$NB$19,2,)&amp;INDEX($MK$1:$NB$19,6,),0)))+FQ9*SUMPRODUCT($MK$7:$NB$7,$MK$19:$NB$19)-FQ$12*INDEX($ME$1:$MJ$19,19,MATCH(FQ13,$ME$1:$MJ$1,0))+SUMPRODUCT($MK$7:$NB$7,$MK$14:$NB$14),"")</f>
        <v/>
      </c>
      <c r="FR19" s="19" t="str">
        <f t="array" ref="FR19">IF(FR7="1",FR421-PRODUCT(FR9,INDEX($MK$1:$NB$19,19,MATCH(FR$2&amp;FR$6,INDEX($MK$1:$NB$19,2,)&amp;INDEX($MK$1:$NB$19,6,),0)))+FR9*SUMPRODUCT($MK$7:$NB$7,$MK$19:$NB$19)-FR$12*INDEX($ME$1:$MJ$19,19,MATCH(FR13,$ME$1:$MJ$1,0))+SUMPRODUCT($MK$7:$NB$7,$MK$14:$NB$14),"")</f>
        <v/>
      </c>
      <c r="FS19" s="19" t="str">
        <f t="array" ref="FS19">IF(FS7="1",FS421-PRODUCT(FS9,INDEX($MK$1:$NB$19,19,MATCH(FS$2&amp;FS$6,INDEX($MK$1:$NB$19,2,)&amp;INDEX($MK$1:$NB$19,6,),0)))+FS9*SUMPRODUCT($MK$7:$NB$7,$MK$19:$NB$19)-FS$12*INDEX($ME$1:$MJ$19,19,MATCH(FS13,$ME$1:$MJ$1,0))+SUMPRODUCT($MK$7:$NB$7,$MK$14:$NB$14),"")</f>
        <v/>
      </c>
      <c r="FT19" s="19" t="str">
        <f t="array" ref="FT19">IF(FT7="1",FT421-PRODUCT(FT9,INDEX($MK$1:$NB$19,19,MATCH(FT$2&amp;FT$6,INDEX($MK$1:$NB$19,2,)&amp;INDEX($MK$1:$NB$19,6,),0)))+FT9*SUMPRODUCT($MK$7:$NB$7,$MK$19:$NB$19)-FT$12*INDEX($ME$1:$MJ$19,19,MATCH(FT13,$ME$1:$MJ$1,0))+SUMPRODUCT($MK$7:$NB$7,$MK$14:$NB$14),"")</f>
        <v/>
      </c>
      <c r="FU19" s="19" t="str">
        <f t="array" ref="FU19">IF(FU7="1",FU421-PRODUCT(FU9,INDEX($MK$1:$NB$19,19,MATCH(FU$2&amp;FU$6,INDEX($MK$1:$NB$19,2,)&amp;INDEX($MK$1:$NB$19,6,),0)))+FU9*SUMPRODUCT($MK$7:$NB$7,$MK$19:$NB$19)-FU$12*INDEX($ME$1:$MJ$19,19,MATCH(FU13,$ME$1:$MJ$1,0))+SUMPRODUCT($MK$7:$NB$7,$MK$14:$NB$14),"")</f>
        <v/>
      </c>
      <c r="FV19" s="19" t="str">
        <f t="array" ref="FV19">IF(FV7="1",FV421-PRODUCT(FV9,INDEX($MK$1:$NB$19,19,MATCH(FV$2&amp;FV$6,INDEX($MK$1:$NB$19,2,)&amp;INDEX($MK$1:$NB$19,6,),0)))+FV9*SUMPRODUCT($MK$7:$NB$7,$MK$19:$NB$19)-FV$12*INDEX($ME$1:$MJ$19,19,MATCH(FV13,$ME$1:$MJ$1,0))+SUMPRODUCT($MK$7:$NB$7,$MK$14:$NB$14),"")</f>
        <v/>
      </c>
      <c r="FW19" s="19" t="str">
        <f t="array" ref="FW19">IF(FW7="1",FW421-PRODUCT(FW9,INDEX($MK$1:$NB$19,19,MATCH(FW$2&amp;FW$6,INDEX($MK$1:$NB$19,2,)&amp;INDEX($MK$1:$NB$19,6,),0)))+FW9*SUMPRODUCT($MK$7:$NB$7,$MK$19:$NB$19)-FW$12*INDEX($ME$1:$MJ$19,19,MATCH(FW13,$ME$1:$MJ$1,0))+SUMPRODUCT($MK$7:$NB$7,$MK$14:$NB$14),"")</f>
        <v/>
      </c>
      <c r="FX19" s="19" t="str">
        <f t="array" ref="FX19">IF(FX7="1",FX421-PRODUCT(FX9,INDEX($MK$1:$NB$19,19,MATCH(FX$2&amp;FX$6,INDEX($MK$1:$NB$19,2,)&amp;INDEX($MK$1:$NB$19,6,),0)))+FX9*SUMPRODUCT($MK$7:$NB$7,$MK$19:$NB$19)-FX$12*INDEX($ME$1:$MJ$19,19,MATCH(FX13,$ME$1:$MJ$1,0))+SUMPRODUCT($MK$7:$NB$7,$MK$14:$NB$14),"")</f>
        <v/>
      </c>
      <c r="FY19" s="19" t="str">
        <f t="array" ref="FY19">IF(FY7="1",FY421-PRODUCT(FY9,INDEX($MK$1:$NB$19,19,MATCH(FY$2&amp;FY$6,INDEX($MK$1:$NB$19,2,)&amp;INDEX($MK$1:$NB$19,6,),0)))+FY9*SUMPRODUCT($MK$7:$NB$7,$MK$19:$NB$19)-FY$12*INDEX($ME$1:$MJ$19,19,MATCH(FY13,$ME$1:$MJ$1,0))+SUMPRODUCT($MK$7:$NB$7,$MK$14:$NB$14),"")</f>
        <v/>
      </c>
      <c r="FZ19" s="19" t="str">
        <f t="array" ref="FZ19">IF(FZ7="1",FZ421-PRODUCT(FZ9,INDEX($MK$1:$NB$19,19,MATCH(FZ$2&amp;FZ$6,INDEX($MK$1:$NB$19,2,)&amp;INDEX($MK$1:$NB$19,6,),0)))+FZ9*SUMPRODUCT($MK$7:$NB$7,$MK$19:$NB$19)-FZ$12*INDEX($ME$1:$MJ$19,19,MATCH(FZ13,$ME$1:$MJ$1,0))+SUMPRODUCT($MK$7:$NB$7,$MK$14:$NB$14),"")</f>
        <v/>
      </c>
      <c r="GA19" s="19" t="str">
        <f t="array" ref="GA19">IF(GA7="1",GA421-PRODUCT(GA9,INDEX($MK$1:$NB$19,19,MATCH(GA$2&amp;GA$6,INDEX($MK$1:$NB$19,2,)&amp;INDEX($MK$1:$NB$19,6,),0)))+GA9*SUMPRODUCT($MK$7:$NB$7,$MK$19:$NB$19)-GA$12*INDEX($ME$1:$MJ$19,19,MATCH(GA13,$ME$1:$MJ$1,0))+SUMPRODUCT($MK$7:$NB$7,$MK$14:$NB$14),"")</f>
        <v/>
      </c>
      <c r="GB19" s="19" t="str">
        <f t="array" ref="GB19">IF(GB7="1",GB421-PRODUCT(GB9,INDEX($MK$1:$NB$19,19,MATCH(GB$2&amp;GB$6,INDEX($MK$1:$NB$19,2,)&amp;INDEX($MK$1:$NB$19,6,),0)))+GB9*SUMPRODUCT($MK$7:$NB$7,$MK$19:$NB$19)-GB$12*INDEX($ME$1:$MJ$19,19,MATCH(GB13,$ME$1:$MJ$1,0))+SUMPRODUCT($MK$7:$NB$7,$MK$14:$NB$14),"")</f>
        <v/>
      </c>
      <c r="GC19" s="19" t="str">
        <f t="array" ref="GC19">IF(GC7="1",GC421-PRODUCT(GC9,INDEX($MK$1:$NB$19,19,MATCH(GC$2&amp;GC$6,INDEX($MK$1:$NB$19,2,)&amp;INDEX($MK$1:$NB$19,6,),0)))+GC9*SUMPRODUCT($MK$7:$NB$7,$MK$19:$NB$19)-GC$12*INDEX($ME$1:$MJ$19,19,MATCH(GC13,$ME$1:$MJ$1,0))+SUMPRODUCT($MK$7:$NB$7,$MK$14:$NB$14),"")</f>
        <v/>
      </c>
      <c r="GD19" s="19" t="str">
        <f t="array" ref="GD19">IF(GD7="1",GD421-PRODUCT(GD9,INDEX($MK$1:$NB$19,19,MATCH(GD$2&amp;GD$6,INDEX($MK$1:$NB$19,2,)&amp;INDEX($MK$1:$NB$19,6,),0)))+GD9*SUMPRODUCT($MK$7:$NB$7,$MK$19:$NB$19)-GD$12*INDEX($ME$1:$MJ$19,19,MATCH(GD13,$ME$1:$MJ$1,0))+SUMPRODUCT($MK$7:$NB$7,$MK$14:$NB$14),"")</f>
        <v/>
      </c>
      <c r="GE19" s="19" t="str">
        <f t="array" ref="GE19">IF(GE7="1",GE421-PRODUCT(GE9,INDEX($MK$1:$NB$19,19,MATCH(GE$2&amp;GE$6,INDEX($MK$1:$NB$19,2,)&amp;INDEX($MK$1:$NB$19,6,),0)))+GE9*SUMPRODUCT($MK$7:$NB$7,$MK$19:$NB$19)-GE$12*INDEX($ME$1:$MJ$19,19,MATCH(GE13,$ME$1:$MJ$1,0))+SUMPRODUCT($MK$7:$NB$7,$MK$14:$NB$14),"")</f>
        <v/>
      </c>
      <c r="GF19" s="19" t="str">
        <f t="array" ref="GF19">IF(GF7="1",GF421-PRODUCT(GF9,INDEX($MK$1:$NB$19,19,MATCH(GF$2&amp;GF$6,INDEX($MK$1:$NB$19,2,)&amp;INDEX($MK$1:$NB$19,6,),0)))+GF9*SUMPRODUCT($MK$7:$NB$7,$MK$19:$NB$19)-GF$12*INDEX($ME$1:$MJ$19,19,MATCH(GF13,$ME$1:$MJ$1,0))+SUMPRODUCT($MK$7:$NB$7,$MK$14:$NB$14),"")</f>
        <v/>
      </c>
      <c r="GG19" s="19" t="str">
        <f t="array" ref="GG19">IF(GG7="1",GG421-PRODUCT(GG9,INDEX($MK$1:$NB$19,19,MATCH(GG$2&amp;GG$6,INDEX($MK$1:$NB$19,2,)&amp;INDEX($MK$1:$NB$19,6,),0)))+GG9*SUMPRODUCT($MK$7:$NB$7,$MK$19:$NB$19)-GG$12*INDEX($ME$1:$MJ$19,19,MATCH(GG13,$ME$1:$MJ$1,0))+SUMPRODUCT($MK$7:$NB$7,$MK$14:$NB$14),"")</f>
        <v/>
      </c>
      <c r="GH19" s="19" t="str">
        <f t="array" ref="GH19">IF(GH7="1",GH421-PRODUCT(GH9,INDEX($MK$1:$NB$19,19,MATCH(GH$2&amp;GH$6,INDEX($MK$1:$NB$19,2,)&amp;INDEX($MK$1:$NB$19,6,),0)))+GH9*SUMPRODUCT($MK$7:$NB$7,$MK$19:$NB$19)-GH$12*INDEX($ME$1:$MJ$19,19,MATCH(GH13,$ME$1:$MJ$1,0))+SUMPRODUCT($MK$7:$NB$7,$MK$14:$NB$14),"")</f>
        <v/>
      </c>
      <c r="GI19" s="19" t="str">
        <f t="array" ref="GI19">IF(GI7="1",GI421-PRODUCT(GI9,INDEX($MK$1:$NB$19,19,MATCH(GI$2&amp;GI$6,INDEX($MK$1:$NB$19,2,)&amp;INDEX($MK$1:$NB$19,6,),0)))+GI9*SUMPRODUCT($MK$7:$NB$7,$MK$19:$NB$19)-GI$12*INDEX($ME$1:$MJ$19,19,MATCH(GI13,$ME$1:$MJ$1,0))+SUMPRODUCT($MK$7:$NB$7,$MK$14:$NB$14),"")</f>
        <v/>
      </c>
      <c r="GJ19" s="19" t="str">
        <f t="array" ref="GJ19">IF(GJ7="1",GJ421-PRODUCT(GJ9,INDEX($MK$1:$NB$19,19,MATCH(GJ$2&amp;GJ$6,INDEX($MK$1:$NB$19,2,)&amp;INDEX($MK$1:$NB$19,6,),0)))+GJ9*SUMPRODUCT($MK$7:$NB$7,$MK$19:$NB$19)-GJ$12*INDEX($ME$1:$MJ$19,19,MATCH(GJ13,$ME$1:$MJ$1,0))+SUMPRODUCT($MK$7:$NB$7,$MK$14:$NB$14),"")</f>
        <v/>
      </c>
      <c r="GK19" s="19" t="str">
        <f t="array" ref="GK19">IF(GK7="1",GK421-PRODUCT(GK9,INDEX($MK$1:$NB$19,19,MATCH(GK$2&amp;GK$6,INDEX($MK$1:$NB$19,2,)&amp;INDEX($MK$1:$NB$19,6,),0)))+GK9*SUMPRODUCT($MK$7:$NB$7,$MK$19:$NB$19)-GK$12*INDEX($ME$1:$MJ$19,19,MATCH(GK13,$ME$1:$MJ$1,0))+SUMPRODUCT($MK$7:$NB$7,$MK$14:$NB$14),"")</f>
        <v/>
      </c>
      <c r="GL19" s="19" t="str">
        <f t="array" ref="GL19">IF(GL7="1",GL421-PRODUCT(GL9,INDEX($MK$1:$NB$19,19,MATCH(GL$2&amp;GL$6,INDEX($MK$1:$NB$19,2,)&amp;INDEX($MK$1:$NB$19,6,),0)))+GL9*SUMPRODUCT($MK$7:$NB$7,$MK$19:$NB$19)-GL$12*INDEX($ME$1:$MJ$19,19,MATCH(GL13,$ME$1:$MJ$1,0))+SUMPRODUCT($MK$7:$NB$7,$MK$14:$NB$14),"")</f>
        <v/>
      </c>
      <c r="GM19" s="19" t="str">
        <f t="array" ref="GM19">IF(GM7="1",GM421-PRODUCT(GM9,INDEX($MK$1:$NB$19,19,MATCH(GM$2&amp;GM$6,INDEX($MK$1:$NB$19,2,)&amp;INDEX($MK$1:$NB$19,6,),0)))+GM9*SUMPRODUCT($MK$7:$NB$7,$MK$19:$NB$19)-GM$12*INDEX($ME$1:$MJ$19,19,MATCH(GM13,$ME$1:$MJ$1,0))+SUMPRODUCT($MK$7:$NB$7,$MK$14:$NB$14),"")</f>
        <v/>
      </c>
      <c r="GN19" s="19" t="str">
        <f t="array" ref="GN19">IF(GN7="1",GN421-PRODUCT(GN9,INDEX($MK$1:$NB$19,19,MATCH(GN$2&amp;GN$6,INDEX($MK$1:$NB$19,2,)&amp;INDEX($MK$1:$NB$19,6,),0)))+GN9*SUMPRODUCT($MK$7:$NB$7,$MK$19:$NB$19)-GN$12*INDEX($ME$1:$MJ$19,19,MATCH(GN13,$ME$1:$MJ$1,0))+SUMPRODUCT($MK$7:$NB$7,$MK$14:$NB$14),"")</f>
        <v/>
      </c>
      <c r="GO19" s="19" t="str">
        <f t="array" ref="GO19">IF(GO7="1",GO421-PRODUCT(GO9,INDEX($MK$1:$NB$19,19,MATCH(GO$2&amp;GO$6,INDEX($MK$1:$NB$19,2,)&amp;INDEX($MK$1:$NB$19,6,),0)))+GO9*SUMPRODUCT($MK$7:$NB$7,$MK$19:$NB$19)-GO$12*INDEX($ME$1:$MJ$19,19,MATCH(GO13,$ME$1:$MJ$1,0))+SUMPRODUCT($MK$7:$NB$7,$MK$14:$NB$14),"")</f>
        <v/>
      </c>
      <c r="GP19" s="19" t="str">
        <f t="array" ref="GP19">IF(GP7="1",GP421-PRODUCT(GP9,INDEX($MK$1:$NB$19,19,MATCH(GP$2&amp;GP$6,INDEX($MK$1:$NB$19,2,)&amp;INDEX($MK$1:$NB$19,6,),0)))+GP9*SUMPRODUCT($MK$7:$NB$7,$MK$19:$NB$19)-GP$12*INDEX($ME$1:$MJ$19,19,MATCH(GP13,$ME$1:$MJ$1,0))+SUMPRODUCT($MK$7:$NB$7,$MK$14:$NB$14),"")</f>
        <v/>
      </c>
      <c r="GQ19" s="19" t="str">
        <f t="array" ref="GQ19">IF(GQ7="1",GQ421-PRODUCT(GQ9,INDEX($MK$1:$NB$19,19,MATCH(GQ$2&amp;GQ$6,INDEX($MK$1:$NB$19,2,)&amp;INDEX($MK$1:$NB$19,6,),0)))+GQ9*SUMPRODUCT($MK$7:$NB$7,$MK$19:$NB$19)-GQ$12*INDEX($ME$1:$MJ$19,19,MATCH(GQ13,$ME$1:$MJ$1,0))+SUMPRODUCT($MK$7:$NB$7,$MK$14:$NB$14),"")</f>
        <v/>
      </c>
      <c r="GR19" s="19" t="str">
        <f t="array" ref="GR19">IF(GR7="1",GR421-PRODUCT(GR9,INDEX($MK$1:$NB$19,19,MATCH(GR$2&amp;GR$6,INDEX($MK$1:$NB$19,2,)&amp;INDEX($MK$1:$NB$19,6,),0)))+GR9*SUMPRODUCT($MK$7:$NB$7,$MK$19:$NB$19)-GR$12*INDEX($ME$1:$MJ$19,19,MATCH(GR13,$ME$1:$MJ$1,0))+SUMPRODUCT($MK$7:$NB$7,$MK$14:$NB$14),"")</f>
        <v/>
      </c>
      <c r="GS19" s="19" t="str">
        <f t="array" ref="GS19">IF(GS7="1",GS421-PRODUCT(GS9,INDEX($MK$1:$NB$19,19,MATCH(GS$2&amp;GS$6,INDEX($MK$1:$NB$19,2,)&amp;INDEX($MK$1:$NB$19,6,),0)))+GS9*SUMPRODUCT($MK$7:$NB$7,$MK$19:$NB$19)-GS$12*INDEX($ME$1:$MJ$19,19,MATCH(GS13,$ME$1:$MJ$1,0))+SUMPRODUCT($MK$7:$NB$7,$MK$14:$NB$14),"")</f>
        <v/>
      </c>
      <c r="GT19" s="19" t="str">
        <f t="array" ref="GT19">IF(GT7="1",GT421-PRODUCT(GT9,INDEX($MK$1:$NB$19,19,MATCH(GT$2&amp;GT$6,INDEX($MK$1:$NB$19,2,)&amp;INDEX($MK$1:$NB$19,6,),0)))+GT9*SUMPRODUCT($MK$7:$NB$7,$MK$19:$NB$19)-GT$12*INDEX($ME$1:$MJ$19,19,MATCH(GT13,$ME$1:$MJ$1,0))+SUMPRODUCT($MK$7:$NB$7,$MK$14:$NB$14),"")</f>
        <v/>
      </c>
      <c r="GU19" s="19" t="str">
        <f t="array" ref="GU19">IF(GU7="1",GU421-PRODUCT(GU9,INDEX($MK$1:$NB$19,19,MATCH(GU$2&amp;GU$6,INDEX($MK$1:$NB$19,2,)&amp;INDEX($MK$1:$NB$19,6,),0)))+GU9*SUMPRODUCT($MK$7:$NB$7,$MK$19:$NB$19)-GU$12*INDEX($ME$1:$MJ$19,19,MATCH(GU13,$ME$1:$MJ$1,0))+SUMPRODUCT($MK$7:$NB$7,$MK$14:$NB$14),"")</f>
        <v/>
      </c>
      <c r="GV19" s="19" t="str">
        <f t="array" ref="GV19">IF(GV7="1",GV421-PRODUCT(GV9,INDEX($MK$1:$NB$19,19,MATCH(GV$2&amp;GV$6,INDEX($MK$1:$NB$19,2,)&amp;INDEX($MK$1:$NB$19,6,),0)))+GV9*SUMPRODUCT($MK$7:$NB$7,$MK$19:$NB$19)-GV$12*INDEX($ME$1:$MJ$19,19,MATCH(GV13,$ME$1:$MJ$1,0))+SUMPRODUCT($MK$7:$NB$7,$MK$14:$NB$14),"")</f>
        <v/>
      </c>
      <c r="GW19" s="19" t="str">
        <f t="array" ref="GW19">IF(GW7="1",GW421-PRODUCT(GW9,INDEX($MK$1:$NB$19,19,MATCH(GW$2&amp;GW$6,INDEX($MK$1:$NB$19,2,)&amp;INDEX($MK$1:$NB$19,6,),0)))+GW9*SUMPRODUCT($MK$7:$NB$7,$MK$19:$NB$19)-GW$12*INDEX($ME$1:$MJ$19,19,MATCH(GW13,$ME$1:$MJ$1,0))+SUMPRODUCT($MK$7:$NB$7,$MK$14:$NB$14),"")</f>
        <v/>
      </c>
      <c r="GX19" s="19" t="str">
        <f t="array" ref="GX19">IF(GX7="1",GX421-PRODUCT(GX9,INDEX($MK$1:$NB$19,19,MATCH(GX$2&amp;GX$6,INDEX($MK$1:$NB$19,2,)&amp;INDEX($MK$1:$NB$19,6,),0)))+GX9*SUMPRODUCT($MK$7:$NB$7,$MK$19:$NB$19)-GX$12*INDEX($ME$1:$MJ$19,19,MATCH(GX13,$ME$1:$MJ$1,0))+SUMPRODUCT($MK$7:$NB$7,$MK$14:$NB$14),"")</f>
        <v/>
      </c>
      <c r="GY19" s="19" t="str">
        <f t="array" ref="GY19">IF(GY7="1",GY421-PRODUCT(GY9,INDEX($MK$1:$NB$19,19,MATCH(GY$2&amp;GY$6,INDEX($MK$1:$NB$19,2,)&amp;INDEX($MK$1:$NB$19,6,),0)))+GY9*SUMPRODUCT($MK$7:$NB$7,$MK$19:$NB$19)-GY$12*INDEX($ME$1:$MJ$19,19,MATCH(GY13,$ME$1:$MJ$1,0))+SUMPRODUCT($MK$7:$NB$7,$MK$14:$NB$14),"")</f>
        <v/>
      </c>
      <c r="GZ19" s="19" t="str">
        <f t="array" ref="GZ19">IF(GZ7="1",GZ421-PRODUCT(GZ9,INDEX($MK$1:$NB$19,19,MATCH(GZ$2&amp;GZ$6,INDEX($MK$1:$NB$19,2,)&amp;INDEX($MK$1:$NB$19,6,),0)))+GZ9*SUMPRODUCT($MK$7:$NB$7,$MK$19:$NB$19)-GZ$12*INDEX($ME$1:$MJ$19,19,MATCH(GZ13,$ME$1:$MJ$1,0))+SUMPRODUCT($MK$7:$NB$7,$MK$14:$NB$14),"")</f>
        <v/>
      </c>
      <c r="HA19" s="19" t="str">
        <f t="array" ref="HA19">IF(HA7="1",HA421-PRODUCT(HA9,INDEX($MK$1:$NB$19,19,MATCH(HA$2&amp;HA$6,INDEX($MK$1:$NB$19,2,)&amp;INDEX($MK$1:$NB$19,6,),0)))+HA9*SUMPRODUCT($MK$7:$NB$7,$MK$19:$NB$19)-HA$12*INDEX($ME$1:$MJ$19,19,MATCH(HA13,$ME$1:$MJ$1,0))+SUMPRODUCT($MK$7:$NB$7,$MK$14:$NB$14),"")</f>
        <v/>
      </c>
      <c r="HB19" s="19" t="str">
        <f t="array" ref="HB19">IF(HB7="1",HB421-PRODUCT(HB9,INDEX($MK$1:$NB$19,19,MATCH(HB$2&amp;HB$6,INDEX($MK$1:$NB$19,2,)&amp;INDEX($MK$1:$NB$19,6,),0)))+HB9*SUMPRODUCT($MK$7:$NB$7,$MK$19:$NB$19)-HB$12*INDEX($ME$1:$MJ$19,19,MATCH(HB13,$ME$1:$MJ$1,0))+SUMPRODUCT($MK$7:$NB$7,$MK$14:$NB$14),"")</f>
        <v/>
      </c>
      <c r="HC19" s="19" t="str">
        <f t="array" ref="HC19">IF(HC7="1",HC421-PRODUCT(HC9,INDEX($MK$1:$NB$19,19,MATCH(HC$2&amp;HC$6,INDEX($MK$1:$NB$19,2,)&amp;INDEX($MK$1:$NB$19,6,),0)))+HC9*SUMPRODUCT($MK$7:$NB$7,$MK$19:$NB$19)-HC$12*INDEX($ME$1:$MJ$19,19,MATCH(HC13,$ME$1:$MJ$1,0))+SUMPRODUCT($MK$7:$NB$7,$MK$14:$NB$14),"")</f>
        <v/>
      </c>
      <c r="HD19" s="19" t="str">
        <f t="array" ref="HD19">IF(HD7="1",HD421-PRODUCT(HD9,INDEX($MK$1:$NB$19,19,MATCH(HD$2&amp;HD$6,INDEX($MK$1:$NB$19,2,)&amp;INDEX($MK$1:$NB$19,6,),0)))+HD9*SUMPRODUCT($MK$7:$NB$7,$MK$19:$NB$19)-HD$12*INDEX($ME$1:$MJ$19,19,MATCH(HD13,$ME$1:$MJ$1,0))+SUMPRODUCT($MK$7:$NB$7,$MK$14:$NB$14),"")</f>
        <v/>
      </c>
      <c r="HE19" s="19" t="str">
        <f t="array" ref="HE19">IF(HE7="1",HE421-PRODUCT(HE9,INDEX($MK$1:$NB$19,19,MATCH(HE$2&amp;HE$6,INDEX($MK$1:$NB$19,2,)&amp;INDEX($MK$1:$NB$19,6,),0)))+HE9*SUMPRODUCT($MK$7:$NB$7,$MK$19:$NB$19)-HE$12*INDEX($ME$1:$MJ$19,19,MATCH(HE13,$ME$1:$MJ$1,0))+SUMPRODUCT($MK$7:$NB$7,$MK$14:$NB$14),"")</f>
        <v/>
      </c>
      <c r="HF19" s="19" t="str">
        <f t="array" ref="HF19">IF(HF7="1",HF421-PRODUCT(HF9,INDEX($MK$1:$NB$19,19,MATCH(HF$2&amp;HF$6,INDEX($MK$1:$NB$19,2,)&amp;INDEX($MK$1:$NB$19,6,),0)))+HF9*SUMPRODUCT($MK$7:$NB$7,$MK$19:$NB$19)-HF$12*INDEX($ME$1:$MJ$19,19,MATCH(HF13,$ME$1:$MJ$1,0))+SUMPRODUCT($MK$7:$NB$7,$MK$14:$NB$14),"")</f>
        <v/>
      </c>
      <c r="HG19" s="19" t="str">
        <f t="array" ref="HG19">IF(HG7="1",HG421-PRODUCT(HG9,INDEX($MK$1:$NB$19,19,MATCH(HG$2&amp;HG$6,INDEX($MK$1:$NB$19,2,)&amp;INDEX($MK$1:$NB$19,6,),0)))+HG9*SUMPRODUCT($MK$7:$NB$7,$MK$19:$NB$19)-HG$12*INDEX($ME$1:$MJ$19,19,MATCH(HG13,$ME$1:$MJ$1,0))+SUMPRODUCT($MK$7:$NB$7,$MK$14:$NB$14),"")</f>
        <v/>
      </c>
      <c r="HH19" s="19" t="str">
        <f t="array" ref="HH19">IF(HH7="1",HH421-PRODUCT(HH9,INDEX($MK$1:$NB$19,19,MATCH(HH$2&amp;HH$6,INDEX($MK$1:$NB$19,2,)&amp;INDEX($MK$1:$NB$19,6,),0)))+HH9*SUMPRODUCT($MK$7:$NB$7,$MK$19:$NB$19)-HH$12*INDEX($ME$1:$MJ$19,19,MATCH(HH13,$ME$1:$MJ$1,0))+SUMPRODUCT($MK$7:$NB$7,$MK$14:$NB$14),"")</f>
        <v/>
      </c>
      <c r="HI19" s="19" t="str">
        <f t="array" ref="HI19">IF(HI7="1",HI421-PRODUCT(HI9,INDEX($MK$1:$NB$19,19,MATCH(HI$2&amp;HI$6,INDEX($MK$1:$NB$19,2,)&amp;INDEX($MK$1:$NB$19,6,),0)))+HI9*SUMPRODUCT($MK$7:$NB$7,$MK$19:$NB$19)-HI$12*INDEX($ME$1:$MJ$19,19,MATCH(HI13,$ME$1:$MJ$1,0))+SUMPRODUCT($MK$7:$NB$7,$MK$14:$NB$14),"")</f>
        <v/>
      </c>
      <c r="HJ19" s="19" t="str">
        <f t="array" ref="HJ19">IF(HJ7="1",HJ421-PRODUCT(HJ9,INDEX($MK$1:$NB$19,19,MATCH(HJ$2&amp;HJ$6,INDEX($MK$1:$NB$19,2,)&amp;INDEX($MK$1:$NB$19,6,),0)))+HJ9*SUMPRODUCT($MK$7:$NB$7,$MK$19:$NB$19)-HJ$12*INDEX($ME$1:$MJ$19,19,MATCH(HJ13,$ME$1:$MJ$1,0))+SUMPRODUCT($MK$7:$NB$7,$MK$14:$NB$14),"")</f>
        <v/>
      </c>
      <c r="HK19" s="19" t="str">
        <f t="array" ref="HK19">IF(HK7="1",HK421-PRODUCT(HK9,INDEX($MK$1:$NB$19,19,MATCH(HK$2&amp;HK$6,INDEX($MK$1:$NB$19,2,)&amp;INDEX($MK$1:$NB$19,6,),0)))+HK9*SUMPRODUCT($MK$7:$NB$7,$MK$19:$NB$19)-HK$12*INDEX($ME$1:$MJ$19,19,MATCH(HK13,$ME$1:$MJ$1,0))+SUMPRODUCT($MK$7:$NB$7,$MK$14:$NB$14),"")</f>
        <v/>
      </c>
      <c r="HL19" s="19" t="str">
        <f t="array" ref="HL19">IF(HL7="1",HL421-PRODUCT(HL9,INDEX($MK$1:$NB$19,19,MATCH(HL$2&amp;HL$6,INDEX($MK$1:$NB$19,2,)&amp;INDEX($MK$1:$NB$19,6,),0)))+HL9*SUMPRODUCT($MK$7:$NB$7,$MK$19:$NB$19)-HL$12*INDEX($ME$1:$MJ$19,19,MATCH(HL13,$ME$1:$MJ$1,0))+SUMPRODUCT($MK$7:$NB$7,$MK$14:$NB$14),"")</f>
        <v/>
      </c>
      <c r="HM19" s="19" t="str">
        <f t="array" ref="HM19">IF(HM7="1",HM421-PRODUCT(HM9,INDEX($MK$1:$NB$19,19,MATCH(HM$2&amp;HM$6,INDEX($MK$1:$NB$19,2,)&amp;INDEX($MK$1:$NB$19,6,),0)))+HM9*SUMPRODUCT($MK$7:$NB$7,$MK$19:$NB$19)-HM$12*INDEX($ME$1:$MJ$19,19,MATCH(HM13,$ME$1:$MJ$1,0))+SUMPRODUCT($MK$7:$NB$7,$MK$14:$NB$14),"")</f>
        <v/>
      </c>
      <c r="HN19" s="19" t="str">
        <f t="array" ref="HN19">IF(HN7="1",HN421-PRODUCT(HN9,INDEX($MK$1:$NB$19,19,MATCH(HN$2&amp;HN$6,INDEX($MK$1:$NB$19,2,)&amp;INDEX($MK$1:$NB$19,6,),0)))+HN9*SUMPRODUCT($MK$7:$NB$7,$MK$19:$NB$19)-HN$12*INDEX($ME$1:$MJ$19,19,MATCH(HN13,$ME$1:$MJ$1,0))+SUMPRODUCT($MK$7:$NB$7,$MK$14:$NB$14),"")</f>
        <v/>
      </c>
      <c r="HO19" s="19" t="str">
        <f t="array" ref="HO19">IF(HO7="1",HO421-PRODUCT(HO9,INDEX($MK$1:$NB$19,19,MATCH(HO$2&amp;HO$6,INDEX($MK$1:$NB$19,2,)&amp;INDEX($MK$1:$NB$19,6,),0)))+HO9*SUMPRODUCT($MK$7:$NB$7,$MK$19:$NB$19)-HO$12*INDEX($ME$1:$MJ$19,19,MATCH(HO13,$ME$1:$MJ$1,0))+SUMPRODUCT($MK$7:$NB$7,$MK$14:$NB$14),"")</f>
        <v/>
      </c>
      <c r="HP19" s="19" t="str">
        <f t="array" ref="HP19">IF(HP7="1",HP421-PRODUCT(HP9,INDEX($MK$1:$NB$19,19,MATCH(HP$2&amp;HP$6,INDEX($MK$1:$NB$19,2,)&amp;INDEX($MK$1:$NB$19,6,),0)))+HP9*SUMPRODUCT($MK$7:$NB$7,$MK$19:$NB$19)-HP$12*INDEX($ME$1:$MJ$19,19,MATCH(HP13,$ME$1:$MJ$1,0))+SUMPRODUCT($MK$7:$NB$7,$MK$14:$NB$14),"")</f>
        <v/>
      </c>
      <c r="HQ19" s="19" t="str">
        <f t="array" ref="HQ19">IF(HQ7="1",HQ421-PRODUCT(HQ9,INDEX($MK$1:$NB$19,19,MATCH(HQ$2&amp;HQ$6,INDEX($MK$1:$NB$19,2,)&amp;INDEX($MK$1:$NB$19,6,),0)))+HQ9*SUMPRODUCT($MK$7:$NB$7,$MK$19:$NB$19)-HQ$12*INDEX($ME$1:$MJ$19,19,MATCH(HQ13,$ME$1:$MJ$1,0))+SUMPRODUCT($MK$7:$NB$7,$MK$14:$NB$14),"")</f>
        <v/>
      </c>
      <c r="HR19" s="19" t="str">
        <f t="array" ref="HR19">IF(HR7="1",HR421-PRODUCT(HR9,INDEX($MK$1:$NB$19,19,MATCH(HR$2&amp;HR$6,INDEX($MK$1:$NB$19,2,)&amp;INDEX($MK$1:$NB$19,6,),0)))+HR9*SUMPRODUCT($MK$7:$NB$7,$MK$19:$NB$19)-HR$12*INDEX($ME$1:$MJ$19,19,MATCH(HR13,$ME$1:$MJ$1,0))+SUMPRODUCT($MK$7:$NB$7,$MK$14:$NB$14),"")</f>
        <v/>
      </c>
      <c r="HS19" s="19" t="str">
        <f t="array" ref="HS19">IF(HS7="1",HS421-PRODUCT(HS9,INDEX($MK$1:$NB$19,19,MATCH(HS$2&amp;HS$6,INDEX($MK$1:$NB$19,2,)&amp;INDEX($MK$1:$NB$19,6,),0)))+HS9*SUMPRODUCT($MK$7:$NB$7,$MK$19:$NB$19)-HS$12*INDEX($ME$1:$MJ$19,19,MATCH(HS13,$ME$1:$MJ$1,0))+SUMPRODUCT($MK$7:$NB$7,$MK$14:$NB$14),"")</f>
        <v/>
      </c>
      <c r="HT19" s="19" t="str">
        <f t="array" ref="HT19">IF(HT7="1",HT421-PRODUCT(HT9,INDEX($MK$1:$NB$19,19,MATCH(HT$2&amp;HT$6,INDEX($MK$1:$NB$19,2,)&amp;INDEX($MK$1:$NB$19,6,),0)))+HT9*SUMPRODUCT($MK$7:$NB$7,$MK$19:$NB$19)-HT$12*INDEX($ME$1:$MJ$19,19,MATCH(HT13,$ME$1:$MJ$1,0))+SUMPRODUCT($MK$7:$NB$7,$MK$14:$NB$14),"")</f>
        <v/>
      </c>
      <c r="HU19" s="19" t="str">
        <f t="array" ref="HU19">IF(HU7="1",HU421-PRODUCT(HU9,INDEX($MK$1:$NB$19,19,MATCH(HU$2&amp;HU$6,INDEX($MK$1:$NB$19,2,)&amp;INDEX($MK$1:$NB$19,6,),0)))+HU9*SUMPRODUCT($MK$7:$NB$7,$MK$19:$NB$19)-HU$12*INDEX($ME$1:$MJ$19,19,MATCH(HU13,$ME$1:$MJ$1,0))+SUMPRODUCT($MK$7:$NB$7,$MK$14:$NB$14),"")</f>
        <v/>
      </c>
      <c r="HV19" s="19" t="str">
        <f t="array" ref="HV19">IF(HV7="1",HV421-PRODUCT(HV9,INDEX($MK$1:$NB$19,19,MATCH(HV$2&amp;HV$6,INDEX($MK$1:$NB$19,2,)&amp;INDEX($MK$1:$NB$19,6,),0)))+HV9*SUMPRODUCT($MK$7:$NB$7,$MK$19:$NB$19)-HV$12*INDEX($ME$1:$MJ$19,19,MATCH(HV13,$ME$1:$MJ$1,0))+SUMPRODUCT($MK$7:$NB$7,$MK$14:$NB$14),"")</f>
        <v/>
      </c>
      <c r="HW19" s="19" t="str">
        <f t="array" ref="HW19">IF(HW7="1",HW421-PRODUCT(HW9,INDEX($MK$1:$NB$19,19,MATCH(HW$2&amp;HW$6,INDEX($MK$1:$NB$19,2,)&amp;INDEX($MK$1:$NB$19,6,),0)))+HW9*SUMPRODUCT($MK$7:$NB$7,$MK$19:$NB$19)-HW$12*INDEX($ME$1:$MJ$19,19,MATCH(HW13,$ME$1:$MJ$1,0))+SUMPRODUCT($MK$7:$NB$7,$MK$14:$NB$14),"")</f>
        <v/>
      </c>
      <c r="HX19" s="19" t="str">
        <f t="array" ref="HX19">IF(HX7="1",HX421-PRODUCT(HX9,INDEX($MK$1:$NB$19,19,MATCH(HX$2&amp;HX$6,INDEX($MK$1:$NB$19,2,)&amp;INDEX($MK$1:$NB$19,6,),0)))+HX9*SUMPRODUCT($MK$7:$NB$7,$MK$19:$NB$19)-HX$12*INDEX($ME$1:$MJ$19,19,MATCH(HX13,$ME$1:$MJ$1,0))+SUMPRODUCT($MK$7:$NB$7,$MK$14:$NB$14),"")</f>
        <v/>
      </c>
      <c r="HY19" s="19" t="str">
        <f t="array" ref="HY19">IF(HY7="1",HY421-PRODUCT(HY9,INDEX($MK$1:$NB$19,19,MATCH(HY$2&amp;HY$6,INDEX($MK$1:$NB$19,2,)&amp;INDEX($MK$1:$NB$19,6,),0)))+HY9*SUMPRODUCT($MK$7:$NB$7,$MK$19:$NB$19)-HY$12*INDEX($ME$1:$MJ$19,19,MATCH(HY13,$ME$1:$MJ$1,0))+SUMPRODUCT($MK$7:$NB$7,$MK$14:$NB$14),"")</f>
        <v/>
      </c>
      <c r="HZ19" s="19" t="str">
        <f t="array" ref="HZ19">IF(HZ7="1",HZ421-PRODUCT(HZ9,INDEX($MK$1:$NB$19,19,MATCH(HZ$2&amp;HZ$6,INDEX($MK$1:$NB$19,2,)&amp;INDEX($MK$1:$NB$19,6,),0)))+HZ9*SUMPRODUCT($MK$7:$NB$7,$MK$19:$NB$19)-HZ$12*INDEX($ME$1:$MJ$19,19,MATCH(HZ13,$ME$1:$MJ$1,0))+SUMPRODUCT($MK$7:$NB$7,$MK$14:$NB$14),"")</f>
        <v/>
      </c>
      <c r="IA19" s="19" t="str">
        <f t="array" ref="IA19">IF(IA7="1",IA421-PRODUCT(IA9,INDEX($MK$1:$NB$19,19,MATCH(IA$2&amp;IA$6,INDEX($MK$1:$NB$19,2,)&amp;INDEX($MK$1:$NB$19,6,),0)))+IA9*SUMPRODUCT($MK$7:$NB$7,$MK$19:$NB$19)-IA$12*INDEX($ME$1:$MJ$19,19,MATCH(IA13,$ME$1:$MJ$1,0))+SUMPRODUCT($MK$7:$NB$7,$MK$14:$NB$14),"")</f>
        <v/>
      </c>
      <c r="IB19" s="19" t="str">
        <f t="array" ref="IB19">IF(IB7="1",IB421-PRODUCT(IB9,INDEX($MK$1:$NB$19,19,MATCH(IB$2&amp;IB$6,INDEX($MK$1:$NB$19,2,)&amp;INDEX($MK$1:$NB$19,6,),0)))+IB9*SUMPRODUCT($MK$7:$NB$7,$MK$19:$NB$19)-IB$12*INDEX($ME$1:$MJ$19,19,MATCH(IB13,$ME$1:$MJ$1,0))+SUMPRODUCT($MK$7:$NB$7,$MK$14:$NB$14),"")</f>
        <v/>
      </c>
      <c r="IC19" s="19" t="str">
        <f t="array" ref="IC19">IF(IC7="1",IC421-PRODUCT(IC9,INDEX($MK$1:$NB$19,19,MATCH(IC$2&amp;IC$6,INDEX($MK$1:$NB$19,2,)&amp;INDEX($MK$1:$NB$19,6,),0)))+IC9*SUMPRODUCT($MK$7:$NB$7,$MK$19:$NB$19)-IC$12*INDEX($ME$1:$MJ$19,19,MATCH(IC13,$ME$1:$MJ$1,0))+SUMPRODUCT($MK$7:$NB$7,$MK$14:$NB$14),"")</f>
        <v/>
      </c>
      <c r="ID19" s="19" t="str">
        <f t="array" ref="ID19">IF(ID7="1",ID421-PRODUCT(ID9,INDEX($MK$1:$NB$19,19,MATCH(ID$2&amp;ID$6,INDEX($MK$1:$NB$19,2,)&amp;INDEX($MK$1:$NB$19,6,),0)))+ID9*SUMPRODUCT($MK$7:$NB$7,$MK$19:$NB$19)-ID$12*INDEX($ME$1:$MJ$19,19,MATCH(ID13,$ME$1:$MJ$1,0))+SUMPRODUCT($MK$7:$NB$7,$MK$14:$NB$14),"")</f>
        <v/>
      </c>
      <c r="IE19" s="19" t="str">
        <f t="array" ref="IE19">IF(IE7="1",IE421-PRODUCT(IE9,INDEX($MK$1:$NB$19,19,MATCH(IE$2&amp;IE$6,INDEX($MK$1:$NB$19,2,)&amp;INDEX($MK$1:$NB$19,6,),0)))+IE9*SUMPRODUCT($MK$7:$NB$7,$MK$19:$NB$19)-IE$12*INDEX($ME$1:$MJ$19,19,MATCH(IE13,$ME$1:$MJ$1,0))+SUMPRODUCT($MK$7:$NB$7,$MK$14:$NB$14),"")</f>
        <v/>
      </c>
      <c r="IF19" s="19" t="str">
        <f t="array" ref="IF19">IF(IF7="1",IF421-PRODUCT(IF9,INDEX($MK$1:$NB$19,19,MATCH(IF$2&amp;IF$6,INDEX($MK$1:$NB$19,2,)&amp;INDEX($MK$1:$NB$19,6,),0)))+IF9*SUMPRODUCT($MK$7:$NB$7,$MK$19:$NB$19)-IF$12*INDEX($ME$1:$MJ$19,19,MATCH(IF13,$ME$1:$MJ$1,0))+SUMPRODUCT($MK$7:$NB$7,$MK$14:$NB$14),"")</f>
        <v/>
      </c>
      <c r="IG19" s="19" t="str">
        <f t="array" ref="IG19">IF(IG7="1",IG421-PRODUCT(IG9,INDEX($MK$1:$NB$19,19,MATCH(IG$2&amp;IG$6,INDEX($MK$1:$NB$19,2,)&amp;INDEX($MK$1:$NB$19,6,),0)))+IG9*SUMPRODUCT($MK$7:$NB$7,$MK$19:$NB$19)-IG$12*INDEX($ME$1:$MJ$19,19,MATCH(IG13,$ME$1:$MJ$1,0))+SUMPRODUCT($MK$7:$NB$7,$MK$14:$NB$14),"")</f>
        <v/>
      </c>
      <c r="IH19" s="19" t="str">
        <f t="array" ref="IH19">IF(IH7="1",IH421-PRODUCT(IH9,INDEX($MK$1:$NB$19,19,MATCH(IH$2&amp;IH$6,INDEX($MK$1:$NB$19,2,)&amp;INDEX($MK$1:$NB$19,6,),0)))+IH9*SUMPRODUCT($MK$7:$NB$7,$MK$19:$NB$19)-IH$12*INDEX($ME$1:$MJ$19,19,MATCH(IH13,$ME$1:$MJ$1,0))+SUMPRODUCT($MK$7:$NB$7,$MK$14:$NB$14),"")</f>
        <v/>
      </c>
      <c r="II19" s="19" t="str">
        <f t="array" ref="II19">IF(II7="1",II421-PRODUCT(II9,INDEX($MK$1:$NB$19,19,MATCH(II$2&amp;II$6,INDEX($MK$1:$NB$19,2,)&amp;INDEX($MK$1:$NB$19,6,),0)))+II9*SUMPRODUCT($MK$7:$NB$7,$MK$19:$NB$19)-II$12*INDEX($ME$1:$MJ$19,19,MATCH(II13,$ME$1:$MJ$1,0))+SUMPRODUCT($MK$7:$NB$7,$MK$14:$NB$14),"")</f>
        <v/>
      </c>
      <c r="IJ19" s="19" t="str">
        <f t="array" ref="IJ19">IF(IJ7="1",IJ421-PRODUCT(IJ9,INDEX($MK$1:$NB$19,19,MATCH(IJ$2&amp;IJ$6,INDEX($MK$1:$NB$19,2,)&amp;INDEX($MK$1:$NB$19,6,),0)))+IJ9*SUMPRODUCT($MK$7:$NB$7,$MK$19:$NB$19)-IJ$12*INDEX($ME$1:$MJ$19,19,MATCH(IJ13,$ME$1:$MJ$1,0))+SUMPRODUCT($MK$7:$NB$7,$MK$14:$NB$14),"")</f>
        <v/>
      </c>
      <c r="IK19" s="19" t="str">
        <f t="array" ref="IK19">IF(IK7="1",IK421-PRODUCT(IK9,INDEX($MK$1:$NB$19,19,MATCH(IK$2&amp;IK$6,INDEX($MK$1:$NB$19,2,)&amp;INDEX($MK$1:$NB$19,6,),0)))+IK9*SUMPRODUCT($MK$7:$NB$7,$MK$19:$NB$19)-IK$12*INDEX($ME$1:$MJ$19,19,MATCH(IK13,$ME$1:$MJ$1,0))+SUMPRODUCT($MK$7:$NB$7,$MK$14:$NB$14),"")</f>
        <v/>
      </c>
      <c r="IL19" s="19" t="str">
        <f t="array" ref="IL19">IF(IL7="1",IL421-PRODUCT(IL9,INDEX($MK$1:$NB$19,19,MATCH(IL$2&amp;IL$6,INDEX($MK$1:$NB$19,2,)&amp;INDEX($MK$1:$NB$19,6,),0)))+IL9*SUMPRODUCT($MK$7:$NB$7,$MK$19:$NB$19)-IL$12*INDEX($ME$1:$MJ$19,19,MATCH(IL13,$ME$1:$MJ$1,0))+SUMPRODUCT($MK$7:$NB$7,$MK$14:$NB$14),"")</f>
        <v/>
      </c>
      <c r="IM19" s="19" t="str">
        <f t="array" ref="IM19">IF(IM7="1",IM421-PRODUCT(IM9,INDEX($MK$1:$NB$19,19,MATCH(IM$2&amp;IM$6,INDEX($MK$1:$NB$19,2,)&amp;INDEX($MK$1:$NB$19,6,),0)))+IM9*SUMPRODUCT($MK$7:$NB$7,$MK$19:$NB$19)-IM$12*INDEX($ME$1:$MJ$19,19,MATCH(IM13,$ME$1:$MJ$1,0))+SUMPRODUCT($MK$7:$NB$7,$MK$14:$NB$14),"")</f>
        <v/>
      </c>
      <c r="IN19" s="19" t="str">
        <f t="array" ref="IN19">IF(IN7="1",IN421-PRODUCT(IN9,INDEX($MK$1:$NB$19,19,MATCH(IN$2&amp;IN$6,INDEX($MK$1:$NB$19,2,)&amp;INDEX($MK$1:$NB$19,6,),0)))+IN9*SUMPRODUCT($MK$7:$NB$7,$MK$19:$NB$19)-IN$12*INDEX($ME$1:$MJ$19,19,MATCH(IN13,$ME$1:$MJ$1,0))+SUMPRODUCT($MK$7:$NB$7,$MK$14:$NB$14),"")</f>
        <v/>
      </c>
      <c r="IO19" s="19" t="str">
        <f t="array" ref="IO19">IF(IO7="1",IO421-PRODUCT(IO9,INDEX($MK$1:$NB$19,19,MATCH(IO$2&amp;IO$6,INDEX($MK$1:$NB$19,2,)&amp;INDEX($MK$1:$NB$19,6,),0)))+IO9*SUMPRODUCT($MK$7:$NB$7,$MK$19:$NB$19)-IO$12*INDEX($ME$1:$MJ$19,19,MATCH(IO13,$ME$1:$MJ$1,0))+SUMPRODUCT($MK$7:$NB$7,$MK$14:$NB$14),"")</f>
        <v/>
      </c>
      <c r="IP19" s="19" t="str">
        <f t="array" ref="IP19">IF(IP7="1",IP421-PRODUCT(IP9,INDEX($MK$1:$NB$19,19,MATCH(IP$2&amp;IP$6,INDEX($MK$1:$NB$19,2,)&amp;INDEX($MK$1:$NB$19,6,),0)))+IP9*SUMPRODUCT($MK$7:$NB$7,$MK$19:$NB$19)-IP$12*INDEX($ME$1:$MJ$19,19,MATCH(IP13,$ME$1:$MJ$1,0))+SUMPRODUCT($MK$7:$NB$7,$MK$14:$NB$14),"")</f>
        <v/>
      </c>
      <c r="IQ19" s="19" t="str">
        <f t="array" ref="IQ19">IF(IQ7="1",IQ421-PRODUCT(IQ9,INDEX($MK$1:$NB$19,19,MATCH(IQ$2&amp;IQ$6,INDEX($MK$1:$NB$19,2,)&amp;INDEX($MK$1:$NB$19,6,),0)))+IQ9*SUMPRODUCT($MK$7:$NB$7,$MK$19:$NB$19)-IQ$12*INDEX($ME$1:$MJ$19,19,MATCH(IQ13,$ME$1:$MJ$1,0))+SUMPRODUCT($MK$7:$NB$7,$MK$14:$NB$14),"")</f>
        <v/>
      </c>
      <c r="IR19" s="19" t="str">
        <f t="array" ref="IR19">IF(IR7="1",IR421-PRODUCT(IR9,INDEX($MK$1:$NB$19,19,MATCH(IR$2&amp;IR$6,INDEX($MK$1:$NB$19,2,)&amp;INDEX($MK$1:$NB$19,6,),0)))+IR9*SUMPRODUCT($MK$7:$NB$7,$MK$19:$NB$19)-IR$12*INDEX($ME$1:$MJ$19,19,MATCH(IR13,$ME$1:$MJ$1,0))+SUMPRODUCT($MK$7:$NB$7,$MK$14:$NB$14),"")</f>
        <v/>
      </c>
      <c r="IS19" s="19" t="str">
        <f t="array" ref="IS19">IF(IS7="1",IS421-PRODUCT(IS9,INDEX($MK$1:$NB$19,19,MATCH(IS$2&amp;IS$6,INDEX($MK$1:$NB$19,2,)&amp;INDEX($MK$1:$NB$19,6,),0)))+IS9*SUMPRODUCT($MK$7:$NB$7,$MK$19:$NB$19)-IS$12*INDEX($ME$1:$MJ$19,19,MATCH(IS13,$ME$1:$MJ$1,0))+SUMPRODUCT($MK$7:$NB$7,$MK$14:$NB$14),"")</f>
        <v/>
      </c>
      <c r="IT19" s="19" t="str">
        <f t="array" ref="IT19">IF(IT7="1",IT421-PRODUCT(IT9,INDEX($MK$1:$NB$19,19,MATCH(IT$2&amp;IT$6,INDEX($MK$1:$NB$19,2,)&amp;INDEX($MK$1:$NB$19,6,),0)))+IT9*SUMPRODUCT($MK$7:$NB$7,$MK$19:$NB$19)-IT$12*INDEX($ME$1:$MJ$19,19,MATCH(IT13,$ME$1:$MJ$1,0))+SUMPRODUCT($MK$7:$NB$7,$MK$14:$NB$14),"")</f>
        <v/>
      </c>
      <c r="IU19" s="19" t="str">
        <f t="array" ref="IU19">IF(IU7="1",IU421-PRODUCT(IU9,INDEX($MK$1:$NB$19,19,MATCH(IU$2&amp;IU$6,INDEX($MK$1:$NB$19,2,)&amp;INDEX($MK$1:$NB$19,6,),0)))+IU9*SUMPRODUCT($MK$7:$NB$7,$MK$19:$NB$19)-IU$12*INDEX($ME$1:$MJ$19,19,MATCH(IU13,$ME$1:$MJ$1,0))+SUMPRODUCT($MK$7:$NB$7,$MK$14:$NB$14),"")</f>
        <v/>
      </c>
      <c r="IV19" s="19" t="str">
        <f t="array" ref="IV19">IF(IV7="1",IV421-PRODUCT(IV9,INDEX($MK$1:$NB$19,19,MATCH(IV$2&amp;IV$6,INDEX($MK$1:$NB$19,2,)&amp;INDEX($MK$1:$NB$19,6,),0)))+IV9*SUMPRODUCT($MK$7:$NB$7,$MK$19:$NB$19)-IV$12*INDEX($ME$1:$MJ$19,19,MATCH(IV13,$ME$1:$MJ$1,0))+SUMPRODUCT($MK$7:$NB$7,$MK$14:$NB$14),"")</f>
        <v/>
      </c>
      <c r="IW19" s="19" t="str">
        <f t="array" ref="IW19">IF(IW7="1",IW421-PRODUCT(IW9,INDEX($MK$1:$NB$19,19,MATCH(IW$2&amp;IW$6,INDEX($MK$1:$NB$19,2,)&amp;INDEX($MK$1:$NB$19,6,),0)))+IW9*SUMPRODUCT($MK$7:$NB$7,$MK$19:$NB$19)-IW$12*INDEX($ME$1:$MJ$19,19,MATCH(IW13,$ME$1:$MJ$1,0))+SUMPRODUCT($MK$7:$NB$7,$MK$14:$NB$14),"")</f>
        <v/>
      </c>
      <c r="IX19" s="19" t="str">
        <f t="array" ref="IX19">IF(IX7="1",IX421-PRODUCT(IX9,INDEX($MK$1:$NB$19,19,MATCH(IX$2&amp;IX$6,INDEX($MK$1:$NB$19,2,)&amp;INDEX($MK$1:$NB$19,6,),0)))+IX9*SUMPRODUCT($MK$7:$NB$7,$MK$19:$NB$19)-IX$12*INDEX($ME$1:$MJ$19,19,MATCH(IX13,$ME$1:$MJ$1,0))+SUMPRODUCT($MK$7:$NB$7,$MK$14:$NB$14),"")</f>
        <v/>
      </c>
      <c r="IY19" s="19" t="str">
        <f t="array" ref="IY19">IF(IY7="1",IY421-PRODUCT(IY9,INDEX($MK$1:$NB$19,19,MATCH(IY$2&amp;IY$6,INDEX($MK$1:$NB$19,2,)&amp;INDEX($MK$1:$NB$19,6,),0)))+IY9*SUMPRODUCT($MK$7:$NB$7,$MK$19:$NB$19)-IY$12*INDEX($ME$1:$MJ$19,19,MATCH(IY13,$ME$1:$MJ$1,0))+SUMPRODUCT($MK$7:$NB$7,$MK$14:$NB$14),"")</f>
        <v/>
      </c>
      <c r="IZ19" s="19" t="str">
        <f t="array" ref="IZ19">IF(IZ7="1",IZ421-PRODUCT(IZ9,INDEX($MK$1:$NB$19,19,MATCH(IZ$2&amp;IZ$6,INDEX($MK$1:$NB$19,2,)&amp;INDEX($MK$1:$NB$19,6,),0)))+IZ9*SUMPRODUCT($MK$7:$NB$7,$MK$19:$NB$19)-IZ$12*INDEX($ME$1:$MJ$19,19,MATCH(IZ13,$ME$1:$MJ$1,0))+SUMPRODUCT($MK$7:$NB$7,$MK$14:$NB$14),"")</f>
        <v/>
      </c>
      <c r="JA19" s="19" t="str">
        <f t="array" ref="JA19">IF(JA7="1",JA421-PRODUCT(JA9,INDEX($MK$1:$NB$19,19,MATCH(JA$2&amp;JA$6,INDEX($MK$1:$NB$19,2,)&amp;INDEX($MK$1:$NB$19,6,),0)))+JA9*SUMPRODUCT($MK$7:$NB$7,$MK$19:$NB$19)-JA$12*INDEX($ME$1:$MJ$19,19,MATCH(JA13,$ME$1:$MJ$1,0))+SUMPRODUCT($MK$7:$NB$7,$MK$14:$NB$14),"")</f>
        <v/>
      </c>
      <c r="JB19" s="19" t="str">
        <f t="array" ref="JB19">IF(JB7="1",JB421-PRODUCT(JB9,INDEX($MK$1:$NB$19,19,MATCH(JB$2&amp;JB$6,INDEX($MK$1:$NB$19,2,)&amp;INDEX($MK$1:$NB$19,6,),0)))+JB9*SUMPRODUCT($MK$7:$NB$7,$MK$19:$NB$19)-JB$12*INDEX($ME$1:$MJ$19,19,MATCH(JB13,$ME$1:$MJ$1,0))+SUMPRODUCT($MK$7:$NB$7,$MK$14:$NB$14),"")</f>
        <v/>
      </c>
      <c r="JC19" s="19" t="str">
        <f t="array" ref="JC19">IF(JC7="1",JC421-PRODUCT(JC9,INDEX($MK$1:$NB$19,19,MATCH(JC$2&amp;JC$6,INDEX($MK$1:$NB$19,2,)&amp;INDEX($MK$1:$NB$19,6,),0)))+JC9*SUMPRODUCT($MK$7:$NB$7,$MK$19:$NB$19)-JC$12*INDEX($ME$1:$MJ$19,19,MATCH(JC13,$ME$1:$MJ$1,0))+SUMPRODUCT($MK$7:$NB$7,$MK$14:$NB$14),"")</f>
        <v/>
      </c>
      <c r="JD19" s="19" t="str">
        <f t="array" ref="JD19">IF(JD7="1",JD421-PRODUCT(JD9,INDEX($MK$1:$NB$19,19,MATCH(JD$2&amp;JD$6,INDEX($MK$1:$NB$19,2,)&amp;INDEX($MK$1:$NB$19,6,),0)))+JD9*SUMPRODUCT($MK$7:$NB$7,$MK$19:$NB$19)-JD$12*INDEX($ME$1:$MJ$19,19,MATCH(JD13,$ME$1:$MJ$1,0))+SUMPRODUCT($MK$7:$NB$7,$MK$14:$NB$14),"")</f>
        <v/>
      </c>
      <c r="JE19" s="19" t="str">
        <f t="array" ref="JE19">IF(JE7="1",JE421-PRODUCT(JE9,INDEX($MK$1:$NB$19,19,MATCH(JE$2&amp;JE$6,INDEX($MK$1:$NB$19,2,)&amp;INDEX($MK$1:$NB$19,6,),0)))+JE9*SUMPRODUCT($MK$7:$NB$7,$MK$19:$NB$19)-JE$12*INDEX($ME$1:$MJ$19,19,MATCH(JE13,$ME$1:$MJ$1,0))+SUMPRODUCT($MK$7:$NB$7,$MK$14:$NB$14),"")</f>
        <v/>
      </c>
      <c r="JF19" s="19" t="str">
        <f t="array" ref="JF19">IF(JF7="1",JF421-PRODUCT(JF9,INDEX($MK$1:$NB$19,19,MATCH(JF$2&amp;JF$6,INDEX($MK$1:$NB$19,2,)&amp;INDEX($MK$1:$NB$19,6,),0)))+JF9*SUMPRODUCT($MK$7:$NB$7,$MK$19:$NB$19)-JF$12*INDEX($ME$1:$MJ$19,19,MATCH(JF13,$ME$1:$MJ$1,0))+SUMPRODUCT($MK$7:$NB$7,$MK$14:$NB$14),"")</f>
        <v/>
      </c>
      <c r="JG19" s="19" t="str">
        <f t="array" ref="JG19">IF(JG7="1",JG421-PRODUCT(JG9,INDEX($MK$1:$NB$19,19,MATCH(JG$2&amp;JG$6,INDEX($MK$1:$NB$19,2,)&amp;INDEX($MK$1:$NB$19,6,),0)))+JG9*SUMPRODUCT($MK$7:$NB$7,$MK$19:$NB$19)-JG$12*INDEX($ME$1:$MJ$19,19,MATCH(JG13,$ME$1:$MJ$1,0))+SUMPRODUCT($MK$7:$NB$7,$MK$14:$NB$14),"")</f>
        <v/>
      </c>
      <c r="JH19" s="19" t="str">
        <f t="array" ref="JH19">IF(JH7="1",JH421-PRODUCT(JH9,INDEX($MK$1:$NB$19,19,MATCH(JH$2&amp;JH$6,INDEX($MK$1:$NB$19,2,)&amp;INDEX($MK$1:$NB$19,6,),0)))+JH9*SUMPRODUCT($MK$7:$NB$7,$MK$19:$NB$19)-JH$12*INDEX($ME$1:$MJ$19,19,MATCH(JH13,$ME$1:$MJ$1,0))+SUMPRODUCT($MK$7:$NB$7,$MK$14:$NB$14),"")</f>
        <v/>
      </c>
      <c r="JI19" s="19" t="str">
        <f t="array" ref="JI19">IF(JI7="1",JI421-PRODUCT(JI9,INDEX($MK$1:$NB$19,19,MATCH(JI$2&amp;JI$6,INDEX($MK$1:$NB$19,2,)&amp;INDEX($MK$1:$NB$19,6,),0)))+JI9*SUMPRODUCT($MK$7:$NB$7,$MK$19:$NB$19)-JI$12*INDEX($ME$1:$MJ$19,19,MATCH(JI13,$ME$1:$MJ$1,0))+SUMPRODUCT($MK$7:$NB$7,$MK$14:$NB$14),"")</f>
        <v/>
      </c>
      <c r="JJ19" s="19" t="str">
        <f t="array" ref="JJ19">IF(JJ7="1",JJ421-PRODUCT(JJ9,INDEX($MK$1:$NB$19,19,MATCH(JJ$2&amp;JJ$6,INDEX($MK$1:$NB$19,2,)&amp;INDEX($MK$1:$NB$19,6,),0)))+JJ9*SUMPRODUCT($MK$7:$NB$7,$MK$19:$NB$19)-JJ$12*INDEX($ME$1:$MJ$19,19,MATCH(JJ13,$ME$1:$MJ$1,0))+SUMPRODUCT($MK$7:$NB$7,$MK$14:$NB$14),"")</f>
        <v/>
      </c>
      <c r="JK19" s="19" t="str">
        <f t="array" ref="JK19">IF(JK7="1",JK421-PRODUCT(JK9,INDEX($MK$1:$NB$19,19,MATCH(JK$2&amp;JK$6,INDEX($MK$1:$NB$19,2,)&amp;INDEX($MK$1:$NB$19,6,),0)))+JK9*SUMPRODUCT($MK$7:$NB$7,$MK$19:$NB$19)-JK$12*INDEX($ME$1:$MJ$19,19,MATCH(JK13,$ME$1:$MJ$1,0))+SUMPRODUCT($MK$7:$NB$7,$MK$14:$NB$14),"")</f>
        <v/>
      </c>
      <c r="JL19" s="19" t="str">
        <f t="array" ref="JL19">IF(JL7="1",JL421-PRODUCT(JL9,INDEX($MK$1:$NB$19,19,MATCH(JL$2&amp;JL$6,INDEX($MK$1:$NB$19,2,)&amp;INDEX($MK$1:$NB$19,6,),0)))+JL9*SUMPRODUCT($MK$7:$NB$7,$MK$19:$NB$19)-JL$12*INDEX($ME$1:$MJ$19,19,MATCH(JL13,$ME$1:$MJ$1,0))+SUMPRODUCT($MK$7:$NB$7,$MK$14:$NB$14),"")</f>
        <v/>
      </c>
      <c r="JM19" s="19" t="str">
        <f t="array" ref="JM19">IF(JM7="1",JM421-PRODUCT(JM9,INDEX($MK$1:$NB$19,19,MATCH(JM$2&amp;JM$6,INDEX($MK$1:$NB$19,2,)&amp;INDEX($MK$1:$NB$19,6,),0)))+JM9*SUMPRODUCT($MK$7:$NB$7,$MK$19:$NB$19)-JM$12*INDEX($ME$1:$MJ$19,19,MATCH(JM13,$ME$1:$MJ$1,0))+SUMPRODUCT($MK$7:$NB$7,$MK$14:$NB$14),"")</f>
        <v/>
      </c>
      <c r="JN19" s="19" t="str">
        <f t="array" ref="JN19">IF(JN7="1",JN421-PRODUCT(JN9,INDEX($MK$1:$NB$19,19,MATCH(JN$2&amp;JN$6,INDEX($MK$1:$NB$19,2,)&amp;INDEX($MK$1:$NB$19,6,),0)))+JN9*SUMPRODUCT($MK$7:$NB$7,$MK$19:$NB$19)-JN$12*INDEX($ME$1:$MJ$19,19,MATCH(JN13,$ME$1:$MJ$1,0))+SUMPRODUCT($MK$7:$NB$7,$MK$14:$NB$14),"")</f>
        <v/>
      </c>
      <c r="JO19" s="19" t="str">
        <f t="array" ref="JO19">IF(JO7="1",JO421-PRODUCT(JO9,INDEX($MK$1:$NB$19,19,MATCH(JO$2&amp;JO$6,INDEX($MK$1:$NB$19,2,)&amp;INDEX($MK$1:$NB$19,6,),0)))+JO9*SUMPRODUCT($MK$7:$NB$7,$MK$19:$NB$19)-JO$12*INDEX($ME$1:$MJ$19,19,MATCH(JO13,$ME$1:$MJ$1,0))+SUMPRODUCT($MK$7:$NB$7,$MK$14:$NB$14),"")</f>
        <v/>
      </c>
      <c r="JP19" s="19" t="str">
        <f t="array" ref="JP19">IF(JP7="1",JP421-PRODUCT(JP9,INDEX($MK$1:$NB$19,19,MATCH(JP$2&amp;JP$6,INDEX($MK$1:$NB$19,2,)&amp;INDEX($MK$1:$NB$19,6,),0)))+JP9*SUMPRODUCT($MK$7:$NB$7,$MK$19:$NB$19)-JP$12*INDEX($ME$1:$MJ$19,19,MATCH(JP13,$ME$1:$MJ$1,0))+SUMPRODUCT($MK$7:$NB$7,$MK$14:$NB$14),"")</f>
        <v/>
      </c>
      <c r="JQ19" s="19" t="str">
        <f t="array" ref="JQ19">IF(JQ7="1",JQ421-PRODUCT(JQ9,INDEX($MK$1:$NB$19,19,MATCH(JQ$2&amp;JQ$6,INDEX($MK$1:$NB$19,2,)&amp;INDEX($MK$1:$NB$19,6,),0)))+JQ9*SUMPRODUCT($MK$7:$NB$7,$MK$19:$NB$19)-JQ$12*INDEX($ME$1:$MJ$19,19,MATCH(JQ13,$ME$1:$MJ$1,0))+SUMPRODUCT($MK$7:$NB$7,$MK$14:$NB$14),"")</f>
        <v/>
      </c>
      <c r="JR19" s="19" t="str">
        <f t="array" ref="JR19">IF(JR7="1",JR421-PRODUCT(JR9,INDEX($MK$1:$NB$19,19,MATCH(JR$2&amp;JR$6,INDEX($MK$1:$NB$19,2,)&amp;INDEX($MK$1:$NB$19,6,),0)))+JR9*SUMPRODUCT($MK$7:$NB$7,$MK$19:$NB$19)-JR$12*INDEX($ME$1:$MJ$19,19,MATCH(JR13,$ME$1:$MJ$1,0))+SUMPRODUCT($MK$7:$NB$7,$MK$14:$NB$14),"")</f>
        <v/>
      </c>
      <c r="JS19" s="19" t="str">
        <f t="array" ref="JS19">IF(JS7="1",JS421-PRODUCT(JS9,INDEX($MK$1:$NB$19,19,MATCH(JS$2&amp;JS$6,INDEX($MK$1:$NB$19,2,)&amp;INDEX($MK$1:$NB$19,6,),0)))+JS9*SUMPRODUCT($MK$7:$NB$7,$MK$19:$NB$19)-JS$12*INDEX($ME$1:$MJ$19,19,MATCH(JS13,$ME$1:$MJ$1,0))+SUMPRODUCT($MK$7:$NB$7,$MK$14:$NB$14),"")</f>
        <v/>
      </c>
      <c r="JT19" s="19" t="str">
        <f t="array" ref="JT19">IF(JT7="1",JT421-PRODUCT(JT9,INDEX($MK$1:$NB$19,19,MATCH(JT$2&amp;JT$6,INDEX($MK$1:$NB$19,2,)&amp;INDEX($MK$1:$NB$19,6,),0)))+JT9*SUMPRODUCT($MK$7:$NB$7,$MK$19:$NB$19)-JT$12*INDEX($ME$1:$MJ$19,19,MATCH(JT13,$ME$1:$MJ$1,0))+SUMPRODUCT($MK$7:$NB$7,$MK$14:$NB$14),"")</f>
        <v/>
      </c>
      <c r="JU19" s="19" t="str">
        <f t="array" ref="JU19">IF(JU7="1",JU421-PRODUCT(JU9,INDEX($MK$1:$NB$19,19,MATCH(JU$2&amp;JU$6,INDEX($MK$1:$NB$19,2,)&amp;INDEX($MK$1:$NB$19,6,),0)))+JU9*SUMPRODUCT($MK$7:$NB$7,$MK$19:$NB$19)-JU$12*INDEX($ME$1:$MJ$19,19,MATCH(JU13,$ME$1:$MJ$1,0))+SUMPRODUCT($MK$7:$NB$7,$MK$14:$NB$14),"")</f>
        <v/>
      </c>
      <c r="JV19" s="19" t="str">
        <f t="array" ref="JV19">IF(JV7="1",JV421-PRODUCT(JV9,INDEX($MK$1:$NB$19,19,MATCH(JV$2&amp;JV$6,INDEX($MK$1:$NB$19,2,)&amp;INDEX($MK$1:$NB$19,6,),0)))+JV9*SUMPRODUCT($MK$7:$NB$7,$MK$19:$NB$19)-JV$12*INDEX($ME$1:$MJ$19,19,MATCH(JV13,$ME$1:$MJ$1,0))+SUMPRODUCT($MK$7:$NB$7,$MK$14:$NB$14),"")</f>
        <v/>
      </c>
      <c r="JW19" s="19" t="str">
        <f t="array" ref="JW19">IF(JW7="1",JW421-PRODUCT(JW9,INDEX($MK$1:$NB$19,19,MATCH(JW$2&amp;JW$6,INDEX($MK$1:$NB$19,2,)&amp;INDEX($MK$1:$NB$19,6,),0)))+JW9*SUMPRODUCT($MK$7:$NB$7,$MK$19:$NB$19)-JW$12*INDEX($ME$1:$MJ$19,19,MATCH(JW13,$ME$1:$MJ$1,0))+SUMPRODUCT($MK$7:$NB$7,$MK$14:$NB$14),"")</f>
        <v/>
      </c>
      <c r="JX19" s="19" t="str">
        <f t="array" ref="JX19">IF(JX7="1",JX421-PRODUCT(JX9,INDEX($MK$1:$NB$19,19,MATCH(JX$2&amp;JX$6,INDEX($MK$1:$NB$19,2,)&amp;INDEX($MK$1:$NB$19,6,),0)))+JX9*SUMPRODUCT($MK$7:$NB$7,$MK$19:$NB$19)-JX$12*INDEX($ME$1:$MJ$19,19,MATCH(JX13,$ME$1:$MJ$1,0))+SUMPRODUCT($MK$7:$NB$7,$MK$14:$NB$14),"")</f>
        <v/>
      </c>
      <c r="JY19" s="19" t="str">
        <f t="array" ref="JY19">IF(JY7="1",JY421-PRODUCT(JY9,INDEX($MK$1:$NB$19,19,MATCH(JY$2&amp;JY$6,INDEX($MK$1:$NB$19,2,)&amp;INDEX($MK$1:$NB$19,6,),0)))+JY9*SUMPRODUCT($MK$7:$NB$7,$MK$19:$NB$19)-JY$12*INDEX($ME$1:$MJ$19,19,MATCH(JY13,$ME$1:$MJ$1,0))+SUMPRODUCT($MK$7:$NB$7,$MK$14:$NB$14),"")</f>
        <v/>
      </c>
      <c r="JZ19" s="19" t="str">
        <f t="array" ref="JZ19">IF(JZ7="1",JZ421-PRODUCT(JZ9,INDEX($MK$1:$NB$19,19,MATCH(JZ$2&amp;JZ$6,INDEX($MK$1:$NB$19,2,)&amp;INDEX($MK$1:$NB$19,6,),0)))+JZ9*SUMPRODUCT($MK$7:$NB$7,$MK$19:$NB$19)-JZ$12*INDEX($ME$1:$MJ$19,19,MATCH(JZ13,$ME$1:$MJ$1,0))+SUMPRODUCT($MK$7:$NB$7,$MK$14:$NB$14),"")</f>
        <v/>
      </c>
      <c r="KA19" s="19" t="str">
        <f t="array" ref="KA19">IF(KA7="1",KA421-PRODUCT(KA9,INDEX($MK$1:$NB$19,19,MATCH(KA$2&amp;KA$6,INDEX($MK$1:$NB$19,2,)&amp;INDEX($MK$1:$NB$19,6,),0)))+KA9*SUMPRODUCT($MK$7:$NB$7,$MK$19:$NB$19)-KA$12*INDEX($ME$1:$MJ$19,19,MATCH(KA13,$ME$1:$MJ$1,0))+SUMPRODUCT($MK$7:$NB$7,$MK$14:$NB$14),"")</f>
        <v/>
      </c>
      <c r="KB19" s="19" t="str">
        <f t="array" ref="KB19">IF(KB7="1",KB421-PRODUCT(KB9,INDEX($MK$1:$NB$19,19,MATCH(KB$2&amp;KB$6,INDEX($MK$1:$NB$19,2,)&amp;INDEX($MK$1:$NB$19,6,),0)))+KB9*SUMPRODUCT($MK$7:$NB$7,$MK$19:$NB$19)-KB$12*INDEX($ME$1:$MJ$19,19,MATCH(KB13,$ME$1:$MJ$1,0))+SUMPRODUCT($MK$7:$NB$7,$MK$14:$NB$14),"")</f>
        <v/>
      </c>
      <c r="KC19" s="19" t="str">
        <f t="array" ref="KC19">IF(KC7="1",KC421-PRODUCT(KC9,INDEX($MK$1:$NB$19,19,MATCH(KC$2&amp;KC$6,INDEX($MK$1:$NB$19,2,)&amp;INDEX($MK$1:$NB$19,6,),0)))+KC9*SUMPRODUCT($MK$7:$NB$7,$MK$19:$NB$19)-KC$12*INDEX($ME$1:$MJ$19,19,MATCH(KC13,$ME$1:$MJ$1,0))+SUMPRODUCT($MK$7:$NB$7,$MK$14:$NB$14),"")</f>
        <v/>
      </c>
      <c r="KD19" s="19" t="str">
        <f t="array" ref="KD19">IF(KD7="1",KD421-PRODUCT(KD9,INDEX($MK$1:$NB$19,19,MATCH(KD$2&amp;KD$6,INDEX($MK$1:$NB$19,2,)&amp;INDEX($MK$1:$NB$19,6,),0)))+KD9*SUMPRODUCT($MK$7:$NB$7,$MK$19:$NB$19)-KD$12*INDEX($ME$1:$MJ$19,19,MATCH(KD13,$ME$1:$MJ$1,0))+SUMPRODUCT($MK$7:$NB$7,$MK$14:$NB$14),"")</f>
        <v/>
      </c>
      <c r="KE19" s="19" t="str">
        <f t="array" ref="KE19">IF(KE7="1",KE421-PRODUCT(KE9,INDEX($MK$1:$NB$19,19,MATCH(KE$2&amp;KE$6,INDEX($MK$1:$NB$19,2,)&amp;INDEX($MK$1:$NB$19,6,),0)))+KE9*SUMPRODUCT($MK$7:$NB$7,$MK$19:$NB$19)-KE$12*INDEX($ME$1:$MJ$19,19,MATCH(KE13,$ME$1:$MJ$1,0))+SUMPRODUCT($MK$7:$NB$7,$MK$14:$NB$14),"")</f>
        <v/>
      </c>
      <c r="KF19" s="19" t="str">
        <f t="array" ref="KF19">IF(KF7="1",KF421-PRODUCT(KF9,INDEX($MK$1:$NB$19,19,MATCH(KF$2&amp;KF$6,INDEX($MK$1:$NB$19,2,)&amp;INDEX($MK$1:$NB$19,6,),0)))+KF9*SUMPRODUCT($MK$7:$NB$7,$MK$19:$NB$19)-KF$12*INDEX($ME$1:$MJ$19,19,MATCH(KF13,$ME$1:$MJ$1,0))+SUMPRODUCT($MK$7:$NB$7,$MK$14:$NB$14),"")</f>
        <v/>
      </c>
      <c r="KG19" s="19" t="str">
        <f t="array" ref="KG19">IF(KG7="1",KG421-PRODUCT(KG9,INDEX($MK$1:$NB$19,19,MATCH(KG$2&amp;KG$6,INDEX($MK$1:$NB$19,2,)&amp;INDEX($MK$1:$NB$19,6,),0)))+KG9*SUMPRODUCT($MK$7:$NB$7,$MK$19:$NB$19)-KG$12*INDEX($ME$1:$MJ$19,19,MATCH(KG13,$ME$1:$MJ$1,0))+SUMPRODUCT($MK$7:$NB$7,$MK$14:$NB$14),"")</f>
        <v/>
      </c>
      <c r="KH19" s="19" t="str">
        <f t="array" ref="KH19">IF(KH7="1",KH421-PRODUCT(KH9,INDEX($MK$1:$NB$19,19,MATCH(KH$2&amp;KH$6,INDEX($MK$1:$NB$19,2,)&amp;INDEX($MK$1:$NB$19,6,),0)))+KH9*SUMPRODUCT($MK$7:$NB$7,$MK$19:$NB$19)-KH$12*INDEX($ME$1:$MJ$19,19,MATCH(KH13,$ME$1:$MJ$1,0))+SUMPRODUCT($MK$7:$NB$7,$MK$14:$NB$14),"")</f>
        <v/>
      </c>
      <c r="KI19" s="19" t="str">
        <f t="array" ref="KI19">IF(KI7="1",KI421-PRODUCT(KI9,INDEX($MK$1:$NB$19,19,MATCH(KI$2&amp;KI$6,INDEX($MK$1:$NB$19,2,)&amp;INDEX($MK$1:$NB$19,6,),0)))+KI9*SUMPRODUCT($MK$7:$NB$7,$MK$19:$NB$19)-KI$12*INDEX($ME$1:$MJ$19,19,MATCH(KI13,$ME$1:$MJ$1,0))+SUMPRODUCT($MK$7:$NB$7,$MK$14:$NB$14),"")</f>
        <v/>
      </c>
      <c r="KJ19" s="19" t="str">
        <f t="array" ref="KJ19">IF(KJ7="1",KJ421-PRODUCT(KJ9,INDEX($MK$1:$NB$19,19,MATCH(KJ$2&amp;KJ$6,INDEX($MK$1:$NB$19,2,)&amp;INDEX($MK$1:$NB$19,6,),0)))+KJ9*SUMPRODUCT($MK$7:$NB$7,$MK$19:$NB$19)-KJ$12*INDEX($ME$1:$MJ$19,19,MATCH(KJ13,$ME$1:$MJ$1,0))+SUMPRODUCT($MK$7:$NB$7,$MK$14:$NB$14),"")</f>
        <v/>
      </c>
      <c r="KK19" s="19" t="str">
        <f t="array" ref="KK19">IF(KK7="1",KK421-PRODUCT(KK9,INDEX($MK$1:$NB$19,19,MATCH(KK$2&amp;KK$6,INDEX($MK$1:$NB$19,2,)&amp;INDEX($MK$1:$NB$19,6,),0)))+KK9*SUMPRODUCT($MK$7:$NB$7,$MK$19:$NB$19)-KK$12*INDEX($ME$1:$MJ$19,19,MATCH(KK13,$ME$1:$MJ$1,0))+SUMPRODUCT($MK$7:$NB$7,$MK$14:$NB$14),"")</f>
        <v/>
      </c>
      <c r="KL19" s="19" t="str">
        <f t="array" ref="KL19">IF(KL7="1",KL421-PRODUCT(KL9,INDEX($MK$1:$NB$19,19,MATCH(KL$2&amp;KL$6,INDEX($MK$1:$NB$19,2,)&amp;INDEX($MK$1:$NB$19,6,),0)))+KL9*SUMPRODUCT($MK$7:$NB$7,$MK$19:$NB$19)-KL$12*INDEX($ME$1:$MJ$19,19,MATCH(KL13,$ME$1:$MJ$1,0))+SUMPRODUCT($MK$7:$NB$7,$MK$14:$NB$14),"")</f>
        <v/>
      </c>
      <c r="KM19" s="19" t="str">
        <f t="array" ref="KM19">IF(KM7="1",KM421-PRODUCT(KM9,INDEX($MK$1:$NB$19,19,MATCH(KM$2&amp;KM$6,INDEX($MK$1:$NB$19,2,)&amp;INDEX($MK$1:$NB$19,6,),0)))+KM9*SUMPRODUCT($MK$7:$NB$7,$MK$19:$NB$19)-KM$12*INDEX($ME$1:$MJ$19,19,MATCH(KM13,$ME$1:$MJ$1,0))+SUMPRODUCT($MK$7:$NB$7,$MK$14:$NB$14),"")</f>
        <v/>
      </c>
      <c r="KN19" s="19" t="str">
        <f t="array" ref="KN19">IF(KN7="1",KN421-PRODUCT(KN9,INDEX($MK$1:$NB$19,19,MATCH(KN$2&amp;KN$6,INDEX($MK$1:$NB$19,2,)&amp;INDEX($MK$1:$NB$19,6,),0)))+KN9*SUMPRODUCT($MK$7:$NB$7,$MK$19:$NB$19)-KN$12*INDEX($ME$1:$MJ$19,19,MATCH(KN13,$ME$1:$MJ$1,0))+SUMPRODUCT($MK$7:$NB$7,$MK$14:$NB$14),"")</f>
        <v/>
      </c>
      <c r="KO19" s="19" t="str">
        <f t="array" ref="KO19">IF(KO7="1",KO421-PRODUCT(KO9,INDEX($MK$1:$NB$19,19,MATCH(KO$2&amp;KO$6,INDEX($MK$1:$NB$19,2,)&amp;INDEX($MK$1:$NB$19,6,),0)))+KO9*SUMPRODUCT($MK$7:$NB$7,$MK$19:$NB$19)-KO$12*INDEX($ME$1:$MJ$19,19,MATCH(KO13,$ME$1:$MJ$1,0))+SUMPRODUCT($MK$7:$NB$7,$MK$14:$NB$14),"")</f>
        <v/>
      </c>
      <c r="KP19" s="19" t="str">
        <f t="array" ref="KP19">IF(KP7="1",KP421-PRODUCT(KP9,INDEX($MK$1:$NB$19,19,MATCH(KP$2&amp;KP$6,INDEX($MK$1:$NB$19,2,)&amp;INDEX($MK$1:$NB$19,6,),0)))+KP9*SUMPRODUCT($MK$7:$NB$7,$MK$19:$NB$19)-KP$12*INDEX($ME$1:$MJ$19,19,MATCH(KP13,$ME$1:$MJ$1,0))+SUMPRODUCT($MK$7:$NB$7,$MK$14:$NB$14),"")</f>
        <v/>
      </c>
      <c r="KQ19" s="19" t="str">
        <f t="array" ref="KQ19">IF(KQ7="1",KQ421-PRODUCT(KQ9,INDEX($MK$1:$NB$19,19,MATCH(KQ$2&amp;KQ$6,INDEX($MK$1:$NB$19,2,)&amp;INDEX($MK$1:$NB$19,6,),0)))+KQ9*SUMPRODUCT($MK$7:$NB$7,$MK$19:$NB$19)-KQ$12*INDEX($ME$1:$MJ$19,19,MATCH(KQ13,$ME$1:$MJ$1,0))+SUMPRODUCT($MK$7:$NB$7,$MK$14:$NB$14),"")</f>
        <v/>
      </c>
      <c r="KR19" s="19" t="str">
        <f t="array" ref="KR19">IF(KR7="1",KR421-PRODUCT(KR9,INDEX($MK$1:$NB$19,19,MATCH(KR$2&amp;KR$6,INDEX($MK$1:$NB$19,2,)&amp;INDEX($MK$1:$NB$19,6,),0)))+KR9*SUMPRODUCT($MK$7:$NB$7,$MK$19:$NB$19)-KR$12*INDEX($ME$1:$MJ$19,19,MATCH(KR13,$ME$1:$MJ$1,0))+SUMPRODUCT($MK$7:$NB$7,$MK$14:$NB$14),"")</f>
        <v/>
      </c>
      <c r="KS19" s="19" t="str">
        <f t="array" ref="KS19">IF(KS7="1",KS421-PRODUCT(KS9,INDEX($MK$1:$NB$19,19,MATCH(KS$2&amp;KS$6,INDEX($MK$1:$NB$19,2,)&amp;INDEX($MK$1:$NB$19,6,),0)))+KS9*SUMPRODUCT($MK$7:$NB$7,$MK$19:$NB$19)-KS$12*INDEX($ME$1:$MJ$19,19,MATCH(KS13,$ME$1:$MJ$1,0))+SUMPRODUCT($MK$7:$NB$7,$MK$14:$NB$14),"")</f>
        <v/>
      </c>
      <c r="KT19" s="19" t="str">
        <f t="array" ref="KT19">IF(KT7="1",KT421-PRODUCT(KT9,INDEX($MK$1:$NB$19,19,MATCH(KT$2&amp;KT$6,INDEX($MK$1:$NB$19,2,)&amp;INDEX($MK$1:$NB$19,6,),0)))+KT9*SUMPRODUCT($MK$7:$NB$7,$MK$19:$NB$19)-KT$12*INDEX($ME$1:$MJ$19,19,MATCH(KT13,$ME$1:$MJ$1,0))+SUMPRODUCT($MK$7:$NB$7,$MK$14:$NB$14),"")</f>
        <v/>
      </c>
      <c r="KU19" s="19" t="str">
        <f t="array" ref="KU19">IF(KU7="1",KU421-PRODUCT(KU9,INDEX($MK$1:$NB$19,19,MATCH(KU$2&amp;KU$6,INDEX($MK$1:$NB$19,2,)&amp;INDEX($MK$1:$NB$19,6,),0)))+KU9*SUMPRODUCT($MK$7:$NB$7,$MK$19:$NB$19)-KU$12*INDEX($ME$1:$MJ$19,19,MATCH(KU13,$ME$1:$MJ$1,0))+SUMPRODUCT($MK$7:$NB$7,$MK$14:$NB$14),"")</f>
        <v/>
      </c>
      <c r="KV19" s="19" t="str">
        <f t="array" ref="KV19">IF(KV7="1",KV421-PRODUCT(KV9,INDEX($MK$1:$NB$19,19,MATCH(KV$2&amp;KV$6,INDEX($MK$1:$NB$19,2,)&amp;INDEX($MK$1:$NB$19,6,),0)))+KV9*SUMPRODUCT($MK$7:$NB$7,$MK$19:$NB$19)-KV$12*INDEX($ME$1:$MJ$19,19,MATCH(KV13,$ME$1:$MJ$1,0))+SUMPRODUCT($MK$7:$NB$7,$MK$14:$NB$14),"")</f>
        <v/>
      </c>
      <c r="KW19" s="19" t="str">
        <f t="array" ref="KW19">IF(KW7="1",KW421-PRODUCT(KW9,INDEX($MK$1:$NB$19,19,MATCH(KW$2&amp;KW$6,INDEX($MK$1:$NB$19,2,)&amp;INDEX($MK$1:$NB$19,6,),0)))+KW9*SUMPRODUCT($MK$7:$NB$7,$MK$19:$NB$19)-KW$12*INDEX($ME$1:$MJ$19,19,MATCH(KW13,$ME$1:$MJ$1,0))+SUMPRODUCT($MK$7:$NB$7,$MK$14:$NB$14),"")</f>
        <v/>
      </c>
      <c r="KX19" s="19" t="str">
        <f t="array" ref="KX19">IF(KX7="1",KX421-PRODUCT(KX9,INDEX($MK$1:$NB$19,19,MATCH(KX$2&amp;KX$6,INDEX($MK$1:$NB$19,2,)&amp;INDEX($MK$1:$NB$19,6,),0)))+KX9*SUMPRODUCT($MK$7:$NB$7,$MK$19:$NB$19)-KX$12*INDEX($ME$1:$MJ$19,19,MATCH(KX13,$ME$1:$MJ$1,0))+SUMPRODUCT($MK$7:$NB$7,$MK$14:$NB$14),"")</f>
        <v/>
      </c>
      <c r="KY19" s="19" t="str">
        <f t="array" ref="KY19">IF(KY7="1",KY421-PRODUCT(KY9,INDEX($MK$1:$NB$19,19,MATCH(KY$2&amp;KY$6,INDEX($MK$1:$NB$19,2,)&amp;INDEX($MK$1:$NB$19,6,),0)))+KY9*SUMPRODUCT($MK$7:$NB$7,$MK$19:$NB$19)-KY$12*INDEX($ME$1:$MJ$19,19,MATCH(KY13,$ME$1:$MJ$1,0))+SUMPRODUCT($MK$7:$NB$7,$MK$14:$NB$14),"")</f>
        <v/>
      </c>
      <c r="KZ19" s="19" t="str">
        <f t="array" ref="KZ19">IF(KZ7="1",KZ421-PRODUCT(KZ9,INDEX($MK$1:$NB$19,19,MATCH(KZ$2&amp;KZ$6,INDEX($MK$1:$NB$19,2,)&amp;INDEX($MK$1:$NB$19,6,),0)))+KZ9*SUMPRODUCT($MK$7:$NB$7,$MK$19:$NB$19)-KZ$12*INDEX($ME$1:$MJ$19,19,MATCH(KZ13,$ME$1:$MJ$1,0))+SUMPRODUCT($MK$7:$NB$7,$MK$14:$NB$14),"")</f>
        <v/>
      </c>
      <c r="LA19" s="19" t="str">
        <f t="array" ref="LA19">IF(LA7="1",LA421-PRODUCT(LA9,INDEX($MK$1:$NB$19,19,MATCH(LA$2&amp;LA$6,INDEX($MK$1:$NB$19,2,)&amp;INDEX($MK$1:$NB$19,6,),0)))+LA9*SUMPRODUCT($MK$7:$NB$7,$MK$19:$NB$19)-LA$12*INDEX($ME$1:$MJ$19,19,MATCH(LA13,$ME$1:$MJ$1,0))+SUMPRODUCT($MK$7:$NB$7,$MK$14:$NB$14),"")</f>
        <v/>
      </c>
      <c r="LB19" s="19" t="str">
        <f t="array" ref="LB19">IF(LB7="1",LB421-PRODUCT(LB9,INDEX($MK$1:$NB$19,19,MATCH(LB$2&amp;LB$6,INDEX($MK$1:$NB$19,2,)&amp;INDEX($MK$1:$NB$19,6,),0)))+LB9*SUMPRODUCT($MK$7:$NB$7,$MK$19:$NB$19)-LB$12*INDEX($ME$1:$MJ$19,19,MATCH(LB13,$ME$1:$MJ$1,0))+SUMPRODUCT($MK$7:$NB$7,$MK$14:$NB$14),"")</f>
        <v/>
      </c>
      <c r="LC19" s="19" t="str">
        <f t="array" ref="LC19">IF(LC7="1",LC421-PRODUCT(LC9,INDEX($MK$1:$NB$19,19,MATCH(LC$2&amp;LC$6,INDEX($MK$1:$NB$19,2,)&amp;INDEX($MK$1:$NB$19,6,),0)))+LC9*SUMPRODUCT($MK$7:$NB$7,$MK$19:$NB$19)-LC$12*INDEX($ME$1:$MJ$19,19,MATCH(LC13,$ME$1:$MJ$1,0))+SUMPRODUCT($MK$7:$NB$7,$MK$14:$NB$14),"")</f>
        <v/>
      </c>
      <c r="LD19" s="19" t="str">
        <f t="array" ref="LD19">IF(LD7="1",LD421-PRODUCT(LD9,INDEX($MK$1:$NB$19,19,MATCH(LD$2&amp;LD$6,INDEX($MK$1:$NB$19,2,)&amp;INDEX($MK$1:$NB$19,6,),0)))+LD9*SUMPRODUCT($MK$7:$NB$7,$MK$19:$NB$19)-LD$12*INDEX($ME$1:$MJ$19,19,MATCH(LD13,$ME$1:$MJ$1,0))+SUMPRODUCT($MK$7:$NB$7,$MK$14:$NB$14),"")</f>
        <v/>
      </c>
      <c r="LE19" s="19" t="str">
        <f t="array" ref="LE19">IF(LE7="1",LE421-PRODUCT(LE9,INDEX($MK$1:$NB$19,19,MATCH(LE$2&amp;LE$6,INDEX($MK$1:$NB$19,2,)&amp;INDEX($MK$1:$NB$19,6,),0)))+LE9*SUMPRODUCT($MK$7:$NB$7,$MK$19:$NB$19)-LE$12*INDEX($ME$1:$MJ$19,19,MATCH(LE13,$ME$1:$MJ$1,0))+SUMPRODUCT($MK$7:$NB$7,$MK$14:$NB$14),"")</f>
        <v/>
      </c>
      <c r="LF19" s="19" t="str">
        <f t="array" ref="LF19">IF(LF7="1",LF421-PRODUCT(LF9,INDEX($MK$1:$NB$19,19,MATCH(LF$2&amp;LF$6,INDEX($MK$1:$NB$19,2,)&amp;INDEX($MK$1:$NB$19,6,),0)))+LF9*SUMPRODUCT($MK$7:$NB$7,$MK$19:$NB$19)-LF$12*INDEX($ME$1:$MJ$19,19,MATCH(LF13,$ME$1:$MJ$1,0))+SUMPRODUCT($MK$7:$NB$7,$MK$14:$NB$14),"")</f>
        <v/>
      </c>
      <c r="LG19" s="19" t="str">
        <f t="array" ref="LG19">IF(LG7="1",LG421-PRODUCT(LG9,INDEX($MK$1:$NB$19,19,MATCH(LG$2&amp;LG$6,INDEX($MK$1:$NB$19,2,)&amp;INDEX($MK$1:$NB$19,6,),0)))+LG9*SUMPRODUCT($MK$7:$NB$7,$MK$19:$NB$19)-LG$12*INDEX($ME$1:$MJ$19,19,MATCH(LG13,$ME$1:$MJ$1,0))+SUMPRODUCT($MK$7:$NB$7,$MK$14:$NB$14),"")</f>
        <v/>
      </c>
      <c r="LH19" s="19" t="str">
        <f t="array" ref="LH19">IF(LH7="1",LH421-PRODUCT(LH9,INDEX($MK$1:$NB$19,19,MATCH(LH$2&amp;LH$6,INDEX($MK$1:$NB$19,2,)&amp;INDEX($MK$1:$NB$19,6,),0)))+LH9*SUMPRODUCT($MK$7:$NB$7,$MK$19:$NB$19)-LH$12*INDEX($ME$1:$MJ$19,19,MATCH(LH13,$ME$1:$MJ$1,0))+SUMPRODUCT($MK$7:$NB$7,$MK$14:$NB$14),"")</f>
        <v/>
      </c>
      <c r="LI19" s="19" t="str">
        <f t="array" ref="LI19">IF(LI7="1",LI421-PRODUCT(LI9,INDEX($MK$1:$NB$19,19,MATCH(LI$2&amp;LI$6,INDEX($MK$1:$NB$19,2,)&amp;INDEX($MK$1:$NB$19,6,),0)))+LI9*SUMPRODUCT($MK$7:$NB$7,$MK$19:$NB$19)-LI$12*INDEX($ME$1:$MJ$19,19,MATCH(LI13,$ME$1:$MJ$1,0))+SUMPRODUCT($MK$7:$NB$7,$MK$14:$NB$14),"")</f>
        <v/>
      </c>
      <c r="LJ19" s="19" t="str">
        <f t="array" ref="LJ19">IF(LJ7="1",LJ421-PRODUCT(LJ9,INDEX($MK$1:$NB$19,19,MATCH(LJ$2&amp;LJ$6,INDEX($MK$1:$NB$19,2,)&amp;INDEX($MK$1:$NB$19,6,),0)))+LJ9*SUMPRODUCT($MK$7:$NB$7,$MK$19:$NB$19)-LJ$12*INDEX($ME$1:$MJ$19,19,MATCH(LJ13,$ME$1:$MJ$1,0))+SUMPRODUCT($MK$7:$NB$7,$MK$14:$NB$14),"")</f>
        <v/>
      </c>
      <c r="LK19" s="19" t="str">
        <f t="array" ref="LK19">IF(LK7="1",LK421-PRODUCT(LK9,INDEX($MK$1:$NB$19,19,MATCH(LK$2&amp;LK$6,INDEX($MK$1:$NB$19,2,)&amp;INDEX($MK$1:$NB$19,6,),0)))+LK9*SUMPRODUCT($MK$7:$NB$7,$MK$19:$NB$19)-LK$12*INDEX($ME$1:$MJ$19,19,MATCH(LK13,$ME$1:$MJ$1,0))+SUMPRODUCT($MK$7:$NB$7,$MK$14:$NB$14),"")</f>
        <v/>
      </c>
      <c r="LL19" s="19" t="str">
        <f t="array" ref="LL19">IF(LL7="1",LL421-PRODUCT(LL9,INDEX($MK$1:$NB$19,19,MATCH(LL$2&amp;LL$6,INDEX($MK$1:$NB$19,2,)&amp;INDEX($MK$1:$NB$19,6,),0)))+LL9*SUMPRODUCT($MK$7:$NB$7,$MK$19:$NB$19)-LL$12*INDEX($ME$1:$MJ$19,19,MATCH(LL13,$ME$1:$MJ$1,0))+SUMPRODUCT($MK$7:$NB$7,$MK$14:$NB$14),"")</f>
        <v/>
      </c>
      <c r="LM19" s="19" t="str">
        <f t="array" ref="LM19">IF(LM7="1",LM421-PRODUCT(LM9,INDEX($MK$1:$NB$19,19,MATCH(LM$2&amp;LM$6,INDEX($MK$1:$NB$19,2,)&amp;INDEX($MK$1:$NB$19,6,),0)))+LM9*SUMPRODUCT($MK$7:$NB$7,$MK$19:$NB$19)-LM$12*INDEX($ME$1:$MJ$19,19,MATCH(LM13,$ME$1:$MJ$1,0))+SUMPRODUCT($MK$7:$NB$7,$MK$14:$NB$14),"")</f>
        <v/>
      </c>
      <c r="LN19" s="19" t="str">
        <f t="array" ref="LN19">IF(LN7="1",LN421-PRODUCT(LN9,INDEX($MK$1:$NB$19,19,MATCH(LN$2&amp;LN$6,INDEX($MK$1:$NB$19,2,)&amp;INDEX($MK$1:$NB$19,6,),0)))+LN9*SUMPRODUCT($MK$7:$NB$7,$MK$19:$NB$19)-LN$12*INDEX($ME$1:$MJ$19,19,MATCH(LN13,$ME$1:$MJ$1,0))+SUMPRODUCT($MK$7:$NB$7,$MK$14:$NB$14),"")</f>
        <v/>
      </c>
      <c r="LO19" s="19" t="str">
        <f t="array" ref="LO19">IF(LO7="1",LO421-PRODUCT(LO9,INDEX($MK$1:$NB$19,19,MATCH(LO$2&amp;LO$6,INDEX($MK$1:$NB$19,2,)&amp;INDEX($MK$1:$NB$19,6,),0)))+LO9*SUMPRODUCT($MK$7:$NB$7,$MK$19:$NB$19)-LO$12*INDEX($ME$1:$MJ$19,19,MATCH(LO13,$ME$1:$MJ$1,0))+SUMPRODUCT($MK$7:$NB$7,$MK$14:$NB$14),"")</f>
        <v/>
      </c>
      <c r="LP19" s="19" t="str">
        <f t="array" ref="LP19">IF(LP7="1",LP421-PRODUCT(LP9,INDEX($MK$1:$NB$19,19,MATCH(LP$2&amp;LP$6,INDEX($MK$1:$NB$19,2,)&amp;INDEX($MK$1:$NB$19,6,),0)))+LP9*SUMPRODUCT($MK$7:$NB$7,$MK$19:$NB$19)-LP$12*INDEX($ME$1:$MJ$19,19,MATCH(LP13,$ME$1:$MJ$1,0))+SUMPRODUCT($MK$7:$NB$7,$MK$14:$NB$14),"")</f>
        <v/>
      </c>
      <c r="LQ19" s="19" t="str">
        <f t="array" ref="LQ19">IF(LQ7="1",LQ421-PRODUCT(LQ9,INDEX($MK$1:$NB$19,19,MATCH(LQ$2&amp;LQ$6,INDEX($MK$1:$NB$19,2,)&amp;INDEX($MK$1:$NB$19,6,),0)))+LQ9*SUMPRODUCT($MK$7:$NB$7,$MK$19:$NB$19)-LQ$12*INDEX($ME$1:$MJ$19,19,MATCH(LQ13,$ME$1:$MJ$1,0))+SUMPRODUCT($MK$7:$NB$7,$MK$14:$NB$14),"")</f>
        <v/>
      </c>
      <c r="LR19" s="19" t="str">
        <f t="array" ref="LR19">IF(LR7="1",LR421-PRODUCT(LR9,INDEX($MK$1:$NB$19,19,MATCH(LR$2&amp;LR$6,INDEX($MK$1:$NB$19,2,)&amp;INDEX($MK$1:$NB$19,6,),0)))+LR9*SUMPRODUCT($MK$7:$NB$7,$MK$19:$NB$19)-LR$12*INDEX($ME$1:$MJ$19,19,MATCH(LR13,$ME$1:$MJ$1,0))+SUMPRODUCT($MK$7:$NB$7,$MK$14:$NB$14),"")</f>
        <v/>
      </c>
      <c r="LS19" s="19"/>
      <c r="LT19" s="19"/>
      <c r="LU19" s="19" t="str">
        <f t="array" ref="LU19">IF(ISTEXT(LU$4),LU421*SUMPRODUCT($MK$7:$NB$7,$MK$11:$NB$11)*1000,"")</f>
        <v/>
      </c>
      <c r="LV19" s="19" t="str">
        <f t="array" ref="LV19">IF(ISTEXT(LV$4),IF(ISTEXT(#REF!),LV421*Ressourcenkorrektur!$E$23,LV421*Ressourcenkorrektur!$E$24),"")</f>
        <v/>
      </c>
      <c r="LW19" s="19" t="e">
        <f t="array" ref="LW19">IF(AND(ISTEXT(LW$4),Holzrechner!$E$14=LCIA!LW$2),LW421*SUMPRODUCT($MK$7:$NB$7,$MK$11:$NB$11)*1000,"")</f>
        <v>#N/A</v>
      </c>
      <c r="LX19" s="19" t="e">
        <f t="array" ref="LX19">IF(AND(ISTEXT(LX$4),Holzrechner!$E$14=LCIA!LX$2),LX421*SUMPRODUCT($MK$7:$NB$7,$MK$11:$NB$11)*1000,"")</f>
        <v>#N/A</v>
      </c>
      <c r="LY19" s="19"/>
      <c r="LZ19" s="19" t="e">
        <f t="array" ref="LZ19">IF(AND(ISTEXT(LZ$4),Holzrechner!$E$14=LCIA!LZ$2),LZ421*SUMPRODUCT($MK$7:$NB$7,$MK$11:$NB$11)*1000,"")</f>
        <v>#N/A</v>
      </c>
      <c r="MA19" s="19" t="e">
        <f t="array" ref="MA19">IF(AND(ISTEXT(MA$4),Holzrechner!$E$14=LCIA!MA$2),MA421*SUMPRODUCT($MK$7:$NB$7,$MK$11:$NB$11)*1000,"")</f>
        <v>#N/A</v>
      </c>
      <c r="MB19" s="19"/>
      <c r="MC19" s="19" t="str">
        <f t="array" ref="MC19">IF(ISTEXT(MC$4),MC421*Ressourcenkorrektur!$E$4,"")</f>
        <v/>
      </c>
      <c r="MD19" s="19" t="str">
        <f t="array" ref="MD19">IF(ISTEXT(MD$4),MD421*Ressourcenkorrektur!$E$4,"")</f>
        <v/>
      </c>
      <c r="ME19" s="19">
        <f>ME421</f>
        <v>200.51311999999999</v>
      </c>
      <c r="MF19" s="19">
        <f t="shared" ref="MF19:MH19" si="344">MF421</f>
        <v>65.516137000000001</v>
      </c>
      <c r="MG19" s="19">
        <f t="shared" si="344"/>
        <v>289.40872999999999</v>
      </c>
      <c r="MH19" s="19">
        <f t="shared" si="344"/>
        <v>51.246219000000004</v>
      </c>
      <c r="MI19" s="19">
        <f t="shared" ref="MI19:MJ19" si="345">MI421</f>
        <v>172.70258000000001</v>
      </c>
      <c r="MJ19" s="19">
        <f t="shared" si="345"/>
        <v>267.78338000000002</v>
      </c>
      <c r="MK19" s="19">
        <f>MK421</f>
        <v>86633.767999999996</v>
      </c>
      <c r="ML19" s="19">
        <f t="shared" ref="ML19:NB19" si="346">ML421</f>
        <v>90947.55</v>
      </c>
      <c r="MM19" s="19">
        <f>MM421</f>
        <v>62940.597000000002</v>
      </c>
      <c r="MN19" s="19">
        <f t="shared" si="346"/>
        <v>91057.497000000003</v>
      </c>
      <c r="MO19" s="19">
        <f t="shared" si="346"/>
        <v>91057.497000000003</v>
      </c>
      <c r="MP19" s="19">
        <f t="shared" si="346"/>
        <v>91057.497000000003</v>
      </c>
      <c r="MQ19" s="19">
        <f t="shared" si="346"/>
        <v>62940.597000000002</v>
      </c>
      <c r="MR19" s="19">
        <f t="shared" si="346"/>
        <v>62940.597000000002</v>
      </c>
      <c r="MS19" s="19">
        <f t="shared" si="346"/>
        <v>86633.767999999996</v>
      </c>
      <c r="MT19" s="19">
        <f t="shared" si="346"/>
        <v>75588.178</v>
      </c>
      <c r="MU19" s="19">
        <f t="shared" si="346"/>
        <v>71537.148000000001</v>
      </c>
      <c r="MV19" s="19">
        <f t="shared" si="346"/>
        <v>73899.752999999997</v>
      </c>
      <c r="MW19" s="19">
        <f t="shared" si="346"/>
        <v>71537.148000000001</v>
      </c>
      <c r="MX19" s="19">
        <f t="shared" si="346"/>
        <v>83572.721999999994</v>
      </c>
      <c r="MY19" s="19">
        <f t="shared" si="346"/>
        <v>83572.721999999994</v>
      </c>
      <c r="MZ19" s="19">
        <f t="shared" si="346"/>
        <v>73899.752999999997</v>
      </c>
      <c r="NA19" s="19">
        <f t="shared" si="346"/>
        <v>73899.752999999997</v>
      </c>
      <c r="NB19" s="19">
        <f t="shared" si="346"/>
        <v>75588.178</v>
      </c>
    </row>
    <row r="20" spans="1:366" s="17" customFormat="1">
      <c r="A20" s="17" t="s">
        <v>1304</v>
      </c>
      <c r="B20" s="20"/>
    </row>
    <row r="21" spans="1:366" s="17" customFormat="1" ht="28.5">
      <c r="A21" s="18" t="s">
        <v>66</v>
      </c>
      <c r="B21" s="18">
        <f>SUM(C21:LR21)</f>
        <v>0</v>
      </c>
      <c r="C21" s="19" t="str">
        <f t="array" ref="C21">IF(C$7="1",C9*SUMPRODUCT($MK$7:$NB$7,$MK$10:$NB$10)*SUMPRODUCT($ME$10:$MH$10,$ME$15:$MH$15)+SUMPRODUCT($MK$7:$NB$7,$MK$11:$NB$11)*SUMPRODUCT($ME$11:$MH$11,$ME$15:$MH$15),"")</f>
        <v/>
      </c>
      <c r="D21" s="19" t="str">
        <f t="array" ref="D21">IF(D$7="1",D9*SUMPRODUCT($MK$7:$NB$7,$MK$10:$NB$10)*SUMPRODUCT($ME$10:$MH$10,$ME$15:$MH$15)+SUMPRODUCT($MK$7:$NB$7,$MK$11:$NB$11)*SUMPRODUCT($ME$11:$MH$11,$ME$15:$MH$15),"")</f>
        <v/>
      </c>
      <c r="E21" s="19" t="str">
        <f t="array" ref="E21">IF(E$7="1",E9*SUMPRODUCT($MK$7:$NB$7,$MK$10:$NB$10)*SUMPRODUCT($ME$10:$MH$10,$ME$15:$MH$15)+SUMPRODUCT($MK$7:$NB$7,$MK$11:$NB$11)*SUMPRODUCT($ME$11:$MH$11,$ME$15:$MH$15),"")</f>
        <v/>
      </c>
      <c r="F21" s="19" t="str">
        <f t="array" ref="F21">IF(F$7="1",F9*SUMPRODUCT($MK$7:$NB$7,$MK$10:$NB$10)*SUMPRODUCT($ME$10:$MH$10,$ME$15:$MH$15)+SUMPRODUCT($MK$7:$NB$7,$MK$11:$NB$11)*SUMPRODUCT($ME$11:$MH$11,$ME$15:$MH$15),"")</f>
        <v/>
      </c>
      <c r="G21" s="19" t="str">
        <f t="array" ref="G21">IF(G$7="1",G9*SUMPRODUCT($MK$7:$NB$7,$MK$10:$NB$10)*SUMPRODUCT($ME$10:$MH$10,$ME$15:$MH$15)+SUMPRODUCT($MK$7:$NB$7,$MK$11:$NB$11)*SUMPRODUCT($ME$11:$MH$11,$ME$15:$MH$15),"")</f>
        <v/>
      </c>
      <c r="H21" s="19" t="str">
        <f t="array" ref="H21">IF(H$7="1",H9*SUMPRODUCT($MK$7:$NB$7,$MK$10:$NB$10)*SUMPRODUCT($ME$10:$MH$10,$ME$15:$MH$15)+SUMPRODUCT($MK$7:$NB$7,$MK$11:$NB$11)*SUMPRODUCT($ME$11:$MH$11,$ME$15:$MH$15),"")</f>
        <v/>
      </c>
      <c r="I21" s="19" t="str">
        <f t="array" ref="I21">IF(I$7="1",I9*SUMPRODUCT($MK$7:$NB$7,$MK$10:$NB$10)*SUMPRODUCT($ME$10:$MH$10,$ME$15:$MH$15)+SUMPRODUCT($MK$7:$NB$7,$MK$11:$NB$11)*SUMPRODUCT($ME$11:$MH$11,$ME$15:$MH$15),"")</f>
        <v/>
      </c>
      <c r="J21" s="19" t="str">
        <f t="array" ref="J21">IF(J$7="1",J9*SUMPRODUCT($MK$7:$NB$7,$MK$10:$NB$10)*SUMPRODUCT($ME$10:$MH$10,$ME$15:$MH$15)+SUMPRODUCT($MK$7:$NB$7,$MK$11:$NB$11)*SUMPRODUCT($ME$11:$MH$11,$ME$15:$MH$15),"")</f>
        <v/>
      </c>
      <c r="K21" s="19" t="str">
        <f t="array" ref="K21">IF(K$7="1",K9*SUMPRODUCT($MK$7:$NB$7,$MK$10:$NB$10)*SUMPRODUCT($ME$10:$MH$10,$ME$15:$MH$15)+SUMPRODUCT($MK$7:$NB$7,$MK$11:$NB$11)*SUMPRODUCT($ME$11:$MH$11,$ME$15:$MH$15),"")</f>
        <v/>
      </c>
      <c r="L21" s="19" t="str">
        <f t="array" ref="L21">IF(L$7="1",L9*SUMPRODUCT($MK$7:$NB$7,$MK$10:$NB$10)*SUMPRODUCT($ME$10:$MH$10,$ME$15:$MH$15)+SUMPRODUCT($MK$7:$NB$7,$MK$11:$NB$11)*SUMPRODUCT($ME$11:$MH$11,$ME$15:$MH$15),"")</f>
        <v/>
      </c>
      <c r="M21" s="19" t="str">
        <f t="array" ref="M21">IF(M$7="1",M9*SUMPRODUCT($MK$7:$NB$7,$MK$10:$NB$10)*SUMPRODUCT($ME$10:$MH$10,$ME$15:$MH$15)+SUMPRODUCT($MK$7:$NB$7,$MK$11:$NB$11)*SUMPRODUCT($ME$11:$MH$11,$ME$15:$MH$15),"")</f>
        <v/>
      </c>
      <c r="N21" s="19" t="str">
        <f t="array" ref="N21">IF(N$7="1",N9*SUMPRODUCT($MK$7:$NB$7,$MK$10:$NB$10)*SUMPRODUCT($ME$10:$MH$10,$ME$15:$MH$15)+SUMPRODUCT($MK$7:$NB$7,$MK$11:$NB$11)*SUMPRODUCT($ME$11:$MH$11,$ME$15:$MH$15),"")</f>
        <v/>
      </c>
      <c r="O21" s="19" t="str">
        <f t="array" ref="O21">IF(O$7="1",O9*SUMPRODUCT($MK$7:$NB$7,$MK$10:$NB$10)*SUMPRODUCT($ME$10:$MH$10,$ME$15:$MH$15)+SUMPRODUCT($MK$7:$NB$7,$MK$11:$NB$11)*SUMPRODUCT($ME$11:$MH$11,$ME$15:$MH$15),"")</f>
        <v/>
      </c>
      <c r="P21" s="19" t="str">
        <f t="array" ref="P21">IF(P$7="1",P9*SUMPRODUCT($MK$7:$NB$7,$MK$10:$NB$10)*SUMPRODUCT($ME$10:$MH$10,$ME$15:$MH$15)+SUMPRODUCT($MK$7:$NB$7,$MK$11:$NB$11)*SUMPRODUCT($ME$11:$MH$11,$ME$15:$MH$15),"")</f>
        <v/>
      </c>
      <c r="Q21" s="19" t="str">
        <f t="array" ref="Q21">IF(Q$7="1",Q9*SUMPRODUCT($MK$7:$NB$7,$MK$10:$NB$10)*SUMPRODUCT($ME$10:$MH$10,$ME$15:$MH$15)+SUMPRODUCT($MK$7:$NB$7,$MK$11:$NB$11)*SUMPRODUCT($ME$11:$MH$11,$ME$15:$MH$15),"")</f>
        <v/>
      </c>
      <c r="R21" s="19" t="str">
        <f t="array" ref="R21">IF(R$7="1",R9*SUMPRODUCT($MK$7:$NB$7,$MK$10:$NB$10)*SUMPRODUCT($ME$10:$MH$10,$ME$15:$MH$15)+SUMPRODUCT($MK$7:$NB$7,$MK$11:$NB$11)*SUMPRODUCT($ME$11:$MH$11,$ME$15:$MH$15),"")</f>
        <v/>
      </c>
      <c r="S21" s="19" t="str">
        <f t="array" ref="S21">IF(S$7="1",S9*SUMPRODUCT($MK$7:$NB$7,$MK$10:$NB$10)*SUMPRODUCT($ME$10:$MH$10,$ME$15:$MH$15)+SUMPRODUCT($MK$7:$NB$7,$MK$11:$NB$11)*SUMPRODUCT($ME$11:$MH$11,$ME$15:$MH$15),"")</f>
        <v/>
      </c>
      <c r="T21" s="19" t="str">
        <f t="array" ref="T21">IF(T$7="1",T9*SUMPRODUCT($MK$7:$NB$7,$MK$10:$NB$10)*SUMPRODUCT($ME$10:$MH$10,$ME$15:$MH$15)+SUMPRODUCT($MK$7:$NB$7,$MK$11:$NB$11)*SUMPRODUCT($ME$11:$MH$11,$ME$15:$MH$15),"")</f>
        <v/>
      </c>
      <c r="U21" s="19" t="str">
        <f t="array" ref="U21">IF(U$7="1",U9*SUMPRODUCT($MK$7:$NB$7,$MK$10:$NB$10)*SUMPRODUCT($ME$10:$MH$10,$ME$15:$MH$15)+SUMPRODUCT($MK$7:$NB$7,$MK$11:$NB$11)*SUMPRODUCT($ME$11:$MH$11,$ME$15:$MH$15),"")</f>
        <v/>
      </c>
      <c r="V21" s="19" t="str">
        <f t="array" ref="V21">IF(V$7="1",V9*SUMPRODUCT($MK$7:$NB$7,$MK$10:$NB$10)*SUMPRODUCT($ME$10:$MH$10,$ME$15:$MH$15)+SUMPRODUCT($MK$7:$NB$7,$MK$11:$NB$11)*SUMPRODUCT($ME$11:$MH$11,$ME$15:$MH$15),"")</f>
        <v/>
      </c>
      <c r="W21" s="19" t="str">
        <f t="array" ref="W21">IF(W$7="1",W9*SUMPRODUCT($MK$7:$NB$7,$MK$10:$NB$10)*SUMPRODUCT($ME$10:$MH$10,$ME$15:$MH$15)+SUMPRODUCT($MK$7:$NB$7,$MK$11:$NB$11)*SUMPRODUCT($ME$11:$MH$11,$ME$15:$MH$15),"")</f>
        <v/>
      </c>
      <c r="X21" s="19" t="str">
        <f t="array" ref="X21">IF(X$7="1",X9*SUMPRODUCT($MK$7:$NB$7,$MK$10:$NB$10)*SUMPRODUCT($ME$10:$MH$10,$ME$15:$MH$15)+SUMPRODUCT($MK$7:$NB$7,$MK$11:$NB$11)*SUMPRODUCT($ME$11:$MH$11,$ME$15:$MH$15),"")</f>
        <v/>
      </c>
      <c r="Y21" s="19" t="str">
        <f t="array" ref="Y21">IF(Y$7="1",Y9*SUMPRODUCT($MK$7:$NB$7,$MK$10:$NB$10)*SUMPRODUCT($ME$10:$MH$10,$ME$15:$MH$15)+SUMPRODUCT($MK$7:$NB$7,$MK$11:$NB$11)*SUMPRODUCT($ME$11:$MH$11,$ME$15:$MH$15),"")</f>
        <v/>
      </c>
      <c r="Z21" s="19" t="str">
        <f t="array" ref="Z21">IF(Z$7="1",Z9*SUMPRODUCT($MK$7:$NB$7,$MK$10:$NB$10)*SUMPRODUCT($ME$10:$MH$10,$ME$15:$MH$15)+SUMPRODUCT($MK$7:$NB$7,$MK$11:$NB$11)*SUMPRODUCT($ME$11:$MH$11,$ME$15:$MH$15),"")</f>
        <v/>
      </c>
      <c r="AA21" s="19" t="str">
        <f t="array" ref="AA21">IF(AA$7="1",AA9*SUMPRODUCT($MK$7:$NB$7,$MK$10:$NB$10)*SUMPRODUCT($ME$10:$MH$10,$ME$15:$MH$15)+SUMPRODUCT($MK$7:$NB$7,$MK$11:$NB$11)*SUMPRODUCT($ME$11:$MH$11,$ME$15:$MH$15),"")</f>
        <v/>
      </c>
      <c r="AB21" s="19" t="str">
        <f t="array" ref="AB21">IF(AB$7="1",AB9*SUMPRODUCT($MK$7:$NB$7,$MK$10:$NB$10)*SUMPRODUCT($ME$10:$MH$10,$ME$15:$MH$15)+SUMPRODUCT($MK$7:$NB$7,$MK$11:$NB$11)*SUMPRODUCT($ME$11:$MH$11,$ME$15:$MH$15),"")</f>
        <v/>
      </c>
      <c r="AC21" s="19" t="str">
        <f t="array" ref="AC21">IF(AC$7="1",AC9*SUMPRODUCT($MK$7:$NB$7,$MK$10:$NB$10)*SUMPRODUCT($ME$10:$MH$10,$ME$15:$MH$15)+SUMPRODUCT($MK$7:$NB$7,$MK$11:$NB$11)*SUMPRODUCT($ME$11:$MH$11,$ME$15:$MH$15),"")</f>
        <v/>
      </c>
      <c r="AD21" s="19" t="str">
        <f t="array" ref="AD21">IF(AD$7="1",AD9*SUMPRODUCT($MK$7:$NB$7,$MK$10:$NB$10)*SUMPRODUCT($ME$10:$MH$10,$ME$15:$MH$15)+SUMPRODUCT($MK$7:$NB$7,$MK$11:$NB$11)*SUMPRODUCT($ME$11:$MH$11,$ME$15:$MH$15),"")</f>
        <v/>
      </c>
      <c r="AE21" s="19" t="str">
        <f t="array" ref="AE21">IF(AE$7="1",AE9*SUMPRODUCT($MK$7:$NB$7,$MK$10:$NB$10)*SUMPRODUCT($ME$10:$MH$10,$ME$15:$MH$15)+SUMPRODUCT($MK$7:$NB$7,$MK$11:$NB$11)*SUMPRODUCT($ME$11:$MH$11,$ME$15:$MH$15),"")</f>
        <v/>
      </c>
      <c r="AF21" s="19" t="str">
        <f t="array" ref="AF21">IF(AF$7="1",AF9*SUMPRODUCT($MK$7:$NB$7,$MK$10:$NB$10)*SUMPRODUCT($ME$10:$MH$10,$ME$15:$MH$15)+SUMPRODUCT($MK$7:$NB$7,$MK$11:$NB$11)*SUMPRODUCT($ME$11:$MH$11,$ME$15:$MH$15),"")</f>
        <v/>
      </c>
      <c r="AG21" s="19" t="str">
        <f t="array" ref="AG21">IF(AG$7="1",AG9*SUMPRODUCT($MK$7:$NB$7,$MK$10:$NB$10)*SUMPRODUCT($ME$10:$MH$10,$ME$15:$MH$15)+SUMPRODUCT($MK$7:$NB$7,$MK$11:$NB$11)*SUMPRODUCT($ME$11:$MH$11,$ME$15:$MH$15),"")</f>
        <v/>
      </c>
      <c r="AH21" s="19" t="str">
        <f t="array" ref="AH21">IF(AH$7="1",AH9*SUMPRODUCT($MK$7:$NB$7,$MK$10:$NB$10)*SUMPRODUCT($ME$10:$MH$10,$ME$15:$MH$15)+SUMPRODUCT($MK$7:$NB$7,$MK$11:$NB$11)*SUMPRODUCT($ME$11:$MH$11,$ME$15:$MH$15),"")</f>
        <v/>
      </c>
      <c r="AI21" s="19" t="str">
        <f t="array" ref="AI21">IF(AI$7="1",AI9*SUMPRODUCT($MK$7:$NB$7,$MK$10:$NB$10)*SUMPRODUCT($ME$10:$MH$10,$ME$15:$MH$15)+SUMPRODUCT($MK$7:$NB$7,$MK$11:$NB$11)*SUMPRODUCT($ME$11:$MH$11,$ME$15:$MH$15),"")</f>
        <v/>
      </c>
      <c r="AJ21" s="19" t="str">
        <f t="array" ref="AJ21">IF(AJ$7="1",AJ9*SUMPRODUCT($MK$7:$NB$7,$MK$10:$NB$10)*SUMPRODUCT($ME$10:$MH$10,$ME$15:$MH$15)+SUMPRODUCT($MK$7:$NB$7,$MK$11:$NB$11)*SUMPRODUCT($ME$11:$MH$11,$ME$15:$MH$15),"")</f>
        <v/>
      </c>
      <c r="AK21" s="19" t="str">
        <f t="array" ref="AK21">IF(AK$7="1",AK9*SUMPRODUCT($MK$7:$NB$7,$MK$10:$NB$10)*SUMPRODUCT($ME$10:$MH$10,$ME$15:$MH$15)+SUMPRODUCT($MK$7:$NB$7,$MK$11:$NB$11)*SUMPRODUCT($ME$11:$MH$11,$ME$15:$MH$15),"")</f>
        <v/>
      </c>
      <c r="AL21" s="19" t="str">
        <f t="array" ref="AL21">IF(AL$7="1",AL9*SUMPRODUCT($MK$7:$NB$7,$MK$10:$NB$10)*SUMPRODUCT($ME$10:$MH$10,$ME$15:$MH$15)+SUMPRODUCT($MK$7:$NB$7,$MK$11:$NB$11)*SUMPRODUCT($ME$11:$MH$11,$ME$15:$MH$15),"")</f>
        <v/>
      </c>
      <c r="AM21" s="19" t="str">
        <f t="array" ref="AM21">IF(AM$7="1",AM9*SUMPRODUCT($MK$7:$NB$7,$MK$10:$NB$10)*SUMPRODUCT($ME$10:$MH$10,$ME$15:$MH$15)+SUMPRODUCT($MK$7:$NB$7,$MK$11:$NB$11)*SUMPRODUCT($ME$11:$MH$11,$ME$15:$MH$15),"")</f>
        <v/>
      </c>
      <c r="AN21" s="19" t="str">
        <f t="array" ref="AN21">IF(AN$7="1",AN9*SUMPRODUCT($MK$7:$NB$7,$MK$10:$NB$10)*SUMPRODUCT($ME$10:$MH$10,$ME$15:$MH$15)+SUMPRODUCT($MK$7:$NB$7,$MK$11:$NB$11)*SUMPRODUCT($ME$11:$MH$11,$ME$15:$MH$15),"")</f>
        <v/>
      </c>
      <c r="AO21" s="19" t="str">
        <f t="array" ref="AO21">IF(AO$7="1",AO9*SUMPRODUCT($MK$7:$NB$7,$MK$10:$NB$10)*SUMPRODUCT($ME$10:$MH$10,$ME$15:$MH$15)+SUMPRODUCT($MK$7:$NB$7,$MK$11:$NB$11)*SUMPRODUCT($ME$11:$MH$11,$ME$15:$MH$15),"")</f>
        <v/>
      </c>
      <c r="AP21" s="19" t="str">
        <f t="array" ref="AP21">IF(AP$7="1",AP9*SUMPRODUCT($MK$7:$NB$7,$MK$10:$NB$10)*SUMPRODUCT($ME$10:$MH$10,$ME$15:$MH$15)+SUMPRODUCT($MK$7:$NB$7,$MK$11:$NB$11)*SUMPRODUCT($ME$11:$MH$11,$ME$15:$MH$15),"")</f>
        <v/>
      </c>
      <c r="AQ21" s="19" t="str">
        <f t="array" ref="AQ21">IF(AQ$7="1",AQ9*SUMPRODUCT($MK$7:$NB$7,$MK$10:$NB$10)*SUMPRODUCT($ME$10:$MH$10,$ME$15:$MH$15)+SUMPRODUCT($MK$7:$NB$7,$MK$11:$NB$11)*SUMPRODUCT($ME$11:$MH$11,$ME$15:$MH$15),"")</f>
        <v/>
      </c>
      <c r="AR21" s="19" t="str">
        <f t="array" ref="AR21">IF(AR$7="1",AR9*SUMPRODUCT($MK$7:$NB$7,$MK$10:$NB$10)*SUMPRODUCT($ME$10:$MH$10,$ME$15:$MH$15)+SUMPRODUCT($MK$7:$NB$7,$MK$11:$NB$11)*SUMPRODUCT($ME$11:$MH$11,$ME$15:$MH$15),"")</f>
        <v/>
      </c>
      <c r="AS21" s="19" t="str">
        <f t="array" ref="AS21">IF(AS$7="1",AS9*SUMPRODUCT($MK$7:$NB$7,$MK$10:$NB$10)*SUMPRODUCT($ME$10:$MH$10,$ME$15:$MH$15)+SUMPRODUCT($MK$7:$NB$7,$MK$11:$NB$11)*SUMPRODUCT($ME$11:$MH$11,$ME$15:$MH$15),"")</f>
        <v/>
      </c>
      <c r="AT21" s="19" t="str">
        <f t="array" ref="AT21">IF(AT$7="1",AT9*SUMPRODUCT($MK$7:$NB$7,$MK$10:$NB$10)*SUMPRODUCT($ME$10:$MH$10,$ME$15:$MH$15)+SUMPRODUCT($MK$7:$NB$7,$MK$11:$NB$11)*SUMPRODUCT($ME$11:$MH$11,$ME$15:$MH$15),"")</f>
        <v/>
      </c>
      <c r="AU21" s="19" t="str">
        <f t="array" ref="AU21">IF(AU$7="1",AU9*SUMPRODUCT($MK$7:$NB$7,$MK$10:$NB$10)*SUMPRODUCT($ME$10:$MH$10,$ME$15:$MH$15)+SUMPRODUCT($MK$7:$NB$7,$MK$11:$NB$11)*SUMPRODUCT($ME$11:$MH$11,$ME$15:$MH$15),"")</f>
        <v/>
      </c>
      <c r="AV21" s="19" t="str">
        <f t="array" ref="AV21">IF(AV$7="1",AV9*SUMPRODUCT($MK$7:$NB$7,$MK$10:$NB$10)*SUMPRODUCT($ME$10:$MH$10,$ME$15:$MH$15)+SUMPRODUCT($MK$7:$NB$7,$MK$11:$NB$11)*SUMPRODUCT($ME$11:$MH$11,$ME$15:$MH$15),"")</f>
        <v/>
      </c>
      <c r="AW21" s="19" t="str">
        <f t="array" ref="AW21">IF(AW$7="1",AW9*SUMPRODUCT($MK$7:$NB$7,$MK$10:$NB$10)*SUMPRODUCT($ME$10:$MH$10,$ME$15:$MH$15)+SUMPRODUCT($MK$7:$NB$7,$MK$11:$NB$11)*SUMPRODUCT($ME$11:$MH$11,$ME$15:$MH$15),"")</f>
        <v/>
      </c>
      <c r="AX21" s="19" t="str">
        <f t="array" ref="AX21">IF(AX$7="1",AX9*SUMPRODUCT($MK$7:$NB$7,$MK$10:$NB$10)*SUMPRODUCT($ME$10:$MH$10,$ME$15:$MH$15)+SUMPRODUCT($MK$7:$NB$7,$MK$11:$NB$11)*SUMPRODUCT($ME$11:$MH$11,$ME$15:$MH$15),"")</f>
        <v/>
      </c>
      <c r="AY21" s="19" t="str">
        <f t="array" ref="AY21">IF(AY$7="1",AY9*SUMPRODUCT($MK$7:$NB$7,$MK$10:$NB$10)*SUMPRODUCT($ME$10:$MH$10,$ME$15:$MH$15)+SUMPRODUCT($MK$7:$NB$7,$MK$11:$NB$11)*SUMPRODUCT($ME$11:$MH$11,$ME$15:$MH$15),"")</f>
        <v/>
      </c>
      <c r="AZ21" s="19" t="str">
        <f t="array" ref="AZ21">IF(AZ$7="1",AZ9*SUMPRODUCT($MK$7:$NB$7,$MK$10:$NB$10)*SUMPRODUCT($ME$10:$MH$10,$ME$15:$MH$15)+SUMPRODUCT($MK$7:$NB$7,$MK$11:$NB$11)*SUMPRODUCT($ME$11:$MH$11,$ME$15:$MH$15),"")</f>
        <v/>
      </c>
      <c r="BA21" s="19" t="str">
        <f t="array" ref="BA21">IF(BA$7="1",BA9*SUMPRODUCT($MK$7:$NB$7,$MK$10:$NB$10)*SUMPRODUCT($ME$10:$MH$10,$ME$15:$MH$15)+SUMPRODUCT($MK$7:$NB$7,$MK$11:$NB$11)*SUMPRODUCT($ME$11:$MH$11,$ME$15:$MH$15),"")</f>
        <v/>
      </c>
      <c r="BB21" s="19" t="str">
        <f t="array" ref="BB21">IF(BB$7="1",BB9*SUMPRODUCT($MK$7:$NB$7,$MK$10:$NB$10)*SUMPRODUCT($ME$10:$MH$10,$ME$15:$MH$15)+SUMPRODUCT($MK$7:$NB$7,$MK$11:$NB$11)*SUMPRODUCT($ME$11:$MH$11,$ME$15:$MH$15),"")</f>
        <v/>
      </c>
      <c r="BC21" s="19" t="str">
        <f t="array" ref="BC21">IF(BC$7="1",BC9*SUMPRODUCT($MK$7:$NB$7,$MK$10:$NB$10)*SUMPRODUCT($ME$10:$MH$10,$ME$15:$MH$15)+SUMPRODUCT($MK$7:$NB$7,$MK$11:$NB$11)*SUMPRODUCT($ME$11:$MH$11,$ME$15:$MH$15),"")</f>
        <v/>
      </c>
      <c r="BD21" s="19" t="str">
        <f t="array" ref="BD21">IF(BD$7="1",BD9*SUMPRODUCT($MK$7:$NB$7,$MK$10:$NB$10)*SUMPRODUCT($ME$10:$MH$10,$ME$15:$MH$15)+SUMPRODUCT($MK$7:$NB$7,$MK$11:$NB$11)*SUMPRODUCT($ME$11:$MH$11,$ME$15:$MH$15),"")</f>
        <v/>
      </c>
      <c r="BE21" s="19" t="str">
        <f t="array" ref="BE21">IF(BE$7="1",BE9*SUMPRODUCT($MK$7:$NB$7,$MK$10:$NB$10)*SUMPRODUCT($ME$10:$MH$10,$ME$15:$MH$15)+SUMPRODUCT($MK$7:$NB$7,$MK$11:$NB$11)*SUMPRODUCT($ME$11:$MH$11,$ME$15:$MH$15),"")</f>
        <v/>
      </c>
      <c r="BF21" s="19" t="str">
        <f t="array" ref="BF21">IF(BF$7="1",BF9*SUMPRODUCT($MK$7:$NB$7,$MK$10:$NB$10)*SUMPRODUCT($ME$10:$MH$10,$ME$15:$MH$15)+SUMPRODUCT($MK$7:$NB$7,$MK$11:$NB$11)*SUMPRODUCT($ME$11:$MH$11,$ME$15:$MH$15),"")</f>
        <v/>
      </c>
      <c r="BG21" s="19" t="str">
        <f t="array" ref="BG21">IF(BG$7="1",BG9*SUMPRODUCT($MK$7:$NB$7,$MK$10:$NB$10)*SUMPRODUCT($ME$10:$MH$10,$ME$15:$MH$15)+SUMPRODUCT($MK$7:$NB$7,$MK$11:$NB$11)*SUMPRODUCT($ME$11:$MH$11,$ME$15:$MH$15),"")</f>
        <v/>
      </c>
      <c r="BH21" s="19" t="str">
        <f t="array" ref="BH21">IF(BH$7="1",BH9*SUMPRODUCT($MK$7:$NB$7,$MK$10:$NB$10)*SUMPRODUCT($ME$10:$MH$10,$ME$15:$MH$15)+SUMPRODUCT($MK$7:$NB$7,$MK$11:$NB$11)*SUMPRODUCT($ME$11:$MH$11,$ME$15:$MH$15),"")</f>
        <v/>
      </c>
      <c r="BI21" s="19" t="str">
        <f t="array" ref="BI21">IF(BI$7="1",BI9*SUMPRODUCT($MK$7:$NB$7,$MK$10:$NB$10)*SUMPRODUCT($ME$10:$MH$10,$ME$15:$MH$15)+SUMPRODUCT($MK$7:$NB$7,$MK$11:$NB$11)*SUMPRODUCT($ME$11:$MH$11,$ME$15:$MH$15),"")</f>
        <v/>
      </c>
      <c r="BJ21" s="19" t="str">
        <f t="array" ref="BJ21">IF(BJ$7="1",BJ9*SUMPRODUCT($MK$7:$NB$7,$MK$10:$NB$10)*SUMPRODUCT($ME$10:$MH$10,$ME$15:$MH$15)+SUMPRODUCT($MK$7:$NB$7,$MK$11:$NB$11)*SUMPRODUCT($ME$11:$MH$11,$ME$15:$MH$15),"")</f>
        <v/>
      </c>
      <c r="BK21" s="19" t="str">
        <f t="array" ref="BK21">IF(BK$7="1",BK9*SUMPRODUCT($MK$7:$NB$7,$MK$10:$NB$10)*SUMPRODUCT($ME$10:$MH$10,$ME$15:$MH$15)+SUMPRODUCT($MK$7:$NB$7,$MK$11:$NB$11)*SUMPRODUCT($ME$11:$MH$11,$ME$15:$MH$15),"")</f>
        <v/>
      </c>
      <c r="BL21" s="19" t="str">
        <f t="array" ref="BL21">IF(BL$7="1",BL9*SUMPRODUCT($MK$7:$NB$7,$MK$10:$NB$10)*SUMPRODUCT($ME$10:$MH$10,$ME$15:$MH$15)+SUMPRODUCT($MK$7:$NB$7,$MK$11:$NB$11)*SUMPRODUCT($ME$11:$MH$11,$ME$15:$MH$15),"")</f>
        <v/>
      </c>
      <c r="BM21" s="19" t="str">
        <f t="array" ref="BM21">IF(BM$7="1",BM9*SUMPRODUCT($MK$7:$NB$7,$MK$10:$NB$10)*SUMPRODUCT($ME$10:$MH$10,$ME$15:$MH$15)+SUMPRODUCT($MK$7:$NB$7,$MK$11:$NB$11)*SUMPRODUCT($ME$11:$MH$11,$ME$15:$MH$15),"")</f>
        <v/>
      </c>
      <c r="BN21" s="19" t="str">
        <f t="array" ref="BN21">IF(BN$7="1",BN9*SUMPRODUCT($MK$7:$NB$7,$MK$10:$NB$10)*SUMPRODUCT($ME$10:$MH$10,$ME$15:$MH$15)+SUMPRODUCT($MK$7:$NB$7,$MK$11:$NB$11)*SUMPRODUCT($ME$11:$MH$11,$ME$15:$MH$15),"")</f>
        <v/>
      </c>
      <c r="BO21" s="19" t="str">
        <f t="array" ref="BO21">IF(BO$7="1",BO9*SUMPRODUCT($MK$7:$NB$7,$MK$10:$NB$10)*SUMPRODUCT($ME$10:$MH$10,$ME$15:$MH$15)+SUMPRODUCT($MK$7:$NB$7,$MK$11:$NB$11)*SUMPRODUCT($ME$11:$MH$11,$ME$15:$MH$15),"")</f>
        <v/>
      </c>
      <c r="BP21" s="19" t="str">
        <f t="array" ref="BP21">IF(BP$7="1",BP9*SUMPRODUCT($MK$7:$NB$7,$MK$10:$NB$10)*SUMPRODUCT($ME$10:$MH$10,$ME$15:$MH$15)+SUMPRODUCT($MK$7:$NB$7,$MK$11:$NB$11)*SUMPRODUCT($ME$11:$MH$11,$ME$15:$MH$15),"")</f>
        <v/>
      </c>
      <c r="BQ21" s="19" t="str">
        <f t="array" ref="BQ21">IF(BQ$7="1",BQ9*SUMPRODUCT($MK$7:$NB$7,$MK$10:$NB$10)*SUMPRODUCT($ME$10:$MH$10,$ME$15:$MH$15)+SUMPRODUCT($MK$7:$NB$7,$MK$11:$NB$11)*SUMPRODUCT($ME$11:$MH$11,$ME$15:$MH$15),"")</f>
        <v/>
      </c>
      <c r="BR21" s="19" t="str">
        <f t="array" ref="BR21">IF(BR$7="1",BR9*SUMPRODUCT($MK$7:$NB$7,$MK$10:$NB$10)*SUMPRODUCT($ME$10:$MH$10,$ME$15:$MH$15)+SUMPRODUCT($MK$7:$NB$7,$MK$11:$NB$11)*SUMPRODUCT($ME$11:$MH$11,$ME$15:$MH$15),"")</f>
        <v/>
      </c>
      <c r="BS21" s="19" t="str">
        <f t="array" ref="BS21">IF(BS$7="1",BS9*SUMPRODUCT($MK$7:$NB$7,$MK$10:$NB$10)*SUMPRODUCT($ME$10:$MH$10,$ME$15:$MH$15)+SUMPRODUCT($MK$7:$NB$7,$MK$11:$NB$11)*SUMPRODUCT($ME$11:$MH$11,$ME$15:$MH$15),"")</f>
        <v/>
      </c>
      <c r="BT21" s="19" t="str">
        <f t="array" ref="BT21">IF(BT$7="1",BT9*SUMPRODUCT($MK$7:$NB$7,$MK$10:$NB$10)*SUMPRODUCT($ME$10:$MH$10,$ME$15:$MH$15)+SUMPRODUCT($MK$7:$NB$7,$MK$11:$NB$11)*SUMPRODUCT($ME$11:$MH$11,$ME$15:$MH$15),"")</f>
        <v/>
      </c>
      <c r="BU21" s="19" t="str">
        <f t="array" ref="BU21">IF(BU$7="1",BU9*SUMPRODUCT($MK$7:$NB$7,$MK$10:$NB$10)*SUMPRODUCT($ME$10:$MH$10,$ME$15:$MH$15)+SUMPRODUCT($MK$7:$NB$7,$MK$11:$NB$11)*SUMPRODUCT($ME$11:$MH$11,$ME$15:$MH$15),"")</f>
        <v/>
      </c>
      <c r="BV21" s="19" t="str">
        <f t="array" ref="BV21">IF(BV$7="1",BV9*SUMPRODUCT($MK$7:$NB$7,$MK$10:$NB$10)*SUMPRODUCT($ME$10:$MH$10,$ME$15:$MH$15)+SUMPRODUCT($MK$7:$NB$7,$MK$11:$NB$11)*SUMPRODUCT($ME$11:$MH$11,$ME$15:$MH$15),"")</f>
        <v/>
      </c>
      <c r="BW21" s="19" t="str">
        <f t="array" ref="BW21">IF(BW$7="1",BW9*SUMPRODUCT($MK$7:$NB$7,$MK$10:$NB$10)*SUMPRODUCT($ME$10:$MH$10,$ME$15:$MH$15)+SUMPRODUCT($MK$7:$NB$7,$MK$11:$NB$11)*SUMPRODUCT($ME$11:$MH$11,$ME$15:$MH$15),"")</f>
        <v/>
      </c>
      <c r="BX21" s="19" t="str">
        <f t="array" ref="BX21">IF(BX$7="1",BX9*SUMPRODUCT($MK$7:$NB$7,$MK$10:$NB$10)*SUMPRODUCT($ME$10:$MH$10,$ME$15:$MH$15)+SUMPRODUCT($MK$7:$NB$7,$MK$11:$NB$11)*SUMPRODUCT($ME$11:$MH$11,$ME$15:$MH$15),"")</f>
        <v/>
      </c>
      <c r="BY21" s="19" t="str">
        <f t="array" ref="BY21">IF(BY$7="1",BY9*SUMPRODUCT($MK$7:$NB$7,$MK$10:$NB$10)*SUMPRODUCT($ME$10:$MH$10,$ME$15:$MH$15)+SUMPRODUCT($MK$7:$NB$7,$MK$11:$NB$11)*SUMPRODUCT($ME$11:$MH$11,$ME$15:$MH$15),"")</f>
        <v/>
      </c>
      <c r="BZ21" s="19" t="str">
        <f t="array" ref="BZ21">IF(BZ$7="1",BZ9*SUMPRODUCT($MK$7:$NB$7,$MK$10:$NB$10)*SUMPRODUCT($ME$10:$MH$10,$ME$15:$MH$15)+SUMPRODUCT($MK$7:$NB$7,$MK$11:$NB$11)*SUMPRODUCT($ME$11:$MH$11,$ME$15:$MH$15),"")</f>
        <v/>
      </c>
      <c r="CA21" s="19" t="str">
        <f t="array" ref="CA21">IF(CA$7="1",CA9*SUMPRODUCT($MK$7:$NB$7,$MK$10:$NB$10)*SUMPRODUCT($ME$10:$MH$10,$ME$15:$MH$15)+SUMPRODUCT($MK$7:$NB$7,$MK$11:$NB$11)*SUMPRODUCT($ME$11:$MH$11,$ME$15:$MH$15),"")</f>
        <v/>
      </c>
      <c r="CB21" s="19" t="str">
        <f t="array" ref="CB21">IF(CB$7="1",CB9*SUMPRODUCT($MK$7:$NB$7,$MK$10:$NB$10)*SUMPRODUCT($ME$10:$MH$10,$ME$15:$MH$15)+SUMPRODUCT($MK$7:$NB$7,$MK$11:$NB$11)*SUMPRODUCT($ME$11:$MH$11,$ME$15:$MH$15),"")</f>
        <v/>
      </c>
      <c r="CC21" s="19" t="str">
        <f t="array" ref="CC21">IF(CC$7="1",CC9*SUMPRODUCT($MK$7:$NB$7,$MK$10:$NB$10)*SUMPRODUCT($ME$10:$MH$10,$ME$15:$MH$15)+SUMPRODUCT($MK$7:$NB$7,$MK$11:$NB$11)*SUMPRODUCT($ME$11:$MH$11,$ME$15:$MH$15),"")</f>
        <v/>
      </c>
      <c r="CD21" s="19" t="str">
        <f t="array" ref="CD21">IF(CD$7="1",CD9*SUMPRODUCT($MK$7:$NB$7,$MK$10:$NB$10)*SUMPRODUCT($ME$10:$MH$10,$ME$15:$MH$15)+SUMPRODUCT($MK$7:$NB$7,$MK$11:$NB$11)*SUMPRODUCT($ME$11:$MH$11,$ME$15:$MH$15),"")</f>
        <v/>
      </c>
      <c r="CE21" s="19" t="str">
        <f t="array" ref="CE21">IF(CE$7="1",CE9*SUMPRODUCT($MK$7:$NB$7,$MK$10:$NB$10)*SUMPRODUCT($ME$10:$MH$10,$ME$15:$MH$15)+SUMPRODUCT($MK$7:$NB$7,$MK$11:$NB$11)*SUMPRODUCT($ME$11:$MH$11,$ME$15:$MH$15),"")</f>
        <v/>
      </c>
      <c r="CF21" s="19" t="str">
        <f t="array" ref="CF21">IF(CF$7="1",CF9*SUMPRODUCT($MK$7:$NB$7,$MK$10:$NB$10)*SUMPRODUCT($ME$10:$MH$10,$ME$15:$MH$15)+SUMPRODUCT($MK$7:$NB$7,$MK$11:$NB$11)*SUMPRODUCT($ME$11:$MH$11,$ME$15:$MH$15),"")</f>
        <v/>
      </c>
      <c r="CG21" s="19" t="str">
        <f t="array" ref="CG21">IF(CG$7="1",CG9*SUMPRODUCT($MK$7:$NB$7,$MK$10:$NB$10)*SUMPRODUCT($ME$10:$MH$10,$ME$15:$MH$15)+SUMPRODUCT($MK$7:$NB$7,$MK$11:$NB$11)*SUMPRODUCT($ME$11:$MH$11,$ME$15:$MH$15),"")</f>
        <v/>
      </c>
      <c r="CH21" s="19" t="str">
        <f t="array" ref="CH21">IF(CH$7="1",CH9*SUMPRODUCT($MK$7:$NB$7,$MK$10:$NB$10)*SUMPRODUCT($ME$10:$MH$10,$ME$15:$MH$15)+SUMPRODUCT($MK$7:$NB$7,$MK$11:$NB$11)*SUMPRODUCT($ME$11:$MH$11,$ME$15:$MH$15),"")</f>
        <v/>
      </c>
      <c r="CI21" s="19" t="str">
        <f t="array" ref="CI21">IF(CI$7="1",CI9*SUMPRODUCT($MK$7:$NB$7,$MK$10:$NB$10)*SUMPRODUCT($ME$10:$MH$10,$ME$15:$MH$15)+SUMPRODUCT($MK$7:$NB$7,$MK$11:$NB$11)*SUMPRODUCT($ME$11:$MH$11,$ME$15:$MH$15),"")</f>
        <v/>
      </c>
      <c r="CJ21" s="19" t="str">
        <f t="array" ref="CJ21">IF(CJ$7="1",CJ9*SUMPRODUCT($MK$7:$NB$7,$MK$10:$NB$10)*SUMPRODUCT($ME$10:$MH$10,$ME$15:$MH$15)+SUMPRODUCT($MK$7:$NB$7,$MK$11:$NB$11)*SUMPRODUCT($ME$11:$MH$11,$ME$15:$MH$15),"")</f>
        <v/>
      </c>
      <c r="CK21" s="19" t="str">
        <f t="array" ref="CK21">IF(CK$7="1",CK9*SUMPRODUCT($MK$7:$NB$7,$MK$10:$NB$10)*SUMPRODUCT($ME$10:$MH$10,$ME$15:$MH$15)+SUMPRODUCT($MK$7:$NB$7,$MK$11:$NB$11)*SUMPRODUCT($ME$11:$MH$11,$ME$15:$MH$15),"")</f>
        <v/>
      </c>
      <c r="CL21" s="19" t="str">
        <f t="array" ref="CL21">IF(CL$7="1",CL9*SUMPRODUCT($MK$7:$NB$7,$MK$10:$NB$10)*SUMPRODUCT($ME$10:$MH$10,$ME$15:$MH$15)+SUMPRODUCT($MK$7:$NB$7,$MK$11:$NB$11)*SUMPRODUCT($ME$11:$MH$11,$ME$15:$MH$15),"")</f>
        <v/>
      </c>
      <c r="CM21" s="19" t="str">
        <f t="array" ref="CM21">IF(CM$7="1",CM9*SUMPRODUCT($MK$7:$NB$7,$MK$10:$NB$10)*SUMPRODUCT($ME$10:$MH$10,$ME$15:$MH$15)+SUMPRODUCT($MK$7:$NB$7,$MK$11:$NB$11)*SUMPRODUCT($ME$11:$MH$11,$ME$15:$MH$15),"")</f>
        <v/>
      </c>
      <c r="CN21" s="19" t="str">
        <f t="array" ref="CN21">IF(CN$7="1",CN9*SUMPRODUCT($MK$7:$NB$7,$MK$10:$NB$10)*SUMPRODUCT($ME$10:$MH$10,$ME$15:$MH$15)+SUMPRODUCT($MK$7:$NB$7,$MK$11:$NB$11)*SUMPRODUCT($ME$11:$MH$11,$ME$15:$MH$15),"")</f>
        <v/>
      </c>
      <c r="CO21" s="19" t="str">
        <f t="array" ref="CO21">IF(CO$7="1",CO9*SUMPRODUCT($MK$7:$NB$7,$MK$10:$NB$10)*SUMPRODUCT($ME$10:$MH$10,$ME$15:$MH$15)+SUMPRODUCT($MK$7:$NB$7,$MK$11:$NB$11)*SUMPRODUCT($ME$11:$MH$11,$ME$15:$MH$15),"")</f>
        <v/>
      </c>
      <c r="CP21" s="19" t="str">
        <f t="array" ref="CP21">IF(CP$7="1",CP9*SUMPRODUCT($MK$7:$NB$7,$MK$10:$NB$10)*SUMPRODUCT($ME$10:$MH$10,$ME$15:$MH$15)+SUMPRODUCT($MK$7:$NB$7,$MK$11:$NB$11)*SUMPRODUCT($ME$11:$MH$11,$ME$15:$MH$15),"")</f>
        <v/>
      </c>
      <c r="CQ21" s="19" t="str">
        <f t="array" ref="CQ21">IF(CQ$7="1",CQ9*SUMPRODUCT($MK$7:$NB$7,$MK$10:$NB$10)*SUMPRODUCT($ME$10:$MH$10,$ME$15:$MH$15)+SUMPRODUCT($MK$7:$NB$7,$MK$11:$NB$11)*SUMPRODUCT($ME$11:$MH$11,$ME$15:$MH$15),"")</f>
        <v/>
      </c>
      <c r="CR21" s="19" t="str">
        <f t="array" ref="CR21">IF(CR$7="1",CR9*SUMPRODUCT($MK$7:$NB$7,$MK$10:$NB$10)*SUMPRODUCT($ME$10:$MH$10,$ME$15:$MH$15)+SUMPRODUCT($MK$7:$NB$7,$MK$11:$NB$11)*SUMPRODUCT($ME$11:$MH$11,$ME$15:$MH$15),"")</f>
        <v/>
      </c>
      <c r="CS21" s="19" t="str">
        <f t="array" ref="CS21">IF(CS$7="1",CS9*SUMPRODUCT($MK$7:$NB$7,$MK$10:$NB$10)*SUMPRODUCT($ME$10:$MH$10,$ME$15:$MH$15)+SUMPRODUCT($MK$7:$NB$7,$MK$11:$NB$11)*SUMPRODUCT($ME$11:$MH$11,$ME$15:$MH$15),"")</f>
        <v/>
      </c>
      <c r="CT21" s="19" t="str">
        <f t="array" ref="CT21">IF(CT$7="1",CT9*SUMPRODUCT($MK$7:$NB$7,$MK$10:$NB$10)*SUMPRODUCT($ME$10:$MH$10,$ME$15:$MH$15)+SUMPRODUCT($MK$7:$NB$7,$MK$11:$NB$11)*SUMPRODUCT($ME$11:$MH$11,$ME$15:$MH$15),"")</f>
        <v/>
      </c>
      <c r="CU21" s="19" t="str">
        <f t="array" ref="CU21">IF(CU$7="1",CU9*SUMPRODUCT($MK$7:$NB$7,$MK$10:$NB$10)*SUMPRODUCT($ME$10:$MH$10,$ME$15:$MH$15)+SUMPRODUCT($MK$7:$NB$7,$MK$11:$NB$11)*SUMPRODUCT($ME$11:$MH$11,$ME$15:$MH$15),"")</f>
        <v/>
      </c>
      <c r="CV21" s="19" t="str">
        <f t="array" ref="CV21">IF(CV$7="1",CV9*SUMPRODUCT($MK$7:$NB$7,$MK$10:$NB$10)*SUMPRODUCT($ME$10:$MH$10,$ME$15:$MH$15)+SUMPRODUCT($MK$7:$NB$7,$MK$11:$NB$11)*SUMPRODUCT($ME$11:$MH$11,$ME$15:$MH$15),"")</f>
        <v/>
      </c>
      <c r="CW21" s="19" t="str">
        <f t="array" ref="CW21">IF(CW$7="1",CW9*SUMPRODUCT($MK$7:$NB$7,$MK$10:$NB$10)*SUMPRODUCT($ME$10:$MH$10,$ME$15:$MH$15)+SUMPRODUCT($MK$7:$NB$7,$MK$11:$NB$11)*SUMPRODUCT($ME$11:$MH$11,$ME$15:$MH$15),"")</f>
        <v/>
      </c>
      <c r="CX21" s="19" t="str">
        <f t="array" ref="CX21">IF(CX$7="1",CX9*SUMPRODUCT($MK$7:$NB$7,$MK$10:$NB$10)*SUMPRODUCT($ME$10:$MH$10,$ME$15:$MH$15)+SUMPRODUCT($MK$7:$NB$7,$MK$11:$NB$11)*SUMPRODUCT($ME$11:$MH$11,$ME$15:$MH$15),"")</f>
        <v/>
      </c>
      <c r="CY21" s="19" t="str">
        <f t="array" ref="CY21">IF(CY$7="1",CY9*SUMPRODUCT($MK$7:$NB$7,$MK$10:$NB$10)*SUMPRODUCT($ME$10:$MH$10,$ME$15:$MH$15)+SUMPRODUCT($MK$7:$NB$7,$MK$11:$NB$11)*SUMPRODUCT($ME$11:$MH$11,$ME$15:$MH$15),"")</f>
        <v/>
      </c>
      <c r="CZ21" s="19" t="str">
        <f t="array" ref="CZ21">IF(CZ$7="1",CZ9*SUMPRODUCT($MK$7:$NB$7,$MK$10:$NB$10)*SUMPRODUCT($ME$10:$MH$10,$ME$15:$MH$15)+SUMPRODUCT($MK$7:$NB$7,$MK$11:$NB$11)*SUMPRODUCT($ME$11:$MH$11,$ME$15:$MH$15),"")</f>
        <v/>
      </c>
      <c r="DA21" s="19" t="str">
        <f t="array" ref="DA21">IF(DA$7="1",DA9*SUMPRODUCT($MK$7:$NB$7,$MK$10:$NB$10)*SUMPRODUCT($ME$10:$MH$10,$ME$15:$MH$15)+SUMPRODUCT($MK$7:$NB$7,$MK$11:$NB$11)*SUMPRODUCT($ME$11:$MH$11,$ME$15:$MH$15),"")</f>
        <v/>
      </c>
      <c r="DB21" s="19" t="str">
        <f t="array" ref="DB21">IF(DB$7="1",DB9*SUMPRODUCT($MK$7:$NB$7,$MK$10:$NB$10)*SUMPRODUCT($ME$10:$MH$10,$ME$15:$MH$15)+SUMPRODUCT($MK$7:$NB$7,$MK$11:$NB$11)*SUMPRODUCT($ME$11:$MH$11,$ME$15:$MH$15),"")</f>
        <v/>
      </c>
      <c r="DC21" s="19" t="str">
        <f t="array" ref="DC21">IF(DC$7="1",DC9*SUMPRODUCT($MK$7:$NB$7,$MK$10:$NB$10)*SUMPRODUCT($ME$10:$MH$10,$ME$15:$MH$15)+SUMPRODUCT($MK$7:$NB$7,$MK$11:$NB$11)*SUMPRODUCT($ME$11:$MH$11,$ME$15:$MH$15),"")</f>
        <v/>
      </c>
      <c r="DD21" s="19" t="str">
        <f t="array" ref="DD21">IF(DD$7="1",DD9*SUMPRODUCT($MK$7:$NB$7,$MK$10:$NB$10)*SUMPRODUCT($ME$10:$MH$10,$ME$15:$MH$15)+SUMPRODUCT($MK$7:$NB$7,$MK$11:$NB$11)*SUMPRODUCT($ME$11:$MH$11,$ME$15:$MH$15),"")</f>
        <v/>
      </c>
      <c r="DE21" s="19" t="str">
        <f t="array" ref="DE21">IF(DE$7="1",DE9*SUMPRODUCT($MK$7:$NB$7,$MK$10:$NB$10)*SUMPRODUCT($ME$10:$MH$10,$ME$15:$MH$15)+SUMPRODUCT($MK$7:$NB$7,$MK$11:$NB$11)*SUMPRODUCT($ME$11:$MH$11,$ME$15:$MH$15),"")</f>
        <v/>
      </c>
      <c r="DF21" s="19" t="str">
        <f t="array" ref="DF21">IF(DF$7="1",DF9*SUMPRODUCT($MK$7:$NB$7,$MK$10:$NB$10)*SUMPRODUCT($ME$10:$MH$10,$ME$15:$MH$15)+SUMPRODUCT($MK$7:$NB$7,$MK$11:$NB$11)*SUMPRODUCT($ME$11:$MH$11,$ME$15:$MH$15),"")</f>
        <v/>
      </c>
      <c r="DG21" s="19" t="str">
        <f t="array" ref="DG21">IF(DG$7="1",DG9*SUMPRODUCT($MK$7:$NB$7,$MK$10:$NB$10)*SUMPRODUCT($ME$10:$MH$10,$ME$15:$MH$15)+SUMPRODUCT($MK$7:$NB$7,$MK$11:$NB$11)*SUMPRODUCT($ME$11:$MH$11,$ME$15:$MH$15),"")</f>
        <v/>
      </c>
      <c r="DH21" s="19" t="str">
        <f t="array" ref="DH21">IF(DH$7="1",DH9*SUMPRODUCT($MK$7:$NB$7,$MK$10:$NB$10)*SUMPRODUCT($ME$10:$MH$10,$ME$15:$MH$15)+SUMPRODUCT($MK$7:$NB$7,$MK$11:$NB$11)*SUMPRODUCT($ME$11:$MH$11,$ME$15:$MH$15),"")</f>
        <v/>
      </c>
      <c r="DI21" s="19" t="str">
        <f t="array" ref="DI21">IF(DI$7="1",DI9*SUMPRODUCT($MK$7:$NB$7,$MK$10:$NB$10)*SUMPRODUCT($ME$10:$MH$10,$ME$15:$MH$15)+SUMPRODUCT($MK$7:$NB$7,$MK$11:$NB$11)*SUMPRODUCT($ME$11:$MH$11,$ME$15:$MH$15),"")</f>
        <v/>
      </c>
      <c r="DJ21" s="19" t="str">
        <f t="array" ref="DJ21">IF(DJ$7="1",DJ9*SUMPRODUCT($MK$7:$NB$7,$MK$10:$NB$10)*SUMPRODUCT($ME$10:$MH$10,$ME$15:$MH$15)+SUMPRODUCT($MK$7:$NB$7,$MK$11:$NB$11)*SUMPRODUCT($ME$11:$MH$11,$ME$15:$MH$15),"")</f>
        <v/>
      </c>
      <c r="DK21" s="19" t="str">
        <f t="array" ref="DK21">IF(DK$7="1",DK9*SUMPRODUCT($MK$7:$NB$7,$MK$10:$NB$10)*SUMPRODUCT($ME$10:$MH$10,$ME$15:$MH$15)+SUMPRODUCT($MK$7:$NB$7,$MK$11:$NB$11)*SUMPRODUCT($ME$11:$MH$11,$ME$15:$MH$15),"")</f>
        <v/>
      </c>
      <c r="DL21" s="19" t="str">
        <f t="array" ref="DL21">IF(DL$7="1",DL9*SUMPRODUCT($MK$7:$NB$7,$MK$10:$NB$10)*SUMPRODUCT($ME$10:$MH$10,$ME$15:$MH$15)+SUMPRODUCT($MK$7:$NB$7,$MK$11:$NB$11)*SUMPRODUCT($ME$11:$MH$11,$ME$15:$MH$15),"")</f>
        <v/>
      </c>
      <c r="DM21" s="19" t="str">
        <f t="array" ref="DM21">IF(DM$7="1",DM9*SUMPRODUCT($MK$7:$NB$7,$MK$10:$NB$10)*SUMPRODUCT($ME$10:$MH$10,$ME$15:$MH$15)+SUMPRODUCT($MK$7:$NB$7,$MK$11:$NB$11)*SUMPRODUCT($ME$11:$MH$11,$ME$15:$MH$15),"")</f>
        <v/>
      </c>
      <c r="DN21" s="19" t="str">
        <f t="array" ref="DN21">IF(DN$7="1",DN9*SUMPRODUCT($MK$7:$NB$7,$MK$10:$NB$10)*SUMPRODUCT($ME$10:$MH$10,$ME$15:$MH$15)+SUMPRODUCT($MK$7:$NB$7,$MK$11:$NB$11)*SUMPRODUCT($ME$11:$MH$11,$ME$15:$MH$15),"")</f>
        <v/>
      </c>
      <c r="DO21" s="19" t="str">
        <f t="array" ref="DO21">IF(DO$7="1",DO9*SUMPRODUCT($MK$7:$NB$7,$MK$10:$NB$10)*SUMPRODUCT($ME$10:$MH$10,$ME$15:$MH$15)+SUMPRODUCT($MK$7:$NB$7,$MK$11:$NB$11)*SUMPRODUCT($ME$11:$MH$11,$ME$15:$MH$15),"")</f>
        <v/>
      </c>
      <c r="DP21" s="19" t="str">
        <f t="array" ref="DP21">IF(DP$7="1",DP9*SUMPRODUCT($MK$7:$NB$7,$MK$10:$NB$10)*SUMPRODUCT($ME$10:$MH$10,$ME$15:$MH$15)+SUMPRODUCT($MK$7:$NB$7,$MK$11:$NB$11)*SUMPRODUCT($ME$11:$MH$11,$ME$15:$MH$15),"")</f>
        <v/>
      </c>
      <c r="DQ21" s="19" t="str">
        <f t="array" ref="DQ21">IF(DQ$7="1",DQ9*SUMPRODUCT($MK$7:$NB$7,$MK$10:$NB$10)*SUMPRODUCT($ME$10:$MH$10,$ME$15:$MH$15)+SUMPRODUCT($MK$7:$NB$7,$MK$11:$NB$11)*SUMPRODUCT($ME$11:$MH$11,$ME$15:$MH$15),"")</f>
        <v/>
      </c>
      <c r="DR21" s="19" t="str">
        <f t="array" ref="DR21">IF(DR$7="1",DR9*SUMPRODUCT($MK$7:$NB$7,$MK$10:$NB$10)*SUMPRODUCT($ME$10:$MH$10,$ME$15:$MH$15)+SUMPRODUCT($MK$7:$NB$7,$MK$11:$NB$11)*SUMPRODUCT($ME$11:$MH$11,$ME$15:$MH$15),"")</f>
        <v/>
      </c>
      <c r="DS21" s="19" t="str">
        <f t="array" ref="DS21">IF(DS$7="1",DS9*SUMPRODUCT($MK$7:$NB$7,$MK$10:$NB$10)*SUMPRODUCT($ME$10:$MH$10,$ME$15:$MH$15)+SUMPRODUCT($MK$7:$NB$7,$MK$11:$NB$11)*SUMPRODUCT($ME$11:$MH$11,$ME$15:$MH$15),"")</f>
        <v/>
      </c>
      <c r="DT21" s="19" t="str">
        <f t="array" ref="DT21">IF(DT$7="1",DT9*SUMPRODUCT($MK$7:$NB$7,$MK$10:$NB$10)*SUMPRODUCT($ME$10:$MH$10,$ME$15:$MH$15)+SUMPRODUCT($MK$7:$NB$7,$MK$11:$NB$11)*SUMPRODUCT($ME$11:$MH$11,$ME$15:$MH$15),"")</f>
        <v/>
      </c>
      <c r="DU21" s="19" t="str">
        <f t="array" ref="DU21">IF(DU$7="1",DU9*SUMPRODUCT($MK$7:$NB$7,$MK$10:$NB$10)*SUMPRODUCT($ME$10:$MH$10,$ME$15:$MH$15)+SUMPRODUCT($MK$7:$NB$7,$MK$11:$NB$11)*SUMPRODUCT($ME$11:$MH$11,$ME$15:$MH$15),"")</f>
        <v/>
      </c>
      <c r="DV21" s="19" t="str">
        <f t="array" ref="DV21">IF(DV$7="1",DV9*SUMPRODUCT($MK$7:$NB$7,$MK$10:$NB$10)*SUMPRODUCT($ME$10:$MH$10,$ME$15:$MH$15)+SUMPRODUCT($MK$7:$NB$7,$MK$11:$NB$11)*SUMPRODUCT($ME$11:$MH$11,$ME$15:$MH$15),"")</f>
        <v/>
      </c>
      <c r="DW21" s="19" t="str">
        <f t="array" ref="DW21">IF(DW$7="1",DW9*SUMPRODUCT($MK$7:$NB$7,$MK$10:$NB$10)*SUMPRODUCT($ME$10:$MH$10,$ME$15:$MH$15)+SUMPRODUCT($MK$7:$NB$7,$MK$11:$NB$11)*SUMPRODUCT($ME$11:$MH$11,$ME$15:$MH$15),"")</f>
        <v/>
      </c>
      <c r="DX21" s="19" t="str">
        <f t="array" ref="DX21">IF(DX$7="1",DX9*SUMPRODUCT($MK$7:$NB$7,$MK$10:$NB$10)*SUMPRODUCT($ME$10:$MH$10,$ME$15:$MH$15)+SUMPRODUCT($MK$7:$NB$7,$MK$11:$NB$11)*SUMPRODUCT($ME$11:$MH$11,$ME$15:$MH$15),"")</f>
        <v/>
      </c>
      <c r="DY21" s="19" t="str">
        <f t="array" ref="DY21">IF(DY$7="1",DY9*SUMPRODUCT($MK$7:$NB$7,$MK$10:$NB$10)*SUMPRODUCT($ME$10:$MH$10,$ME$15:$MH$15)+SUMPRODUCT($MK$7:$NB$7,$MK$11:$NB$11)*SUMPRODUCT($ME$11:$MH$11,$ME$15:$MH$15),"")</f>
        <v/>
      </c>
      <c r="DZ21" s="19" t="str">
        <f t="array" ref="DZ21">IF(DZ$7="1",DZ9*SUMPRODUCT($MK$7:$NB$7,$MK$10:$NB$10)*SUMPRODUCT($ME$10:$MH$10,$ME$15:$MH$15)+SUMPRODUCT($MK$7:$NB$7,$MK$11:$NB$11)*SUMPRODUCT($ME$11:$MH$11,$ME$15:$MH$15),"")</f>
        <v/>
      </c>
      <c r="EA21" s="19" t="str">
        <f t="array" ref="EA21">IF(EA$7="1",EA9*SUMPRODUCT($MK$7:$NB$7,$MK$10:$NB$10)*SUMPRODUCT($ME$10:$MH$10,$ME$15:$MH$15)+SUMPRODUCT($MK$7:$NB$7,$MK$11:$NB$11)*SUMPRODUCT($ME$11:$MH$11,$ME$15:$MH$15),"")</f>
        <v/>
      </c>
      <c r="EB21" s="19" t="str">
        <f t="array" ref="EB21">IF(EB$7="1",EB9*SUMPRODUCT($MK$7:$NB$7,$MK$10:$NB$10)*SUMPRODUCT($ME$10:$MH$10,$ME$15:$MH$15)+SUMPRODUCT($MK$7:$NB$7,$MK$11:$NB$11)*SUMPRODUCT($ME$11:$MH$11,$ME$15:$MH$15),"")</f>
        <v/>
      </c>
      <c r="EC21" s="19" t="str">
        <f t="array" ref="EC21">IF(EC$7="1",EC9*SUMPRODUCT($MK$7:$NB$7,$MK$10:$NB$10)*SUMPRODUCT($ME$10:$MH$10,$ME$15:$MH$15)+SUMPRODUCT($MK$7:$NB$7,$MK$11:$NB$11)*SUMPRODUCT($ME$11:$MH$11,$ME$15:$MH$15),"")</f>
        <v/>
      </c>
      <c r="ED21" s="19" t="str">
        <f t="array" ref="ED21">IF(ED$7="1",ED9*SUMPRODUCT($MK$7:$NB$7,$MK$10:$NB$10)*SUMPRODUCT($ME$10:$MH$10,$ME$15:$MH$15)+SUMPRODUCT($MK$7:$NB$7,$MK$11:$NB$11)*SUMPRODUCT($ME$11:$MH$11,$ME$15:$MH$15),"")</f>
        <v/>
      </c>
      <c r="EE21" s="19" t="str">
        <f t="array" ref="EE21">IF(EE$7="1",EE9*SUMPRODUCT($MK$7:$NB$7,$MK$10:$NB$10)*SUMPRODUCT($ME$10:$MH$10,$ME$15:$MH$15)+SUMPRODUCT($MK$7:$NB$7,$MK$11:$NB$11)*SUMPRODUCT($ME$11:$MH$11,$ME$15:$MH$15),"")</f>
        <v/>
      </c>
      <c r="EF21" s="19" t="str">
        <f t="array" ref="EF21">IF(EF$7="1",EF9*SUMPRODUCT($MK$7:$NB$7,$MK$10:$NB$10)*SUMPRODUCT($ME$10:$MH$10,$ME$15:$MH$15)+SUMPRODUCT($MK$7:$NB$7,$MK$11:$NB$11)*SUMPRODUCT($ME$11:$MH$11,$ME$15:$MH$15),"")</f>
        <v/>
      </c>
      <c r="EG21" s="19" t="str">
        <f t="array" ref="EG21">IF(EG$7="1",EG9*SUMPRODUCT($MK$7:$NB$7,$MK$10:$NB$10)*SUMPRODUCT($ME$10:$MH$10,$ME$15:$MH$15)+SUMPRODUCT($MK$7:$NB$7,$MK$11:$NB$11)*SUMPRODUCT($ME$11:$MH$11,$ME$15:$MH$15),"")</f>
        <v/>
      </c>
      <c r="EH21" s="19" t="str">
        <f t="array" ref="EH21">IF(EH$7="1",EH9*SUMPRODUCT($MK$7:$NB$7,$MK$10:$NB$10)*SUMPRODUCT($ME$10:$MH$10,$ME$15:$MH$15)+SUMPRODUCT($MK$7:$NB$7,$MK$11:$NB$11)*SUMPRODUCT($ME$11:$MH$11,$ME$15:$MH$15),"")</f>
        <v/>
      </c>
      <c r="EI21" s="19" t="str">
        <f t="array" ref="EI21">IF(EI$7="1",EI9*SUMPRODUCT($MK$7:$NB$7,$MK$10:$NB$10)*SUMPRODUCT($ME$10:$MH$10,$ME$15:$MH$15)+SUMPRODUCT($MK$7:$NB$7,$MK$11:$NB$11)*SUMPRODUCT($ME$11:$MH$11,$ME$15:$MH$15),"")</f>
        <v/>
      </c>
      <c r="EJ21" s="19" t="str">
        <f t="array" ref="EJ21">IF(EJ$7="1",EJ9*SUMPRODUCT($MK$7:$NB$7,$MK$10:$NB$10)*SUMPRODUCT($ME$10:$MH$10,$ME$15:$MH$15)+SUMPRODUCT($MK$7:$NB$7,$MK$11:$NB$11)*SUMPRODUCT($ME$11:$MH$11,$ME$15:$MH$15),"")</f>
        <v/>
      </c>
      <c r="EK21" s="19" t="str">
        <f t="array" ref="EK21">IF(EK$7="1",EK9*SUMPRODUCT($MK$7:$NB$7,$MK$10:$NB$10)*SUMPRODUCT($ME$10:$MH$10,$ME$15:$MH$15)+SUMPRODUCT($MK$7:$NB$7,$MK$11:$NB$11)*SUMPRODUCT($ME$11:$MH$11,$ME$15:$MH$15),"")</f>
        <v/>
      </c>
      <c r="EL21" s="19" t="str">
        <f t="array" ref="EL21">IF(EL$7="1",EL9*SUMPRODUCT($MK$7:$NB$7,$MK$10:$NB$10)*SUMPRODUCT($ME$10:$MH$10,$ME$15:$MH$15)+SUMPRODUCT($MK$7:$NB$7,$MK$11:$NB$11)*SUMPRODUCT($ME$11:$MH$11,$ME$15:$MH$15),"")</f>
        <v/>
      </c>
      <c r="EM21" s="19" t="str">
        <f t="array" ref="EM21">IF(EM$7="1",EM9*SUMPRODUCT($MK$7:$NB$7,$MK$10:$NB$10)*SUMPRODUCT($ME$10:$MH$10,$ME$15:$MH$15)+SUMPRODUCT($MK$7:$NB$7,$MK$11:$NB$11)*SUMPRODUCT($ME$11:$MH$11,$ME$15:$MH$15),"")</f>
        <v/>
      </c>
      <c r="EN21" s="19" t="str">
        <f t="array" ref="EN21">IF(EN$7="1",EN9*SUMPRODUCT($MK$7:$NB$7,$MK$10:$NB$10)*SUMPRODUCT($ME$10:$MH$10,$ME$15:$MH$15)+SUMPRODUCT($MK$7:$NB$7,$MK$11:$NB$11)*SUMPRODUCT($ME$11:$MH$11,$ME$15:$MH$15),"")</f>
        <v/>
      </c>
      <c r="EO21" s="19" t="str">
        <f t="array" ref="EO21">IF(EO$7="1",EO9*SUMPRODUCT($MK$7:$NB$7,$MK$10:$NB$10)*SUMPRODUCT($ME$10:$MH$10,$ME$15:$MH$15)+SUMPRODUCT($MK$7:$NB$7,$MK$11:$NB$11)*SUMPRODUCT($ME$11:$MH$11,$ME$15:$MH$15),"")</f>
        <v/>
      </c>
      <c r="EP21" s="19" t="str">
        <f t="array" ref="EP21">IF(EP$7="1",EP9*SUMPRODUCT($MK$7:$NB$7,$MK$10:$NB$10)*SUMPRODUCT($ME$10:$MH$10,$ME$15:$MH$15)+SUMPRODUCT($MK$7:$NB$7,$MK$11:$NB$11)*SUMPRODUCT($ME$11:$MH$11,$ME$15:$MH$15),"")</f>
        <v/>
      </c>
      <c r="EQ21" s="19" t="str">
        <f t="array" ref="EQ21">IF(EQ$7="1",EQ9*SUMPRODUCT($MK$7:$NB$7,$MK$10:$NB$10)*SUMPRODUCT($ME$10:$MH$10,$ME$15:$MH$15)+SUMPRODUCT($MK$7:$NB$7,$MK$11:$NB$11)*SUMPRODUCT($ME$11:$MH$11,$ME$15:$MH$15),"")</f>
        <v/>
      </c>
      <c r="ER21" s="19" t="str">
        <f t="array" ref="ER21">IF(ER$7="1",ER9*SUMPRODUCT($MK$7:$NB$7,$MK$10:$NB$10)*SUMPRODUCT($ME$10:$MH$10,$ME$15:$MH$15)+SUMPRODUCT($MK$7:$NB$7,$MK$11:$NB$11)*SUMPRODUCT($ME$11:$MH$11,$ME$15:$MH$15),"")</f>
        <v/>
      </c>
      <c r="ES21" s="19" t="str">
        <f t="array" ref="ES21">IF(ES$7="1",ES9*SUMPRODUCT($MK$7:$NB$7,$MK$10:$NB$10)*SUMPRODUCT($ME$10:$MH$10,$ME$15:$MH$15)+SUMPRODUCT($MK$7:$NB$7,$MK$11:$NB$11)*SUMPRODUCT($ME$11:$MH$11,$ME$15:$MH$15),"")</f>
        <v/>
      </c>
      <c r="ET21" s="19" t="str">
        <f t="array" ref="ET21">IF(ET$7="1",ET9*SUMPRODUCT($MK$7:$NB$7,$MK$10:$NB$10)*SUMPRODUCT($ME$10:$MH$10,$ME$15:$MH$15)+SUMPRODUCT($MK$7:$NB$7,$MK$11:$NB$11)*SUMPRODUCT($ME$11:$MH$11,$ME$15:$MH$15),"")</f>
        <v/>
      </c>
      <c r="EU21" s="19" t="str">
        <f t="array" ref="EU21">IF(EU$7="1",EU9*SUMPRODUCT($MK$7:$NB$7,$MK$10:$NB$10)*SUMPRODUCT($ME$10:$MH$10,$ME$15:$MH$15)+SUMPRODUCT($MK$7:$NB$7,$MK$11:$NB$11)*SUMPRODUCT($ME$11:$MH$11,$ME$15:$MH$15),"")</f>
        <v/>
      </c>
      <c r="EV21" s="19" t="str">
        <f t="array" ref="EV21">IF(EV$7="1",EV9*SUMPRODUCT($MK$7:$NB$7,$MK$10:$NB$10)*SUMPRODUCT($ME$10:$MH$10,$ME$15:$MH$15)+SUMPRODUCT($MK$7:$NB$7,$MK$11:$NB$11)*SUMPRODUCT($ME$11:$MH$11,$ME$15:$MH$15),"")</f>
        <v/>
      </c>
      <c r="EW21" s="19" t="str">
        <f t="array" ref="EW21">IF(EW$7="1",EW9*SUMPRODUCT($MK$7:$NB$7,$MK$10:$NB$10)*SUMPRODUCT($ME$10:$MH$10,$ME$15:$MH$15)+SUMPRODUCT($MK$7:$NB$7,$MK$11:$NB$11)*SUMPRODUCT($ME$11:$MH$11,$ME$15:$MH$15),"")</f>
        <v/>
      </c>
      <c r="EX21" s="19" t="str">
        <f t="array" ref="EX21">IF(EX$7="1",EX9*SUMPRODUCT($MK$7:$NB$7,$MK$10:$NB$10)*SUMPRODUCT($ME$10:$MH$10,$ME$15:$MH$15)+SUMPRODUCT($MK$7:$NB$7,$MK$11:$NB$11)*SUMPRODUCT($ME$11:$MH$11,$ME$15:$MH$15),"")</f>
        <v/>
      </c>
      <c r="EY21" s="19" t="str">
        <f t="array" ref="EY21">IF(EY$7="1",EY9*SUMPRODUCT($MK$7:$NB$7,$MK$10:$NB$10)*SUMPRODUCT($ME$10:$MH$10,$ME$15:$MH$15)+SUMPRODUCT($MK$7:$NB$7,$MK$11:$NB$11)*SUMPRODUCT($ME$11:$MH$11,$ME$15:$MH$15),"")</f>
        <v/>
      </c>
      <c r="EZ21" s="19" t="str">
        <f t="array" ref="EZ21">IF(EZ$7="1",EZ9*SUMPRODUCT($MK$7:$NB$7,$MK$10:$NB$10)*SUMPRODUCT($ME$10:$MH$10,$ME$15:$MH$15)+SUMPRODUCT($MK$7:$NB$7,$MK$11:$NB$11)*SUMPRODUCT($ME$11:$MH$11,$ME$15:$MH$15),"")</f>
        <v/>
      </c>
      <c r="FA21" s="19" t="str">
        <f t="array" ref="FA21">IF(FA$7="1",FA9*SUMPRODUCT($MK$7:$NB$7,$MK$10:$NB$10)*SUMPRODUCT($ME$10:$MH$10,$ME$15:$MH$15)+SUMPRODUCT($MK$7:$NB$7,$MK$11:$NB$11)*SUMPRODUCT($ME$11:$MH$11,$ME$15:$MH$15),"")</f>
        <v/>
      </c>
      <c r="FB21" s="19" t="str">
        <f t="array" ref="FB21">IF(FB$7="1",FB9*SUMPRODUCT($MK$7:$NB$7,$MK$10:$NB$10)*SUMPRODUCT($ME$10:$MH$10,$ME$15:$MH$15)+SUMPRODUCT($MK$7:$NB$7,$MK$11:$NB$11)*SUMPRODUCT($ME$11:$MH$11,$ME$15:$MH$15),"")</f>
        <v/>
      </c>
      <c r="FC21" s="19" t="str">
        <f t="array" ref="FC21">IF(FC$7="1",FC9*SUMPRODUCT($MK$7:$NB$7,$MK$10:$NB$10)*SUMPRODUCT($ME$10:$MH$10,$ME$15:$MH$15)+SUMPRODUCT($MK$7:$NB$7,$MK$11:$NB$11)*SUMPRODUCT($ME$11:$MH$11,$ME$15:$MH$15),"")</f>
        <v/>
      </c>
      <c r="FD21" s="19" t="str">
        <f t="array" ref="FD21">IF(FD$7="1",FD9*SUMPRODUCT($MK$7:$NB$7,$MK$10:$NB$10)*SUMPRODUCT($ME$10:$MH$10,$ME$15:$MH$15)+SUMPRODUCT($MK$7:$NB$7,$MK$11:$NB$11)*SUMPRODUCT($ME$11:$MH$11,$ME$15:$MH$15),"")</f>
        <v/>
      </c>
      <c r="FE21" s="19" t="str">
        <f t="array" ref="FE21">IF(FE$7="1",FE9*SUMPRODUCT($MK$7:$NB$7,$MK$10:$NB$10)*SUMPRODUCT($ME$10:$MH$10,$ME$15:$MH$15)+SUMPRODUCT($MK$7:$NB$7,$MK$11:$NB$11)*SUMPRODUCT($ME$11:$MH$11,$ME$15:$MH$15),"")</f>
        <v/>
      </c>
      <c r="FF21" s="19" t="str">
        <f t="array" ref="FF21">IF(FF$7="1",FF9*SUMPRODUCT($MK$7:$NB$7,$MK$10:$NB$10)*SUMPRODUCT($ME$10:$MH$10,$ME$15:$MH$15)+SUMPRODUCT($MK$7:$NB$7,$MK$11:$NB$11)*SUMPRODUCT($ME$11:$MH$11,$ME$15:$MH$15),"")</f>
        <v/>
      </c>
      <c r="FG21" s="19" t="str">
        <f t="array" ref="FG21">IF(FG$7="1",FG9*SUMPRODUCT($MK$7:$NB$7,$MK$10:$NB$10)*SUMPRODUCT($ME$10:$MH$10,$ME$15:$MH$15)+SUMPRODUCT($MK$7:$NB$7,$MK$11:$NB$11)*SUMPRODUCT($ME$11:$MH$11,$ME$15:$MH$15),"")</f>
        <v/>
      </c>
      <c r="FH21" s="19" t="str">
        <f t="array" ref="FH21">IF(FH$7="1",FH9*SUMPRODUCT($MK$7:$NB$7,$MK$10:$NB$10)*SUMPRODUCT($ME$10:$MH$10,$ME$15:$MH$15)+SUMPRODUCT($MK$7:$NB$7,$MK$11:$NB$11)*SUMPRODUCT($ME$11:$MH$11,$ME$15:$MH$15),"")</f>
        <v/>
      </c>
      <c r="FI21" s="19" t="str">
        <f t="array" ref="FI21">IF(FI$7="1",FI9*SUMPRODUCT($MK$7:$NB$7,$MK$10:$NB$10)*SUMPRODUCT($ME$10:$MH$10,$ME$15:$MH$15)+SUMPRODUCT($MK$7:$NB$7,$MK$11:$NB$11)*SUMPRODUCT($ME$11:$MH$11,$ME$15:$MH$15),"")</f>
        <v/>
      </c>
      <c r="FJ21" s="19" t="str">
        <f t="array" ref="FJ21">IF(FJ$7="1",FJ9*SUMPRODUCT($MK$7:$NB$7,$MK$10:$NB$10)*SUMPRODUCT($ME$10:$MH$10,$ME$15:$MH$15)+SUMPRODUCT($MK$7:$NB$7,$MK$11:$NB$11)*SUMPRODUCT($ME$11:$MH$11,$ME$15:$MH$15),"")</f>
        <v/>
      </c>
      <c r="FK21" s="19" t="str">
        <f t="array" ref="FK21">IF(FK$7="1",FK9*SUMPRODUCT($MK$7:$NB$7,$MK$10:$NB$10)*SUMPRODUCT($ME$10:$MH$10,$ME$15:$MH$15)+SUMPRODUCT($MK$7:$NB$7,$MK$11:$NB$11)*SUMPRODUCT($ME$11:$MH$11,$ME$15:$MH$15),"")</f>
        <v/>
      </c>
      <c r="FL21" s="19" t="str">
        <f t="array" ref="FL21">IF(FL$7="1",FL9*SUMPRODUCT($MK$7:$NB$7,$MK$10:$NB$10)*SUMPRODUCT($ME$10:$MH$10,$ME$15:$MH$15)+SUMPRODUCT($MK$7:$NB$7,$MK$11:$NB$11)*SUMPRODUCT($ME$11:$MH$11,$ME$15:$MH$15),"")</f>
        <v/>
      </c>
      <c r="FM21" s="19" t="str">
        <f t="array" ref="FM21">IF(FM$7="1",FM9*SUMPRODUCT($MK$7:$NB$7,$MK$10:$NB$10)*SUMPRODUCT($ME$10:$MH$10,$ME$15:$MH$15)+SUMPRODUCT($MK$7:$NB$7,$MK$11:$NB$11)*SUMPRODUCT($ME$11:$MH$11,$ME$15:$MH$15),"")</f>
        <v/>
      </c>
      <c r="FN21" s="19" t="str">
        <f t="array" ref="FN21">IF(FN$7="1",FN9*SUMPRODUCT($MK$7:$NB$7,$MK$10:$NB$10)*SUMPRODUCT($ME$10:$MH$10,$ME$15:$MH$15)+SUMPRODUCT($MK$7:$NB$7,$MK$11:$NB$11)*SUMPRODUCT($ME$11:$MH$11,$ME$15:$MH$15),"")</f>
        <v/>
      </c>
      <c r="FO21" s="19" t="str">
        <f t="array" ref="FO21">IF(FO$7="1",FO9*SUMPRODUCT($MK$7:$NB$7,$MK$10:$NB$10)*SUMPRODUCT($ME$10:$MH$10,$ME$15:$MH$15)+SUMPRODUCT($MK$7:$NB$7,$MK$11:$NB$11)*SUMPRODUCT($ME$11:$MH$11,$ME$15:$MH$15),"")</f>
        <v/>
      </c>
      <c r="FP21" s="19" t="str">
        <f t="array" ref="FP21">IF(FP$7="1",FP9*SUMPRODUCT($MK$7:$NB$7,$MK$10:$NB$10)*SUMPRODUCT($ME$10:$MH$10,$ME$15:$MH$15)+SUMPRODUCT($MK$7:$NB$7,$MK$11:$NB$11)*SUMPRODUCT($ME$11:$MH$11,$ME$15:$MH$15),"")</f>
        <v/>
      </c>
      <c r="FQ21" s="19" t="str">
        <f t="array" ref="FQ21">IF(FQ$7="1",FQ9*SUMPRODUCT($MK$7:$NB$7,$MK$10:$NB$10)*SUMPRODUCT($ME$10:$MH$10,$ME$15:$MH$15)+SUMPRODUCT($MK$7:$NB$7,$MK$11:$NB$11)*SUMPRODUCT($ME$11:$MH$11,$ME$15:$MH$15),"")</f>
        <v/>
      </c>
      <c r="FR21" s="19" t="str">
        <f t="array" ref="FR21">IF(FR$7="1",FR9*SUMPRODUCT($MK$7:$NB$7,$MK$10:$NB$10)*SUMPRODUCT($ME$10:$MH$10,$ME$15:$MH$15)+SUMPRODUCT($MK$7:$NB$7,$MK$11:$NB$11)*SUMPRODUCT($ME$11:$MH$11,$ME$15:$MH$15),"")</f>
        <v/>
      </c>
      <c r="FS21" s="19" t="str">
        <f t="array" ref="FS21">IF(FS$7="1",FS9*SUMPRODUCT($MK$7:$NB$7,$MK$10:$NB$10)*SUMPRODUCT($ME$10:$MH$10,$ME$15:$MH$15)+SUMPRODUCT($MK$7:$NB$7,$MK$11:$NB$11)*SUMPRODUCT($ME$11:$MH$11,$ME$15:$MH$15),"")</f>
        <v/>
      </c>
      <c r="FT21" s="19" t="str">
        <f t="array" ref="FT21">IF(FT$7="1",FT9*SUMPRODUCT($MK$7:$NB$7,$MK$10:$NB$10)*SUMPRODUCT($ME$10:$MH$10,$ME$15:$MH$15)+SUMPRODUCT($MK$7:$NB$7,$MK$11:$NB$11)*SUMPRODUCT($ME$11:$MH$11,$ME$15:$MH$15),"")</f>
        <v/>
      </c>
      <c r="FU21" s="19" t="str">
        <f t="array" ref="FU21">IF(FU$7="1",FU9*SUMPRODUCT($MK$7:$NB$7,$MK$10:$NB$10)*SUMPRODUCT($ME$10:$MH$10,$ME$15:$MH$15)+SUMPRODUCT($MK$7:$NB$7,$MK$11:$NB$11)*SUMPRODUCT($ME$11:$MH$11,$ME$15:$MH$15),"")</f>
        <v/>
      </c>
      <c r="FV21" s="19" t="str">
        <f t="array" ref="FV21">IF(FV$7="1",FV9*SUMPRODUCT($MK$7:$NB$7,$MK$10:$NB$10)*SUMPRODUCT($ME$10:$MH$10,$ME$15:$MH$15)+SUMPRODUCT($MK$7:$NB$7,$MK$11:$NB$11)*SUMPRODUCT($ME$11:$MH$11,$ME$15:$MH$15),"")</f>
        <v/>
      </c>
      <c r="FW21" s="19" t="str">
        <f t="array" ref="FW21">IF(FW$7="1",FW9*SUMPRODUCT($MK$7:$NB$7,$MK$10:$NB$10)*SUMPRODUCT($ME$10:$MH$10,$ME$15:$MH$15)+SUMPRODUCT($MK$7:$NB$7,$MK$11:$NB$11)*SUMPRODUCT($ME$11:$MH$11,$ME$15:$MH$15),"")</f>
        <v/>
      </c>
      <c r="FX21" s="19" t="str">
        <f t="array" ref="FX21">IF(FX$7="1",FX9*SUMPRODUCT($MK$7:$NB$7,$MK$10:$NB$10)*SUMPRODUCT($ME$10:$MH$10,$ME$15:$MH$15)+SUMPRODUCT($MK$7:$NB$7,$MK$11:$NB$11)*SUMPRODUCT($ME$11:$MH$11,$ME$15:$MH$15),"")</f>
        <v/>
      </c>
      <c r="FY21" s="19" t="str">
        <f t="array" ref="FY21">IF(FY$7="1",FY9*SUMPRODUCT($MK$7:$NB$7,$MK$10:$NB$10)*SUMPRODUCT($ME$10:$MH$10,$ME$15:$MH$15)+SUMPRODUCT($MK$7:$NB$7,$MK$11:$NB$11)*SUMPRODUCT($ME$11:$MH$11,$ME$15:$MH$15),"")</f>
        <v/>
      </c>
      <c r="FZ21" s="19" t="str">
        <f t="array" ref="FZ21">IF(FZ$7="1",FZ9*SUMPRODUCT($MK$7:$NB$7,$MK$10:$NB$10)*SUMPRODUCT($ME$10:$MH$10,$ME$15:$MH$15)+SUMPRODUCT($MK$7:$NB$7,$MK$11:$NB$11)*SUMPRODUCT($ME$11:$MH$11,$ME$15:$MH$15),"")</f>
        <v/>
      </c>
      <c r="GA21" s="19" t="str">
        <f t="array" ref="GA21">IF(GA$7="1",GA9*SUMPRODUCT($MK$7:$NB$7,$MK$10:$NB$10)*SUMPRODUCT($ME$10:$MH$10,$ME$15:$MH$15)+SUMPRODUCT($MK$7:$NB$7,$MK$11:$NB$11)*SUMPRODUCT($ME$11:$MH$11,$ME$15:$MH$15),"")</f>
        <v/>
      </c>
      <c r="GB21" s="19" t="str">
        <f t="array" ref="GB21">IF(GB$7="1",GB9*SUMPRODUCT($MK$7:$NB$7,$MK$10:$NB$10)*SUMPRODUCT($ME$10:$MH$10,$ME$15:$MH$15)+SUMPRODUCT($MK$7:$NB$7,$MK$11:$NB$11)*SUMPRODUCT($ME$11:$MH$11,$ME$15:$MH$15),"")</f>
        <v/>
      </c>
      <c r="GC21" s="19" t="str">
        <f t="array" ref="GC21">IF(GC$7="1",GC9*SUMPRODUCT($MK$7:$NB$7,$MK$10:$NB$10)*SUMPRODUCT($ME$10:$MH$10,$ME$15:$MH$15)+SUMPRODUCT($MK$7:$NB$7,$MK$11:$NB$11)*SUMPRODUCT($ME$11:$MH$11,$ME$15:$MH$15),"")</f>
        <v/>
      </c>
      <c r="GD21" s="19" t="str">
        <f t="array" ref="GD21">IF(GD$7="1",GD9*SUMPRODUCT($MK$7:$NB$7,$MK$10:$NB$10)*SUMPRODUCT($ME$10:$MH$10,$ME$15:$MH$15)+SUMPRODUCT($MK$7:$NB$7,$MK$11:$NB$11)*SUMPRODUCT($ME$11:$MH$11,$ME$15:$MH$15),"")</f>
        <v/>
      </c>
      <c r="GE21" s="19" t="str">
        <f t="array" ref="GE21">IF(GE$7="1",GE9*SUMPRODUCT($MK$7:$NB$7,$MK$10:$NB$10)*SUMPRODUCT($ME$10:$MH$10,$ME$15:$MH$15)+SUMPRODUCT($MK$7:$NB$7,$MK$11:$NB$11)*SUMPRODUCT($ME$11:$MH$11,$ME$15:$MH$15),"")</f>
        <v/>
      </c>
      <c r="GF21" s="19" t="str">
        <f t="array" ref="GF21">IF(GF$7="1",GF9*SUMPRODUCT($MK$7:$NB$7,$MK$10:$NB$10)*SUMPRODUCT($ME$10:$MH$10,$ME$15:$MH$15)+SUMPRODUCT($MK$7:$NB$7,$MK$11:$NB$11)*SUMPRODUCT($ME$11:$MH$11,$ME$15:$MH$15),"")</f>
        <v/>
      </c>
      <c r="GG21" s="19" t="str">
        <f t="array" ref="GG21">IF(GG$7="1",GG9*SUMPRODUCT($MK$7:$NB$7,$MK$10:$NB$10)*SUMPRODUCT($ME$10:$MH$10,$ME$15:$MH$15)+SUMPRODUCT($MK$7:$NB$7,$MK$11:$NB$11)*SUMPRODUCT($ME$11:$MH$11,$ME$15:$MH$15),"")</f>
        <v/>
      </c>
      <c r="GH21" s="19" t="str">
        <f t="array" ref="GH21">IF(GH$7="1",GH9*SUMPRODUCT($MK$7:$NB$7,$MK$10:$NB$10)*SUMPRODUCT($ME$10:$MH$10,$ME$15:$MH$15)+SUMPRODUCT($MK$7:$NB$7,$MK$11:$NB$11)*SUMPRODUCT($ME$11:$MH$11,$ME$15:$MH$15),"")</f>
        <v/>
      </c>
      <c r="GI21" s="19" t="str">
        <f t="array" ref="GI21">IF(GI$7="1",GI9*SUMPRODUCT($MK$7:$NB$7,$MK$10:$NB$10)*SUMPRODUCT($ME$10:$MH$10,$ME$15:$MH$15)+SUMPRODUCT($MK$7:$NB$7,$MK$11:$NB$11)*SUMPRODUCT($ME$11:$MH$11,$ME$15:$MH$15),"")</f>
        <v/>
      </c>
      <c r="GJ21" s="19" t="str">
        <f t="array" ref="GJ21">IF(GJ$7="1",GJ9*SUMPRODUCT($MK$7:$NB$7,$MK$10:$NB$10)*SUMPRODUCT($ME$10:$MH$10,$ME$15:$MH$15)+SUMPRODUCT($MK$7:$NB$7,$MK$11:$NB$11)*SUMPRODUCT($ME$11:$MH$11,$ME$15:$MH$15),"")</f>
        <v/>
      </c>
      <c r="GK21" s="19" t="str">
        <f t="array" ref="GK21">IF(GK$7="1",GK9*SUMPRODUCT($MK$7:$NB$7,$MK$10:$NB$10)*SUMPRODUCT($ME$10:$MH$10,$ME$15:$MH$15)+SUMPRODUCT($MK$7:$NB$7,$MK$11:$NB$11)*SUMPRODUCT($ME$11:$MH$11,$ME$15:$MH$15),"")</f>
        <v/>
      </c>
      <c r="GL21" s="19" t="str">
        <f t="array" ref="GL21">IF(GL$7="1",GL9*SUMPRODUCT($MK$7:$NB$7,$MK$10:$NB$10)*SUMPRODUCT($ME$10:$MH$10,$ME$15:$MH$15)+SUMPRODUCT($MK$7:$NB$7,$MK$11:$NB$11)*SUMPRODUCT($ME$11:$MH$11,$ME$15:$MH$15),"")</f>
        <v/>
      </c>
      <c r="GM21" s="19" t="str">
        <f t="array" ref="GM21">IF(GM$7="1",GM9*SUMPRODUCT($MK$7:$NB$7,$MK$10:$NB$10)*SUMPRODUCT($ME$10:$MH$10,$ME$15:$MH$15)+SUMPRODUCT($MK$7:$NB$7,$MK$11:$NB$11)*SUMPRODUCT($ME$11:$MH$11,$ME$15:$MH$15),"")</f>
        <v/>
      </c>
      <c r="GN21" s="19" t="str">
        <f t="array" ref="GN21">IF(GN$7="1",GN9*SUMPRODUCT($MK$7:$NB$7,$MK$10:$NB$10)*SUMPRODUCT($ME$10:$MH$10,$ME$15:$MH$15)+SUMPRODUCT($MK$7:$NB$7,$MK$11:$NB$11)*SUMPRODUCT($ME$11:$MH$11,$ME$15:$MH$15),"")</f>
        <v/>
      </c>
      <c r="GO21" s="19" t="str">
        <f t="array" ref="GO21">IF(GO$7="1",GO9*SUMPRODUCT($MK$7:$NB$7,$MK$10:$NB$10)*SUMPRODUCT($ME$10:$MH$10,$ME$15:$MH$15)+SUMPRODUCT($MK$7:$NB$7,$MK$11:$NB$11)*SUMPRODUCT($ME$11:$MH$11,$ME$15:$MH$15),"")</f>
        <v/>
      </c>
      <c r="GP21" s="19" t="str">
        <f t="array" ref="GP21">IF(GP$7="1",GP9*SUMPRODUCT($MK$7:$NB$7,$MK$10:$NB$10)*SUMPRODUCT($ME$10:$MH$10,$ME$15:$MH$15)+SUMPRODUCT($MK$7:$NB$7,$MK$11:$NB$11)*SUMPRODUCT($ME$11:$MH$11,$ME$15:$MH$15),"")</f>
        <v/>
      </c>
      <c r="GQ21" s="19" t="str">
        <f t="array" ref="GQ21">IF(GQ$7="1",GQ9*SUMPRODUCT($MK$7:$NB$7,$MK$10:$NB$10)*SUMPRODUCT($ME$10:$MH$10,$ME$15:$MH$15)+SUMPRODUCT($MK$7:$NB$7,$MK$11:$NB$11)*SUMPRODUCT($ME$11:$MH$11,$ME$15:$MH$15),"")</f>
        <v/>
      </c>
      <c r="GR21" s="19" t="str">
        <f t="array" ref="GR21">IF(GR$7="1",GR9*SUMPRODUCT($MK$7:$NB$7,$MK$10:$NB$10)*SUMPRODUCT($ME$10:$MH$10,$ME$15:$MH$15)+SUMPRODUCT($MK$7:$NB$7,$MK$11:$NB$11)*SUMPRODUCT($ME$11:$MH$11,$ME$15:$MH$15),"")</f>
        <v/>
      </c>
      <c r="GS21" s="19" t="str">
        <f t="array" ref="GS21">IF(GS$7="1",GS9*SUMPRODUCT($MK$7:$NB$7,$MK$10:$NB$10)*SUMPRODUCT($ME$10:$MH$10,$ME$15:$MH$15)+SUMPRODUCT($MK$7:$NB$7,$MK$11:$NB$11)*SUMPRODUCT($ME$11:$MH$11,$ME$15:$MH$15),"")</f>
        <v/>
      </c>
      <c r="GT21" s="19" t="str">
        <f t="array" ref="GT21">IF(GT$7="1",GT9*SUMPRODUCT($MK$7:$NB$7,$MK$10:$NB$10)*SUMPRODUCT($ME$10:$MH$10,$ME$15:$MH$15)+SUMPRODUCT($MK$7:$NB$7,$MK$11:$NB$11)*SUMPRODUCT($ME$11:$MH$11,$ME$15:$MH$15),"")</f>
        <v/>
      </c>
      <c r="GU21" s="19" t="str">
        <f t="array" ref="GU21">IF(GU$7="1",GU9*SUMPRODUCT($MK$7:$NB$7,$MK$10:$NB$10)*SUMPRODUCT($ME$10:$MH$10,$ME$15:$MH$15)+SUMPRODUCT($MK$7:$NB$7,$MK$11:$NB$11)*SUMPRODUCT($ME$11:$MH$11,$ME$15:$MH$15),"")</f>
        <v/>
      </c>
      <c r="GV21" s="19" t="str">
        <f t="array" ref="GV21">IF(GV$7="1",GV9*SUMPRODUCT($MK$7:$NB$7,$MK$10:$NB$10)*SUMPRODUCT($ME$10:$MH$10,$ME$15:$MH$15)+SUMPRODUCT($MK$7:$NB$7,$MK$11:$NB$11)*SUMPRODUCT($ME$11:$MH$11,$ME$15:$MH$15),"")</f>
        <v/>
      </c>
      <c r="GW21" s="19" t="str">
        <f t="array" ref="GW21">IF(GW$7="1",GW9*SUMPRODUCT($MK$7:$NB$7,$MK$10:$NB$10)*SUMPRODUCT($ME$10:$MH$10,$ME$15:$MH$15)+SUMPRODUCT($MK$7:$NB$7,$MK$11:$NB$11)*SUMPRODUCT($ME$11:$MH$11,$ME$15:$MH$15),"")</f>
        <v/>
      </c>
      <c r="GX21" s="19" t="str">
        <f t="array" ref="GX21">IF(GX$7="1",GX9*SUMPRODUCT($MK$7:$NB$7,$MK$10:$NB$10)*SUMPRODUCT($ME$10:$MH$10,$ME$15:$MH$15)+SUMPRODUCT($MK$7:$NB$7,$MK$11:$NB$11)*SUMPRODUCT($ME$11:$MH$11,$ME$15:$MH$15),"")</f>
        <v/>
      </c>
      <c r="GY21" s="19" t="str">
        <f t="array" ref="GY21">IF(GY$7="1",GY9*SUMPRODUCT($MK$7:$NB$7,$MK$10:$NB$10)*SUMPRODUCT($ME$10:$MH$10,$ME$15:$MH$15)+SUMPRODUCT($MK$7:$NB$7,$MK$11:$NB$11)*SUMPRODUCT($ME$11:$MH$11,$ME$15:$MH$15),"")</f>
        <v/>
      </c>
      <c r="GZ21" s="19" t="str">
        <f t="array" ref="GZ21">IF(GZ$7="1",GZ9*SUMPRODUCT($MK$7:$NB$7,$MK$10:$NB$10)*SUMPRODUCT($ME$10:$MH$10,$ME$15:$MH$15)+SUMPRODUCT($MK$7:$NB$7,$MK$11:$NB$11)*SUMPRODUCT($ME$11:$MH$11,$ME$15:$MH$15),"")</f>
        <v/>
      </c>
      <c r="HA21" s="19" t="str">
        <f t="array" ref="HA21">IF(HA$7="1",HA9*SUMPRODUCT($MK$7:$NB$7,$MK$10:$NB$10)*SUMPRODUCT($ME$10:$MH$10,$ME$15:$MH$15)+SUMPRODUCT($MK$7:$NB$7,$MK$11:$NB$11)*SUMPRODUCT($ME$11:$MH$11,$ME$15:$MH$15),"")</f>
        <v/>
      </c>
      <c r="HB21" s="19" t="str">
        <f t="array" ref="HB21">IF(HB$7="1",HB9*SUMPRODUCT($MK$7:$NB$7,$MK$10:$NB$10)*SUMPRODUCT($ME$10:$MH$10,$ME$15:$MH$15)+SUMPRODUCT($MK$7:$NB$7,$MK$11:$NB$11)*SUMPRODUCT($ME$11:$MH$11,$ME$15:$MH$15),"")</f>
        <v/>
      </c>
      <c r="HC21" s="19" t="str">
        <f t="array" ref="HC21">IF(HC$7="1",HC9*SUMPRODUCT($MK$7:$NB$7,$MK$10:$NB$10)*SUMPRODUCT($ME$10:$MH$10,$ME$15:$MH$15)+SUMPRODUCT($MK$7:$NB$7,$MK$11:$NB$11)*SUMPRODUCT($ME$11:$MH$11,$ME$15:$MH$15),"")</f>
        <v/>
      </c>
      <c r="HD21" s="19" t="str">
        <f t="array" ref="HD21">IF(HD$7="1",HD9*SUMPRODUCT($MK$7:$NB$7,$MK$10:$NB$10)*SUMPRODUCT($ME$10:$MH$10,$ME$15:$MH$15)+SUMPRODUCT($MK$7:$NB$7,$MK$11:$NB$11)*SUMPRODUCT($ME$11:$MH$11,$ME$15:$MH$15),"")</f>
        <v/>
      </c>
      <c r="HE21" s="19" t="str">
        <f t="array" ref="HE21">IF(HE$7="1",HE9*SUMPRODUCT($MK$7:$NB$7,$MK$10:$NB$10)*SUMPRODUCT($ME$10:$MH$10,$ME$15:$MH$15)+SUMPRODUCT($MK$7:$NB$7,$MK$11:$NB$11)*SUMPRODUCT($ME$11:$MH$11,$ME$15:$MH$15),"")</f>
        <v/>
      </c>
      <c r="HF21" s="19" t="str">
        <f t="array" ref="HF21">IF(HF$7="1",HF9*SUMPRODUCT($MK$7:$NB$7,$MK$10:$NB$10)*SUMPRODUCT($ME$10:$MH$10,$ME$15:$MH$15)+SUMPRODUCT($MK$7:$NB$7,$MK$11:$NB$11)*SUMPRODUCT($ME$11:$MH$11,$ME$15:$MH$15),"")</f>
        <v/>
      </c>
      <c r="HG21" s="19" t="str">
        <f t="array" ref="HG21">IF(HG$7="1",HG9*SUMPRODUCT($MK$7:$NB$7,$MK$10:$NB$10)*SUMPRODUCT($ME$10:$MH$10,$ME$15:$MH$15)+SUMPRODUCT($MK$7:$NB$7,$MK$11:$NB$11)*SUMPRODUCT($ME$11:$MH$11,$ME$15:$MH$15),"")</f>
        <v/>
      </c>
      <c r="HH21" s="19" t="str">
        <f t="array" ref="HH21">IF(HH$7="1",HH9*SUMPRODUCT($MK$7:$NB$7,$MK$10:$NB$10)*SUMPRODUCT($ME$10:$MH$10,$ME$15:$MH$15)+SUMPRODUCT($MK$7:$NB$7,$MK$11:$NB$11)*SUMPRODUCT($ME$11:$MH$11,$ME$15:$MH$15),"")</f>
        <v/>
      </c>
      <c r="HI21" s="19" t="str">
        <f t="array" ref="HI21">IF(HI$7="1",HI9*SUMPRODUCT($MK$7:$NB$7,$MK$10:$NB$10)*SUMPRODUCT($ME$10:$MH$10,$ME$15:$MH$15)+SUMPRODUCT($MK$7:$NB$7,$MK$11:$NB$11)*SUMPRODUCT($ME$11:$MH$11,$ME$15:$MH$15),"")</f>
        <v/>
      </c>
      <c r="HJ21" s="19" t="str">
        <f t="array" ref="HJ21">IF(HJ$7="1",HJ9*SUMPRODUCT($MK$7:$NB$7,$MK$10:$NB$10)*SUMPRODUCT($ME$10:$MH$10,$ME$15:$MH$15)+SUMPRODUCT($MK$7:$NB$7,$MK$11:$NB$11)*SUMPRODUCT($ME$11:$MH$11,$ME$15:$MH$15),"")</f>
        <v/>
      </c>
      <c r="HK21" s="19" t="str">
        <f t="array" ref="HK21">IF(HK$7="1",HK9*SUMPRODUCT($MK$7:$NB$7,$MK$10:$NB$10)*SUMPRODUCT($ME$10:$MH$10,$ME$15:$MH$15)+SUMPRODUCT($MK$7:$NB$7,$MK$11:$NB$11)*SUMPRODUCT($ME$11:$MH$11,$ME$15:$MH$15),"")</f>
        <v/>
      </c>
      <c r="HL21" s="19" t="str">
        <f t="array" ref="HL21">IF(HL$7="1",HL9*SUMPRODUCT($MK$7:$NB$7,$MK$10:$NB$10)*SUMPRODUCT($ME$10:$MH$10,$ME$15:$MH$15)+SUMPRODUCT($MK$7:$NB$7,$MK$11:$NB$11)*SUMPRODUCT($ME$11:$MH$11,$ME$15:$MH$15),"")</f>
        <v/>
      </c>
      <c r="HM21" s="19" t="str">
        <f t="array" ref="HM21">IF(HM$7="1",HM9*SUMPRODUCT($MK$7:$NB$7,$MK$10:$NB$10)*SUMPRODUCT($ME$10:$MH$10,$ME$15:$MH$15)+SUMPRODUCT($MK$7:$NB$7,$MK$11:$NB$11)*SUMPRODUCT($ME$11:$MH$11,$ME$15:$MH$15),"")</f>
        <v/>
      </c>
      <c r="HN21" s="19" t="str">
        <f t="array" ref="HN21">IF(HN$7="1",HN9*SUMPRODUCT($MK$7:$NB$7,$MK$10:$NB$10)*SUMPRODUCT($ME$10:$MH$10,$ME$15:$MH$15)+SUMPRODUCT($MK$7:$NB$7,$MK$11:$NB$11)*SUMPRODUCT($ME$11:$MH$11,$ME$15:$MH$15),"")</f>
        <v/>
      </c>
      <c r="HO21" s="19" t="str">
        <f t="array" ref="HO21">IF(HO$7="1",HO9*SUMPRODUCT($MK$7:$NB$7,$MK$10:$NB$10)*SUMPRODUCT($ME$10:$MH$10,$ME$15:$MH$15)+SUMPRODUCT($MK$7:$NB$7,$MK$11:$NB$11)*SUMPRODUCT($ME$11:$MH$11,$ME$15:$MH$15),"")</f>
        <v/>
      </c>
      <c r="HP21" s="19" t="str">
        <f t="array" ref="HP21">IF(HP$7="1",HP9*SUMPRODUCT($MK$7:$NB$7,$MK$10:$NB$10)*SUMPRODUCT($ME$10:$MH$10,$ME$15:$MH$15)+SUMPRODUCT($MK$7:$NB$7,$MK$11:$NB$11)*SUMPRODUCT($ME$11:$MH$11,$ME$15:$MH$15),"")</f>
        <v/>
      </c>
      <c r="HQ21" s="19" t="str">
        <f t="array" ref="HQ21">IF(HQ$7="1",HQ9*SUMPRODUCT($MK$7:$NB$7,$MK$10:$NB$10)*SUMPRODUCT($ME$10:$MH$10,$ME$15:$MH$15)+SUMPRODUCT($MK$7:$NB$7,$MK$11:$NB$11)*SUMPRODUCT($ME$11:$MH$11,$ME$15:$MH$15),"")</f>
        <v/>
      </c>
      <c r="HR21" s="19" t="str">
        <f>IF(HR$7="1",HR9*SUMPRODUCT($MK$7:$NB$7,$MK$10:$NB$10)*SUMPRODUCT($ME$10:$MH$10,$ME$15:$MH$15)+SUMPRODUCT($MK$7:$NB$7,$MK$11:$NB$11)*SUMPRODUCT($ME$11:$MH$11,$ME$15:$MH$15),"")</f>
        <v/>
      </c>
      <c r="HS21" s="19" t="str">
        <f t="array" ref="HS21">IF(HS$7="1",HS9*SUMPRODUCT($MK$7:$NB$7,$MK$10:$NB$10)*SUMPRODUCT($ME$10:$MH$10,$ME$15:$MH$15)+SUMPRODUCT($MK$7:$NB$7,$MK$11:$NB$11)*SUMPRODUCT($ME$11:$MH$11,$ME$15:$MH$15),"")</f>
        <v/>
      </c>
      <c r="HT21" s="19" t="str">
        <f t="array" ref="HT21">IF(HT$7="1",HT9*SUMPRODUCT($MK$7:$NB$7,$MK$10:$NB$10)*SUMPRODUCT($ME$10:$MH$10,$ME$15:$MH$15)+SUMPRODUCT($MK$7:$NB$7,$MK$11:$NB$11)*SUMPRODUCT($ME$11:$MH$11,$ME$15:$MH$15),"")</f>
        <v/>
      </c>
      <c r="HU21" s="19" t="str">
        <f t="array" ref="HU21">IF(HU$7="1",HU9*SUMPRODUCT($MK$7:$NB$7,$MK$10:$NB$10)*SUMPRODUCT($ME$10:$MH$10,$ME$15:$MH$15)+SUMPRODUCT($MK$7:$NB$7,$MK$11:$NB$11)*SUMPRODUCT($ME$11:$MH$11,$ME$15:$MH$15),"")</f>
        <v/>
      </c>
      <c r="HV21" s="19" t="str">
        <f t="array" ref="HV21">IF(HV$7="1",HV9*SUMPRODUCT($MK$7:$NB$7,$MK$10:$NB$10)*SUMPRODUCT($ME$10:$MH$10,$ME$15:$MH$15)+SUMPRODUCT($MK$7:$NB$7,$MK$11:$NB$11)*SUMPRODUCT($ME$11:$MH$11,$ME$15:$MH$15),"")</f>
        <v/>
      </c>
      <c r="HW21" s="19" t="str">
        <f t="array" ref="HW21">IF(HW$7="1",HW9*SUMPRODUCT($MK$7:$NB$7,$MK$10:$NB$10)*SUMPRODUCT($ME$10:$MH$10,$ME$15:$MH$15)+SUMPRODUCT($MK$7:$NB$7,$MK$11:$NB$11)*SUMPRODUCT($ME$11:$MH$11,$ME$15:$MH$15),"")</f>
        <v/>
      </c>
      <c r="HX21" s="19" t="str">
        <f t="array" ref="HX21">IF(HX$7="1",HX9*SUMPRODUCT($MK$7:$NB$7,$MK$10:$NB$10)*SUMPRODUCT($ME$10:$MH$10,$ME$15:$MH$15)+SUMPRODUCT($MK$7:$NB$7,$MK$11:$NB$11)*SUMPRODUCT($ME$11:$MH$11,$ME$15:$MH$15),"")</f>
        <v/>
      </c>
      <c r="HY21" s="19" t="str">
        <f t="array" ref="HY21">IF(HY$7="1",HY9*SUMPRODUCT($MK$7:$NB$7,$MK$10:$NB$10)*SUMPRODUCT($ME$10:$MH$10,$ME$15:$MH$15)+SUMPRODUCT($MK$7:$NB$7,$MK$11:$NB$11)*SUMPRODUCT($ME$11:$MH$11,$ME$15:$MH$15),"")</f>
        <v/>
      </c>
      <c r="HZ21" s="19" t="str">
        <f t="array" ref="HZ21">IF(HZ$7="1",HZ9*SUMPRODUCT($MK$7:$NB$7,$MK$10:$NB$10)*SUMPRODUCT($ME$10:$MH$10,$ME$15:$MH$15)+SUMPRODUCT($MK$7:$NB$7,$MK$11:$NB$11)*SUMPRODUCT($ME$11:$MH$11,$ME$15:$MH$15),"")</f>
        <v/>
      </c>
      <c r="IA21" s="19" t="str">
        <f t="array" ref="IA21">IF(IA$7="1",IA9*SUMPRODUCT($MK$7:$NB$7,$MK$10:$NB$10)*SUMPRODUCT($ME$10:$MH$10,$ME$15:$MH$15)+SUMPRODUCT($MK$7:$NB$7,$MK$11:$NB$11)*SUMPRODUCT($ME$11:$MH$11,$ME$15:$MH$15),"")</f>
        <v/>
      </c>
      <c r="IB21" s="19" t="str">
        <f t="array" ref="IB21">IF(IB$7="1",IB9*SUMPRODUCT($MK$7:$NB$7,$MK$10:$NB$10)*SUMPRODUCT($ME$10:$MH$10,$ME$15:$MH$15)+SUMPRODUCT($MK$7:$NB$7,$MK$11:$NB$11)*SUMPRODUCT($ME$11:$MH$11,$ME$15:$MH$15),"")</f>
        <v/>
      </c>
      <c r="IC21" s="19" t="str">
        <f t="array" ref="IC21">IF(IC$7="1",IC9*SUMPRODUCT($MK$7:$NB$7,$MK$10:$NB$10)*SUMPRODUCT($ME$10:$MH$10,$ME$15:$MH$15)+SUMPRODUCT($MK$7:$NB$7,$MK$11:$NB$11)*SUMPRODUCT($ME$11:$MH$11,$ME$15:$MH$15),"")</f>
        <v/>
      </c>
      <c r="ID21" s="19" t="str">
        <f t="array" ref="ID21">IF(ID$7="1",ID9*SUMPRODUCT($MK$7:$NB$7,$MK$10:$NB$10)*SUMPRODUCT($ME$10:$MH$10,$ME$15:$MH$15)+SUMPRODUCT($MK$7:$NB$7,$MK$11:$NB$11)*SUMPRODUCT($ME$11:$MH$11,$ME$15:$MH$15),"")</f>
        <v/>
      </c>
      <c r="IE21" s="19" t="str">
        <f t="array" ref="IE21">IF(IE$7="1",IE9*SUMPRODUCT($MK$7:$NB$7,$MK$10:$NB$10)*SUMPRODUCT($ME$10:$MH$10,$ME$15:$MH$15)+SUMPRODUCT($MK$7:$NB$7,$MK$11:$NB$11)*SUMPRODUCT($ME$11:$MH$11,$ME$15:$MH$15),"")</f>
        <v/>
      </c>
      <c r="IF21" s="19" t="str">
        <f t="array" ref="IF21">IF(IF$7="1",IF9*SUMPRODUCT($MK$7:$NB$7,$MK$10:$NB$10)*SUMPRODUCT($ME$10:$MH$10,$ME$15:$MH$15)+SUMPRODUCT($MK$7:$NB$7,$MK$11:$NB$11)*SUMPRODUCT($ME$11:$MH$11,$ME$15:$MH$15),"")</f>
        <v/>
      </c>
      <c r="IG21" s="19" t="str">
        <f t="array" ref="IG21">IF(IG$7="1",IG9*SUMPRODUCT($MK$7:$NB$7,$MK$10:$NB$10)*SUMPRODUCT($ME$10:$MH$10,$ME$15:$MH$15)+SUMPRODUCT($MK$7:$NB$7,$MK$11:$NB$11)*SUMPRODUCT($ME$11:$MH$11,$ME$15:$MH$15),"")</f>
        <v/>
      </c>
      <c r="IH21" s="19" t="str">
        <f t="array" ref="IH21">IF(IH$7="1",IH9*SUMPRODUCT($MK$7:$NB$7,$MK$10:$NB$10)*SUMPRODUCT($ME$10:$MH$10,$ME$15:$MH$15)+SUMPRODUCT($MK$7:$NB$7,$MK$11:$NB$11)*SUMPRODUCT($ME$11:$MH$11,$ME$15:$MH$15),"")</f>
        <v/>
      </c>
      <c r="II21" s="19" t="str">
        <f t="array" ref="II21">IF(II$7="1",II9*SUMPRODUCT($MK$7:$NB$7,$MK$10:$NB$10)*SUMPRODUCT($ME$10:$MH$10,$ME$15:$MH$15)+SUMPRODUCT($MK$7:$NB$7,$MK$11:$NB$11)*SUMPRODUCT($ME$11:$MH$11,$ME$15:$MH$15),"")</f>
        <v/>
      </c>
      <c r="IJ21" s="19" t="str">
        <f t="array" ref="IJ21">IF(IJ$7="1",IJ9*SUMPRODUCT($MK$7:$NB$7,$MK$10:$NB$10)*SUMPRODUCT($ME$10:$MH$10,$ME$15:$MH$15)+SUMPRODUCT($MK$7:$NB$7,$MK$11:$NB$11)*SUMPRODUCT($ME$11:$MH$11,$ME$15:$MH$15),"")</f>
        <v/>
      </c>
      <c r="IK21" s="19" t="str">
        <f t="array" ref="IK21">IF(IK$7="1",IK9*SUMPRODUCT($MK$7:$NB$7,$MK$10:$NB$10)*SUMPRODUCT($ME$10:$MH$10,$ME$15:$MH$15)+SUMPRODUCT($MK$7:$NB$7,$MK$11:$NB$11)*SUMPRODUCT($ME$11:$MH$11,$ME$15:$MH$15),"")</f>
        <v/>
      </c>
      <c r="IL21" s="19" t="str">
        <f t="array" ref="IL21">IF(IL$7="1",IL9*SUMPRODUCT($MK$7:$NB$7,$MK$10:$NB$10)*SUMPRODUCT($ME$10:$MH$10,$ME$15:$MH$15)+SUMPRODUCT($MK$7:$NB$7,$MK$11:$NB$11)*SUMPRODUCT($ME$11:$MH$11,$ME$15:$MH$15),"")</f>
        <v/>
      </c>
      <c r="IM21" s="19" t="str">
        <f t="array" ref="IM21">IF(IM$7="1",IM9*SUMPRODUCT($MK$7:$NB$7,$MK$10:$NB$10)*SUMPRODUCT($ME$10:$MH$10,$ME$15:$MH$15)+SUMPRODUCT($MK$7:$NB$7,$MK$11:$NB$11)*SUMPRODUCT($ME$11:$MH$11,$ME$15:$MH$15),"")</f>
        <v/>
      </c>
      <c r="IN21" s="19" t="str">
        <f t="array" ref="IN21">IF(IN$7="1",IN9*SUMPRODUCT($MK$7:$NB$7,$MK$10:$NB$10)*SUMPRODUCT($ME$10:$MH$10,$ME$15:$MH$15)+SUMPRODUCT($MK$7:$NB$7,$MK$11:$NB$11)*SUMPRODUCT($ME$11:$MH$11,$ME$15:$MH$15),"")</f>
        <v/>
      </c>
      <c r="IO21" s="19" t="str">
        <f t="array" ref="IO21">IF(IO$7="1",IO9*SUMPRODUCT($MK$7:$NB$7,$MK$10:$NB$10)*SUMPRODUCT($ME$10:$MH$10,$ME$15:$MH$15)+SUMPRODUCT($MK$7:$NB$7,$MK$11:$NB$11)*SUMPRODUCT($ME$11:$MH$11,$ME$15:$MH$15),"")</f>
        <v/>
      </c>
      <c r="IP21" s="19" t="str">
        <f t="array" ref="IP21">IF(IP$7="1",IP9*SUMPRODUCT($MK$7:$NB$7,$MK$10:$NB$10)*SUMPRODUCT($ME$10:$MH$10,$ME$15:$MH$15)+SUMPRODUCT($MK$7:$NB$7,$MK$11:$NB$11)*SUMPRODUCT($ME$11:$MH$11,$ME$15:$MH$15),"")</f>
        <v/>
      </c>
      <c r="IQ21" s="19" t="str">
        <f t="array" ref="IQ21">IF(IQ$7="1",IQ9*SUMPRODUCT($MK$7:$NB$7,$MK$10:$NB$10)*SUMPRODUCT($ME$10:$MH$10,$ME$15:$MH$15)+SUMPRODUCT($MK$7:$NB$7,$MK$11:$NB$11)*SUMPRODUCT($ME$11:$MH$11,$ME$15:$MH$15),"")</f>
        <v/>
      </c>
      <c r="IR21" s="19" t="str">
        <f t="array" ref="IR21">IF(IR$7="1",IR9*SUMPRODUCT($MK$7:$NB$7,$MK$10:$NB$10)*SUMPRODUCT($ME$10:$MH$10,$ME$15:$MH$15)+SUMPRODUCT($MK$7:$NB$7,$MK$11:$NB$11)*SUMPRODUCT($ME$11:$MH$11,$ME$15:$MH$15),"")</f>
        <v/>
      </c>
      <c r="IS21" s="19" t="str">
        <f t="array" ref="IS21">IF(IS$7="1",IS9*SUMPRODUCT($MK$7:$NB$7,$MK$10:$NB$10)*SUMPRODUCT($ME$10:$MH$10,$ME$15:$MH$15)+SUMPRODUCT($MK$7:$NB$7,$MK$11:$NB$11)*SUMPRODUCT($ME$11:$MH$11,$ME$15:$MH$15),"")</f>
        <v/>
      </c>
      <c r="IT21" s="19" t="str">
        <f t="array" ref="IT21">IF(IT$7="1",IT9*SUMPRODUCT($MK$7:$NB$7,$MK$10:$NB$10)*SUMPRODUCT($ME$10:$MH$10,$ME$15:$MH$15)+SUMPRODUCT($MK$7:$NB$7,$MK$11:$NB$11)*SUMPRODUCT($ME$11:$MH$11,$ME$15:$MH$15),"")</f>
        <v/>
      </c>
      <c r="IU21" s="19" t="str">
        <f t="array" ref="IU21">IF(IU$7="1",IU9*SUMPRODUCT($MK$7:$NB$7,$MK$10:$NB$10)*SUMPRODUCT($ME$10:$MH$10,$ME$15:$MH$15)+SUMPRODUCT($MK$7:$NB$7,$MK$11:$NB$11)*SUMPRODUCT($ME$11:$MH$11,$ME$15:$MH$15),"")</f>
        <v/>
      </c>
      <c r="IV21" s="19" t="str">
        <f t="array" ref="IV21">IF(IV$7="1",IV9*SUMPRODUCT($MK$7:$NB$7,$MK$10:$NB$10)*SUMPRODUCT($ME$10:$MH$10,$ME$15:$MH$15)+SUMPRODUCT($MK$7:$NB$7,$MK$11:$NB$11)*SUMPRODUCT($ME$11:$MH$11,$ME$15:$MH$15),"")</f>
        <v/>
      </c>
      <c r="IW21" s="19" t="str">
        <f t="array" ref="IW21">IF(IW$7="1",IW9*SUMPRODUCT($MK$7:$NB$7,$MK$10:$NB$10)*SUMPRODUCT($ME$10:$MH$10,$ME$15:$MH$15)+SUMPRODUCT($MK$7:$NB$7,$MK$11:$NB$11)*SUMPRODUCT($ME$11:$MH$11,$ME$15:$MH$15),"")</f>
        <v/>
      </c>
      <c r="IX21" s="19" t="str">
        <f t="array" ref="IX21">IF(IX$7="1",IX9*SUMPRODUCT($MK$7:$NB$7,$MK$10:$NB$10)*SUMPRODUCT($ME$10:$MH$10,$ME$15:$MH$15)+SUMPRODUCT($MK$7:$NB$7,$MK$11:$NB$11)*SUMPRODUCT($ME$11:$MH$11,$ME$15:$MH$15),"")</f>
        <v/>
      </c>
      <c r="IY21" s="19" t="str">
        <f t="array" ref="IY21">IF(IY$7="1",IY9*SUMPRODUCT($MK$7:$NB$7,$MK$10:$NB$10)*SUMPRODUCT($ME$10:$MH$10,$ME$15:$MH$15)+SUMPRODUCT($MK$7:$NB$7,$MK$11:$NB$11)*SUMPRODUCT($ME$11:$MH$11,$ME$15:$MH$15),"")</f>
        <v/>
      </c>
      <c r="IZ21" s="19" t="str">
        <f t="array" ref="IZ21">IF(IZ$7="1",IZ9*SUMPRODUCT($MK$7:$NB$7,$MK$10:$NB$10)*SUMPRODUCT($ME$10:$MH$10,$ME$15:$MH$15)+SUMPRODUCT($MK$7:$NB$7,$MK$11:$NB$11)*SUMPRODUCT($ME$11:$MH$11,$ME$15:$MH$15),"")</f>
        <v/>
      </c>
      <c r="JA21" s="19" t="str">
        <f t="array" ref="JA21">IF(JA$7="1",JA9*SUMPRODUCT($MK$7:$NB$7,$MK$10:$NB$10)*SUMPRODUCT($ME$10:$MH$10,$ME$15:$MH$15)+SUMPRODUCT($MK$7:$NB$7,$MK$11:$NB$11)*SUMPRODUCT($ME$11:$MH$11,$ME$15:$MH$15),"")</f>
        <v/>
      </c>
      <c r="JB21" s="19" t="str">
        <f t="array" ref="JB21">IF(JB$7="1",JB9*SUMPRODUCT($MK$7:$NB$7,$MK$10:$NB$10)*SUMPRODUCT($ME$10:$MH$10,$ME$15:$MH$15)+SUMPRODUCT($MK$7:$NB$7,$MK$11:$NB$11)*SUMPRODUCT($ME$11:$MH$11,$ME$15:$MH$15),"")</f>
        <v/>
      </c>
      <c r="JC21" s="19" t="str">
        <f t="array" ref="JC21">IF(JC$7="1",JC9*SUMPRODUCT($MK$7:$NB$7,$MK$10:$NB$10)*SUMPRODUCT($ME$10:$MH$10,$ME$15:$MH$15)+SUMPRODUCT($MK$7:$NB$7,$MK$11:$NB$11)*SUMPRODUCT($ME$11:$MH$11,$ME$15:$MH$15),"")</f>
        <v/>
      </c>
      <c r="JD21" s="19" t="str">
        <f t="array" ref="JD21">IF(JD$7="1",JD9*SUMPRODUCT($MK$7:$NB$7,$MK$10:$NB$10)*SUMPRODUCT($ME$10:$MH$10,$ME$15:$MH$15)+SUMPRODUCT($MK$7:$NB$7,$MK$11:$NB$11)*SUMPRODUCT($ME$11:$MH$11,$ME$15:$MH$15),"")</f>
        <v/>
      </c>
      <c r="JE21" s="19" t="str">
        <f t="array" ref="JE21">IF(JE$7="1",JE9*SUMPRODUCT($MK$7:$NB$7,$MK$10:$NB$10)*SUMPRODUCT($ME$10:$MH$10,$ME$15:$MH$15)+SUMPRODUCT($MK$7:$NB$7,$MK$11:$NB$11)*SUMPRODUCT($ME$11:$MH$11,$ME$15:$MH$15),"")</f>
        <v/>
      </c>
      <c r="JF21" s="19" t="str">
        <f t="array" ref="JF21">IF(JF$7="1",JF9*SUMPRODUCT($MK$7:$NB$7,$MK$10:$NB$10)*SUMPRODUCT($ME$10:$MH$10,$ME$15:$MH$15)+SUMPRODUCT($MK$7:$NB$7,$MK$11:$NB$11)*SUMPRODUCT($ME$11:$MH$11,$ME$15:$MH$15),"")</f>
        <v/>
      </c>
      <c r="JG21" s="19" t="str">
        <f t="array" ref="JG21">IF(JG$7="1",JG9*SUMPRODUCT($MK$7:$NB$7,$MK$10:$NB$10)*SUMPRODUCT($ME$10:$MH$10,$ME$15:$MH$15)+SUMPRODUCT($MK$7:$NB$7,$MK$11:$NB$11)*SUMPRODUCT($ME$11:$MH$11,$ME$15:$MH$15),"")</f>
        <v/>
      </c>
      <c r="JH21" s="19" t="str">
        <f t="array" ref="JH21">IF(JH$7="1",JH9*SUMPRODUCT($MK$7:$NB$7,$MK$10:$NB$10)*SUMPRODUCT($ME$10:$MH$10,$ME$15:$MH$15)+SUMPRODUCT($MK$7:$NB$7,$MK$11:$NB$11)*SUMPRODUCT($ME$11:$MH$11,$ME$15:$MH$15),"")</f>
        <v/>
      </c>
      <c r="JI21" s="19" t="str">
        <f t="array" ref="JI21">IF(JI$7="1",JI9*SUMPRODUCT($MK$7:$NB$7,$MK$10:$NB$10)*SUMPRODUCT($ME$10:$MH$10,$ME$15:$MH$15)+SUMPRODUCT($MK$7:$NB$7,$MK$11:$NB$11)*SUMPRODUCT($ME$11:$MH$11,$ME$15:$MH$15),"")</f>
        <v/>
      </c>
      <c r="JJ21" s="19" t="str">
        <f t="array" ref="JJ21">IF(JJ$7="1",JJ9*SUMPRODUCT($MK$7:$NB$7,$MK$10:$NB$10)*SUMPRODUCT($ME$10:$MH$10,$ME$15:$MH$15)+SUMPRODUCT($MK$7:$NB$7,$MK$11:$NB$11)*SUMPRODUCT($ME$11:$MH$11,$ME$15:$MH$15),"")</f>
        <v/>
      </c>
      <c r="JK21" s="19" t="str">
        <f t="array" ref="JK21">IF(JK$7="1",JK9*SUMPRODUCT($MK$7:$NB$7,$MK$10:$NB$10)*SUMPRODUCT($ME$10:$MH$10,$ME$15:$MH$15)+SUMPRODUCT($MK$7:$NB$7,$MK$11:$NB$11)*SUMPRODUCT($ME$11:$MH$11,$ME$15:$MH$15),"")</f>
        <v/>
      </c>
      <c r="JL21" s="19" t="str">
        <f t="array" ref="JL21">IF(JL$7="1",JL9*SUMPRODUCT($MK$7:$NB$7,$MK$10:$NB$10)*SUMPRODUCT($ME$10:$MH$10,$ME$15:$MH$15)+SUMPRODUCT($MK$7:$NB$7,$MK$11:$NB$11)*SUMPRODUCT($ME$11:$MH$11,$ME$15:$MH$15),"")</f>
        <v/>
      </c>
      <c r="JM21" s="19" t="str">
        <f t="array" ref="JM21">IF(JM$7="1",JM9*SUMPRODUCT($MK$7:$NB$7,$MK$10:$NB$10)*SUMPRODUCT($ME$10:$MH$10,$ME$15:$MH$15)+SUMPRODUCT($MK$7:$NB$7,$MK$11:$NB$11)*SUMPRODUCT($ME$11:$MH$11,$ME$15:$MH$15),"")</f>
        <v/>
      </c>
      <c r="JN21" s="19" t="str">
        <f t="array" ref="JN21">IF(JN$7="1",JN9*SUMPRODUCT($MK$7:$NB$7,$MK$10:$NB$10)*SUMPRODUCT($ME$10:$MH$10,$ME$15:$MH$15)+SUMPRODUCT($MK$7:$NB$7,$MK$11:$NB$11)*SUMPRODUCT($ME$11:$MH$11,$ME$15:$MH$15),"")</f>
        <v/>
      </c>
      <c r="JO21" s="19" t="str">
        <f t="array" ref="JO21">IF(JO$7="1",JO9*SUMPRODUCT($MK$7:$NB$7,$MK$10:$NB$10)*SUMPRODUCT($ME$10:$MH$10,$ME$15:$MH$15)+SUMPRODUCT($MK$7:$NB$7,$MK$11:$NB$11)*SUMPRODUCT($ME$11:$MH$11,$ME$15:$MH$15),"")</f>
        <v/>
      </c>
      <c r="JP21" s="19" t="str">
        <f t="array" ref="JP21">IF(JP$7="1",JP9*SUMPRODUCT($MK$7:$NB$7,$MK$10:$NB$10)*SUMPRODUCT($ME$10:$MH$10,$ME$15:$MH$15)+SUMPRODUCT($MK$7:$NB$7,$MK$11:$NB$11)*SUMPRODUCT($ME$11:$MH$11,$ME$15:$MH$15),"")</f>
        <v/>
      </c>
      <c r="JQ21" s="19" t="str">
        <f t="array" ref="JQ21">IF(JQ$7="1",JQ9*SUMPRODUCT($MK$7:$NB$7,$MK$10:$NB$10)*SUMPRODUCT($ME$10:$MH$10,$ME$15:$MH$15)+SUMPRODUCT($MK$7:$NB$7,$MK$11:$NB$11)*SUMPRODUCT($ME$11:$MH$11,$ME$15:$MH$15),"")</f>
        <v/>
      </c>
      <c r="JR21" s="19" t="str">
        <f t="array" ref="JR21">IF(JR$7="1",JR9*SUMPRODUCT($MK$7:$NB$7,$MK$10:$NB$10)*SUMPRODUCT($ME$10:$MH$10,$ME$15:$MH$15)+SUMPRODUCT($MK$7:$NB$7,$MK$11:$NB$11)*SUMPRODUCT($ME$11:$MH$11,$ME$15:$MH$15),"")</f>
        <v/>
      </c>
      <c r="JS21" s="19" t="str">
        <f t="array" ref="JS21">IF(JS$7="1",JS9*SUMPRODUCT($MK$7:$NB$7,$MK$10:$NB$10)*SUMPRODUCT($ME$10:$MH$10,$ME$15:$MH$15)+SUMPRODUCT($MK$7:$NB$7,$MK$11:$NB$11)*SUMPRODUCT($ME$11:$MH$11,$ME$15:$MH$15),"")</f>
        <v/>
      </c>
      <c r="JT21" s="19" t="str">
        <f t="array" ref="JT21">IF(JT$7="1",JT9*SUMPRODUCT($MK$7:$NB$7,$MK$10:$NB$10)*SUMPRODUCT($ME$10:$MH$10,$ME$15:$MH$15)+SUMPRODUCT($MK$7:$NB$7,$MK$11:$NB$11)*SUMPRODUCT($ME$11:$MH$11,$ME$15:$MH$15),"")</f>
        <v/>
      </c>
      <c r="JU21" s="19" t="str">
        <f t="array" ref="JU21">IF(JU$7="1",JU9*SUMPRODUCT($MK$7:$NB$7,$MK$10:$NB$10)*SUMPRODUCT($ME$10:$MH$10,$ME$15:$MH$15)+SUMPRODUCT($MK$7:$NB$7,$MK$11:$NB$11)*SUMPRODUCT($ME$11:$MH$11,$ME$15:$MH$15),"")</f>
        <v/>
      </c>
      <c r="JV21" s="19" t="str">
        <f t="array" ref="JV21">IF(JV$7="1",JV9*SUMPRODUCT($MK$7:$NB$7,$MK$10:$NB$10)*SUMPRODUCT($ME$10:$MH$10,$ME$15:$MH$15)+SUMPRODUCT($MK$7:$NB$7,$MK$11:$NB$11)*SUMPRODUCT($ME$11:$MH$11,$ME$15:$MH$15),"")</f>
        <v/>
      </c>
      <c r="JW21" s="19" t="str">
        <f t="array" ref="JW21">IF(JW$7="1",JW9*SUMPRODUCT($MK$7:$NB$7,$MK$10:$NB$10)*SUMPRODUCT($ME$10:$MH$10,$ME$15:$MH$15)+SUMPRODUCT($MK$7:$NB$7,$MK$11:$NB$11)*SUMPRODUCT($ME$11:$MH$11,$ME$15:$MH$15),"")</f>
        <v/>
      </c>
      <c r="JX21" s="19" t="str">
        <f t="array" ref="JX21">IF(JX$7="1",JX9*SUMPRODUCT($MK$7:$NB$7,$MK$10:$NB$10)*SUMPRODUCT($ME$10:$MH$10,$ME$15:$MH$15)+SUMPRODUCT($MK$7:$NB$7,$MK$11:$NB$11)*SUMPRODUCT($ME$11:$MH$11,$ME$15:$MH$15),"")</f>
        <v/>
      </c>
      <c r="JY21" s="19" t="str">
        <f t="array" ref="JY21">IF(JY$7="1",JY9*SUMPRODUCT($MK$7:$NB$7,$MK$10:$NB$10)*SUMPRODUCT($ME$10:$MH$10,$ME$15:$MH$15)+SUMPRODUCT($MK$7:$NB$7,$MK$11:$NB$11)*SUMPRODUCT($ME$11:$MH$11,$ME$15:$MH$15),"")</f>
        <v/>
      </c>
      <c r="JZ21" s="19" t="str">
        <f t="array" ref="JZ21">IF(JZ$7="1",JZ9*SUMPRODUCT($MK$7:$NB$7,$MK$10:$NB$10)*SUMPRODUCT($ME$10:$MH$10,$ME$15:$MH$15)+SUMPRODUCT($MK$7:$NB$7,$MK$11:$NB$11)*SUMPRODUCT($ME$11:$MH$11,$ME$15:$MH$15),"")</f>
        <v/>
      </c>
      <c r="KA21" s="19" t="str">
        <f t="array" ref="KA21">IF(KA$7="1",KA9*SUMPRODUCT($MK$7:$NB$7,$MK$10:$NB$10)*SUMPRODUCT($ME$10:$MH$10,$ME$15:$MH$15)+SUMPRODUCT($MK$7:$NB$7,$MK$11:$NB$11)*SUMPRODUCT($ME$11:$MH$11,$ME$15:$MH$15),"")</f>
        <v/>
      </c>
      <c r="KB21" s="19" t="str">
        <f t="array" ref="KB21">IF(KB$7="1",KB9*SUMPRODUCT($MK$7:$NB$7,$MK$10:$NB$10)*SUMPRODUCT($ME$10:$MH$10,$ME$15:$MH$15)+SUMPRODUCT($MK$7:$NB$7,$MK$11:$NB$11)*SUMPRODUCT($ME$11:$MH$11,$ME$15:$MH$15),"")</f>
        <v/>
      </c>
      <c r="KC21" s="19" t="str">
        <f t="array" ref="KC21">IF(KC$7="1",KC9*SUMPRODUCT($MK$7:$NB$7,$MK$10:$NB$10)*SUMPRODUCT($ME$10:$MH$10,$ME$15:$MH$15)+SUMPRODUCT($MK$7:$NB$7,$MK$11:$NB$11)*SUMPRODUCT($ME$11:$MH$11,$ME$15:$MH$15),"")</f>
        <v/>
      </c>
      <c r="KD21" s="19" t="str">
        <f t="array" ref="KD21">IF(KD$7="1",KD9*SUMPRODUCT($MK$7:$NB$7,$MK$10:$NB$10)*SUMPRODUCT($ME$10:$MH$10,$ME$15:$MH$15)+SUMPRODUCT($MK$7:$NB$7,$MK$11:$NB$11)*SUMPRODUCT($ME$11:$MH$11,$ME$15:$MH$15),"")</f>
        <v/>
      </c>
      <c r="KE21" s="19" t="str">
        <f t="array" ref="KE21">IF(KE$7="1",KE9*SUMPRODUCT($MK$7:$NB$7,$MK$10:$NB$10)*SUMPRODUCT($ME$10:$MH$10,$ME$15:$MH$15)+SUMPRODUCT($MK$7:$NB$7,$MK$11:$NB$11)*SUMPRODUCT($ME$11:$MH$11,$ME$15:$MH$15),"")</f>
        <v/>
      </c>
      <c r="KF21" s="19" t="str">
        <f t="array" ref="KF21">IF(KF$7="1",KF9*SUMPRODUCT($MK$7:$NB$7,$MK$10:$NB$10)*SUMPRODUCT($ME$10:$MH$10,$ME$15:$MH$15)+SUMPRODUCT($MK$7:$NB$7,$MK$11:$NB$11)*SUMPRODUCT($ME$11:$MH$11,$ME$15:$MH$15),"")</f>
        <v/>
      </c>
      <c r="KG21" s="19" t="str">
        <f t="array" ref="KG21">IF(KG$7="1",KG9*SUMPRODUCT($MK$7:$NB$7,$MK$10:$NB$10)*SUMPRODUCT($ME$10:$MH$10,$ME$15:$MH$15)+SUMPRODUCT($MK$7:$NB$7,$MK$11:$NB$11)*SUMPRODUCT($ME$11:$MH$11,$ME$15:$MH$15),"")</f>
        <v/>
      </c>
      <c r="KH21" s="19" t="str">
        <f t="array" ref="KH21">IF(KH$7="1",KH9*SUMPRODUCT($MK$7:$NB$7,$MK$10:$NB$10)*SUMPRODUCT($ME$10:$MH$10,$ME$15:$MH$15)+SUMPRODUCT($MK$7:$NB$7,$MK$11:$NB$11)*SUMPRODUCT($ME$11:$MH$11,$ME$15:$MH$15),"")</f>
        <v/>
      </c>
      <c r="KI21" s="19" t="str">
        <f t="array" ref="KI21">IF(KI$7="1",KI9*SUMPRODUCT($MK$7:$NB$7,$MK$10:$NB$10)*SUMPRODUCT($ME$10:$MH$10,$ME$15:$MH$15)+SUMPRODUCT($MK$7:$NB$7,$MK$11:$NB$11)*SUMPRODUCT($ME$11:$MH$11,$ME$15:$MH$15),"")</f>
        <v/>
      </c>
      <c r="KJ21" s="19" t="str">
        <f t="array" ref="KJ21">IF(KJ$7="1",KJ9*SUMPRODUCT($MK$7:$NB$7,$MK$10:$NB$10)*SUMPRODUCT($ME$10:$MH$10,$ME$15:$MH$15)+SUMPRODUCT($MK$7:$NB$7,$MK$11:$NB$11)*SUMPRODUCT($ME$11:$MH$11,$ME$15:$MH$15),"")</f>
        <v/>
      </c>
      <c r="KK21" s="19" t="str">
        <f t="array" ref="KK21">IF(KK$7="1",KK9*SUMPRODUCT($MK$7:$NB$7,$MK$10:$NB$10)*SUMPRODUCT($ME$10:$MH$10,$ME$15:$MH$15)+SUMPRODUCT($MK$7:$NB$7,$MK$11:$NB$11)*SUMPRODUCT($ME$11:$MH$11,$ME$15:$MH$15),"")</f>
        <v/>
      </c>
      <c r="KL21" s="19" t="str">
        <f t="array" ref="KL21">IF(KL$7="1",KL9*SUMPRODUCT($MK$7:$NB$7,$MK$10:$NB$10)*SUMPRODUCT($ME$10:$MH$10,$ME$15:$MH$15)+SUMPRODUCT($MK$7:$NB$7,$MK$11:$NB$11)*SUMPRODUCT($ME$11:$MH$11,$ME$15:$MH$15),"")</f>
        <v/>
      </c>
      <c r="KM21" s="19" t="str">
        <f t="array" ref="KM21">IF(KM$7="1",KM9*SUMPRODUCT($MK$7:$NB$7,$MK$10:$NB$10)*SUMPRODUCT($ME$10:$MH$10,$ME$15:$MH$15)+SUMPRODUCT($MK$7:$NB$7,$MK$11:$NB$11)*SUMPRODUCT($ME$11:$MH$11,$ME$15:$MH$15),"")</f>
        <v/>
      </c>
      <c r="KN21" s="19" t="str">
        <f t="array" ref="KN21">IF(KN$7="1",KN9*SUMPRODUCT($MK$7:$NB$7,$MK$10:$NB$10)*SUMPRODUCT($ME$10:$MH$10,$ME$15:$MH$15)+SUMPRODUCT($MK$7:$NB$7,$MK$11:$NB$11)*SUMPRODUCT($ME$11:$MH$11,$ME$15:$MH$15),"")</f>
        <v/>
      </c>
      <c r="KO21" s="19" t="str">
        <f t="array" ref="KO21">IF(KO$7="1",KO9*SUMPRODUCT($MK$7:$NB$7,$MK$10:$NB$10)*SUMPRODUCT($ME$10:$MH$10,$ME$15:$MH$15)+SUMPRODUCT($MK$7:$NB$7,$MK$11:$NB$11)*SUMPRODUCT($ME$11:$MH$11,$ME$15:$MH$15),"")</f>
        <v/>
      </c>
      <c r="KP21" s="19" t="str">
        <f t="array" ref="KP21">IF(KP$7="1",KP9*SUMPRODUCT($MK$7:$NB$7,$MK$10:$NB$10)*SUMPRODUCT($ME$10:$MH$10,$ME$15:$MH$15)+SUMPRODUCT($MK$7:$NB$7,$MK$11:$NB$11)*SUMPRODUCT($ME$11:$MH$11,$ME$15:$MH$15),"")</f>
        <v/>
      </c>
      <c r="KQ21" s="19" t="str">
        <f t="array" ref="KQ21">IF(KQ$7="1",KQ9*SUMPRODUCT($MK$7:$NB$7,$MK$10:$NB$10)*SUMPRODUCT($ME$10:$MH$10,$ME$15:$MH$15)+SUMPRODUCT($MK$7:$NB$7,$MK$11:$NB$11)*SUMPRODUCT($ME$11:$MH$11,$ME$15:$MH$15),"")</f>
        <v/>
      </c>
      <c r="KR21" s="19" t="str">
        <f t="array" ref="KR21">IF(KR$7="1",KR9*SUMPRODUCT($MK$7:$NB$7,$MK$10:$NB$10)*SUMPRODUCT($ME$10:$MH$10,$ME$15:$MH$15)+SUMPRODUCT($MK$7:$NB$7,$MK$11:$NB$11)*SUMPRODUCT($ME$11:$MH$11,$ME$15:$MH$15),"")</f>
        <v/>
      </c>
      <c r="KS21" s="19" t="str">
        <f t="array" ref="KS21">IF(KS$7="1",KS9*SUMPRODUCT($MK$7:$NB$7,$MK$10:$NB$10)*SUMPRODUCT($ME$10:$MH$10,$ME$15:$MH$15)+SUMPRODUCT($MK$7:$NB$7,$MK$11:$NB$11)*SUMPRODUCT($ME$11:$MH$11,$ME$15:$MH$15),"")</f>
        <v/>
      </c>
      <c r="KT21" s="19" t="str">
        <f t="array" ref="KT21">IF(KT$7="1",KT9*SUMPRODUCT($MK$7:$NB$7,$MK$10:$NB$10)*SUMPRODUCT($ME$10:$MH$10,$ME$15:$MH$15)+SUMPRODUCT($MK$7:$NB$7,$MK$11:$NB$11)*SUMPRODUCT($ME$11:$MH$11,$ME$15:$MH$15),"")</f>
        <v/>
      </c>
      <c r="KU21" s="19" t="str">
        <f t="array" ref="KU21">IF(KU$7="1",KU9*SUMPRODUCT($MK$7:$NB$7,$MK$10:$NB$10)*SUMPRODUCT($ME$10:$MH$10,$ME$15:$MH$15)+SUMPRODUCT($MK$7:$NB$7,$MK$11:$NB$11)*SUMPRODUCT($ME$11:$MH$11,$ME$15:$MH$15),"")</f>
        <v/>
      </c>
      <c r="KV21" s="19" t="str">
        <f t="array" ref="KV21">IF(KV$7="1",KV9*SUMPRODUCT($MK$7:$NB$7,$MK$10:$NB$10)*SUMPRODUCT($ME$10:$MH$10,$ME$15:$MH$15)+SUMPRODUCT($MK$7:$NB$7,$MK$11:$NB$11)*SUMPRODUCT($ME$11:$MH$11,$ME$15:$MH$15),"")</f>
        <v/>
      </c>
      <c r="KW21" s="19" t="str">
        <f t="array" ref="KW21">IF(KW$7="1",KW9*SUMPRODUCT($MK$7:$NB$7,$MK$10:$NB$10)*SUMPRODUCT($ME$10:$MH$10,$ME$15:$MH$15)+SUMPRODUCT($MK$7:$NB$7,$MK$11:$NB$11)*SUMPRODUCT($ME$11:$MH$11,$ME$15:$MH$15),"")</f>
        <v/>
      </c>
      <c r="KX21" s="19" t="str">
        <f t="array" ref="KX21">IF(KX$7="1",KX9*SUMPRODUCT($MK$7:$NB$7,$MK$10:$NB$10)*SUMPRODUCT($ME$10:$MH$10,$ME$15:$MH$15)+SUMPRODUCT($MK$7:$NB$7,$MK$11:$NB$11)*SUMPRODUCT($ME$11:$MH$11,$ME$15:$MH$15),"")</f>
        <v/>
      </c>
      <c r="KY21" s="19" t="str">
        <f t="array" ref="KY21">IF(KY$7="1",KY9*SUMPRODUCT($MK$7:$NB$7,$MK$10:$NB$10)*SUMPRODUCT($ME$10:$MH$10,$ME$15:$MH$15)+SUMPRODUCT($MK$7:$NB$7,$MK$11:$NB$11)*SUMPRODUCT($ME$11:$MH$11,$ME$15:$MH$15),"")</f>
        <v/>
      </c>
      <c r="KZ21" s="19" t="str">
        <f t="array" ref="KZ21">IF(KZ$7="1",KZ9*SUMPRODUCT($MK$7:$NB$7,$MK$10:$NB$10)*SUMPRODUCT($ME$10:$MH$10,$ME$15:$MH$15)+SUMPRODUCT($MK$7:$NB$7,$MK$11:$NB$11)*SUMPRODUCT($ME$11:$MH$11,$ME$15:$MH$15),"")</f>
        <v/>
      </c>
      <c r="LA21" s="19" t="str">
        <f t="array" ref="LA21">IF(LA$7="1",LA9*SUMPRODUCT($MK$7:$NB$7,$MK$10:$NB$10)*SUMPRODUCT($ME$10:$MH$10,$ME$15:$MH$15)+SUMPRODUCT($MK$7:$NB$7,$MK$11:$NB$11)*SUMPRODUCT($ME$11:$MH$11,$ME$15:$MH$15),"")</f>
        <v/>
      </c>
      <c r="LB21" s="19" t="str">
        <f t="array" ref="LB21">IF(LB$7="1",LB9*SUMPRODUCT($MK$7:$NB$7,$MK$10:$NB$10)*SUMPRODUCT($ME$10:$MH$10,$ME$15:$MH$15)+SUMPRODUCT($MK$7:$NB$7,$MK$11:$NB$11)*SUMPRODUCT($ME$11:$MH$11,$ME$15:$MH$15),"")</f>
        <v/>
      </c>
      <c r="LC21" s="19" t="str">
        <f t="array" ref="LC21">IF(LC$7="1",LC9*SUMPRODUCT($MK$7:$NB$7,$MK$10:$NB$10)*SUMPRODUCT($ME$10:$MH$10,$ME$15:$MH$15)+SUMPRODUCT($MK$7:$NB$7,$MK$11:$NB$11)*SUMPRODUCT($ME$11:$MH$11,$ME$15:$MH$15),"")</f>
        <v/>
      </c>
      <c r="LD21" s="19" t="str">
        <f t="array" ref="LD21">IF(LD$7="1",LD9*SUMPRODUCT($MK$7:$NB$7,$MK$10:$NB$10)*SUMPRODUCT($ME$10:$MH$10,$ME$15:$MH$15)+SUMPRODUCT($MK$7:$NB$7,$MK$11:$NB$11)*SUMPRODUCT($ME$11:$MH$11,$ME$15:$MH$15),"")</f>
        <v/>
      </c>
      <c r="LE21" s="19" t="str">
        <f t="array" ref="LE21">IF(LE$7="1",LE9*SUMPRODUCT($MK$7:$NB$7,$MK$10:$NB$10)*SUMPRODUCT($ME$10:$MH$10,$ME$15:$MH$15)+SUMPRODUCT($MK$7:$NB$7,$MK$11:$NB$11)*SUMPRODUCT($ME$11:$MH$11,$ME$15:$MH$15),"")</f>
        <v/>
      </c>
      <c r="LF21" s="19" t="str">
        <f t="array" ref="LF21">IF(LF$7="1",LF9*SUMPRODUCT($MK$7:$NB$7,$MK$10:$NB$10)*SUMPRODUCT($ME$10:$MH$10,$ME$15:$MH$15)+SUMPRODUCT($MK$7:$NB$7,$MK$11:$NB$11)*SUMPRODUCT($ME$11:$MH$11,$ME$15:$MH$15),"")</f>
        <v/>
      </c>
      <c r="LG21" s="19" t="str">
        <f t="array" ref="LG21">IF(LG$7="1",LG9*SUMPRODUCT($MK$7:$NB$7,$MK$10:$NB$10)*SUMPRODUCT($ME$10:$MH$10,$ME$15:$MH$15)+SUMPRODUCT($MK$7:$NB$7,$MK$11:$NB$11)*SUMPRODUCT($ME$11:$MH$11,$ME$15:$MH$15),"")</f>
        <v/>
      </c>
      <c r="LH21" s="19" t="str">
        <f t="array" ref="LH21">IF(LH$7="1",LH9*SUMPRODUCT($MK$7:$NB$7,$MK$10:$NB$10)*SUMPRODUCT($ME$10:$MH$10,$ME$15:$MH$15)+SUMPRODUCT($MK$7:$NB$7,$MK$11:$NB$11)*SUMPRODUCT($ME$11:$MH$11,$ME$15:$MH$15),"")</f>
        <v/>
      </c>
      <c r="LI21" s="19" t="str">
        <f t="array" ref="LI21">IF(LI$7="1",LI9*SUMPRODUCT($MK$7:$NB$7,$MK$10:$NB$10)*SUMPRODUCT($ME$10:$MH$10,$ME$15:$MH$15)+SUMPRODUCT($MK$7:$NB$7,$MK$11:$NB$11)*SUMPRODUCT($ME$11:$MH$11,$ME$15:$MH$15),"")</f>
        <v/>
      </c>
      <c r="LJ21" s="19" t="str">
        <f t="array" ref="LJ21">IF(LJ$7="1",LJ9*SUMPRODUCT($MK$7:$NB$7,$MK$10:$NB$10)*SUMPRODUCT($ME$10:$MH$10,$ME$15:$MH$15)+SUMPRODUCT($MK$7:$NB$7,$MK$11:$NB$11)*SUMPRODUCT($ME$11:$MH$11,$ME$15:$MH$15),"")</f>
        <v/>
      </c>
      <c r="LK21" s="19" t="str">
        <f t="array" ref="LK21">IF(LK$7="1",LK9*SUMPRODUCT($MK$7:$NB$7,$MK$10:$NB$10)*SUMPRODUCT($ME$10:$MH$10,$ME$15:$MH$15)+SUMPRODUCT($MK$7:$NB$7,$MK$11:$NB$11)*SUMPRODUCT($ME$11:$MH$11,$ME$15:$MH$15),"")</f>
        <v/>
      </c>
      <c r="LL21" s="19" t="str">
        <f t="array" ref="LL21">IF(LL$7="1",LL9*SUMPRODUCT($MK$7:$NB$7,$MK$10:$NB$10)*SUMPRODUCT($ME$10:$MH$10,$ME$15:$MH$15)+SUMPRODUCT($MK$7:$NB$7,$MK$11:$NB$11)*SUMPRODUCT($ME$11:$MH$11,$ME$15:$MH$15),"")</f>
        <v/>
      </c>
      <c r="LM21" s="19" t="str">
        <f t="array" ref="LM21">IF(LM$7="1",LM9*SUMPRODUCT($MK$7:$NB$7,$MK$10:$NB$10)*SUMPRODUCT($ME$10:$MH$10,$ME$15:$MH$15)+SUMPRODUCT($MK$7:$NB$7,$MK$11:$NB$11)*SUMPRODUCT($ME$11:$MH$11,$ME$15:$MH$15),"")</f>
        <v/>
      </c>
      <c r="LN21" s="19" t="str">
        <f t="array" ref="LN21">IF(LN$7="1",LN9*SUMPRODUCT($MK$7:$NB$7,$MK$10:$NB$10)*SUMPRODUCT($ME$10:$MH$10,$ME$15:$MH$15)+SUMPRODUCT($MK$7:$NB$7,$MK$11:$NB$11)*SUMPRODUCT($ME$11:$MH$11,$ME$15:$MH$15),"")</f>
        <v/>
      </c>
      <c r="LO21" s="19" t="str">
        <f t="array" ref="LO21">IF(LO$7="1",LO9*SUMPRODUCT($MK$7:$NB$7,$MK$10:$NB$10)*SUMPRODUCT($ME$10:$MH$10,$ME$15:$MH$15)+SUMPRODUCT($MK$7:$NB$7,$MK$11:$NB$11)*SUMPRODUCT($ME$11:$MH$11,$ME$15:$MH$15),"")</f>
        <v/>
      </c>
      <c r="LP21" s="19" t="str">
        <f t="array" ref="LP21">IF(LP$7="1",LP9*SUMPRODUCT($MK$7:$NB$7,$MK$10:$NB$10)*SUMPRODUCT($ME$10:$MH$10,$ME$15:$MH$15)+SUMPRODUCT($MK$7:$NB$7,$MK$11:$NB$11)*SUMPRODUCT($ME$11:$MH$11,$ME$15:$MH$15),"")</f>
        <v/>
      </c>
      <c r="LQ21" s="19" t="str">
        <f t="array" ref="LQ21">IF(LQ$7="1",LQ9*SUMPRODUCT($MK$7:$NB$7,$MK$10:$NB$10)*SUMPRODUCT($ME$10:$MH$10,$ME$15:$MH$15)+SUMPRODUCT($MK$7:$NB$7,$MK$11:$NB$11)*SUMPRODUCT($ME$11:$MH$11,$ME$15:$MH$15),"")</f>
        <v/>
      </c>
      <c r="LR21" s="19" t="str">
        <f t="array" ref="LR21">IF(LR$7="1",LR9*SUMPRODUCT($MK$7:$NB$7,$MK$10:$NB$10)*SUMPRODUCT($ME$10:$MH$10,$ME$15:$MH$15)+SUMPRODUCT($MK$7:$NB$7,$MK$11:$NB$11)*SUMPRODUCT($ME$11:$MH$11,$ME$15:$MH$15),"")</f>
        <v/>
      </c>
      <c r="LS21" s="19"/>
      <c r="LT21" s="19"/>
      <c r="LU21" s="19"/>
      <c r="LV21" s="19"/>
      <c r="LW21" s="19"/>
      <c r="LX21" s="19"/>
      <c r="LY21" s="19"/>
      <c r="LZ21" s="19"/>
      <c r="MA21" s="19"/>
      <c r="MB21" s="19"/>
      <c r="MC21" s="19"/>
      <c r="MD21" s="19"/>
      <c r="ME21" s="19"/>
      <c r="MF21" s="19"/>
      <c r="MG21" s="19"/>
      <c r="MH21" s="19"/>
      <c r="MI21" s="19"/>
      <c r="MJ21" s="19"/>
      <c r="MK21" s="19"/>
      <c r="ML21" s="19"/>
      <c r="MM21" s="19"/>
      <c r="MN21" s="19"/>
      <c r="MO21" s="19"/>
      <c r="MP21" s="19"/>
      <c r="MQ21" s="19"/>
      <c r="MR21" s="19"/>
      <c r="MS21" s="19"/>
      <c r="MT21" s="19"/>
      <c r="MU21" s="19"/>
      <c r="MV21" s="19"/>
      <c r="MW21" s="19"/>
      <c r="MX21" s="19"/>
      <c r="MY21" s="19"/>
      <c r="MZ21" s="19"/>
      <c r="NA21" s="19"/>
      <c r="NB21" s="19"/>
    </row>
    <row r="22" spans="1:366" s="17" customFormat="1" ht="28.5">
      <c r="A22" s="18" t="s">
        <v>65</v>
      </c>
      <c r="B22" s="18">
        <f>SUM(C22:LR22)</f>
        <v>0</v>
      </c>
      <c r="C22" s="19" t="str">
        <f t="array" ref="C22">IF(C$7="1",C9*SUMPRODUCT($MK$7:$NB$7,$MK$10:$NB$10)*SUMPRODUCT($ME$10:$MH$10,$ME$16:$MH$16)+SUMPRODUCT($MK$7:$NB$7,$MK$11:$NB$11)*SUMPRODUCT($ME$11:$MH$11,$ME$16:$MH$16),"")</f>
        <v/>
      </c>
      <c r="D22" s="19" t="str">
        <f t="array" ref="D22">IF(D$7="1",D9*SUMPRODUCT($MK$7:$NB$7,$MK$10:$NB$10)*SUMPRODUCT($ME$10:$MH$10,$ME$16:$MH$16)+SUMPRODUCT($MK$7:$NB$7,$MK$11:$NB$11)*SUMPRODUCT($ME$11:$MH$11,$ME$16:$MH$16),"")</f>
        <v/>
      </c>
      <c r="E22" s="19" t="str">
        <f t="array" ref="E22">IF(E$7="1",E9*SUMPRODUCT($MK$7:$NB$7,$MK$10:$NB$10)*SUMPRODUCT($ME$10:$MH$10,$ME$16:$MH$16)+SUMPRODUCT($MK$7:$NB$7,$MK$11:$NB$11)*SUMPRODUCT($ME$11:$MH$11,$ME$16:$MH$16),"")</f>
        <v/>
      </c>
      <c r="F22" s="19" t="str">
        <f t="array" ref="F22">IF(F$7="1",F9*SUMPRODUCT($MK$7:$NB$7,$MK$10:$NB$10)*SUMPRODUCT($ME$10:$MH$10,$ME$16:$MH$16)+SUMPRODUCT($MK$7:$NB$7,$MK$11:$NB$11)*SUMPRODUCT($ME$11:$MH$11,$ME$16:$MH$16),"")</f>
        <v/>
      </c>
      <c r="G22" s="19" t="str">
        <f t="array" ref="G22">IF(G$7="1",G9*SUMPRODUCT($MK$7:$NB$7,$MK$10:$NB$10)*SUMPRODUCT($ME$10:$MH$10,$ME$16:$MH$16)+SUMPRODUCT($MK$7:$NB$7,$MK$11:$NB$11)*SUMPRODUCT($ME$11:$MH$11,$ME$16:$MH$16),"")</f>
        <v/>
      </c>
      <c r="H22" s="19" t="str">
        <f t="array" ref="H22">IF(H$7="1",H9*SUMPRODUCT($MK$7:$NB$7,$MK$10:$NB$10)*SUMPRODUCT($ME$10:$MH$10,$ME$16:$MH$16)+SUMPRODUCT($MK$7:$NB$7,$MK$11:$NB$11)*SUMPRODUCT($ME$11:$MH$11,$ME$16:$MH$16),"")</f>
        <v/>
      </c>
      <c r="I22" s="19" t="str">
        <f t="array" ref="I22">IF(I$7="1",I9*SUMPRODUCT($MK$7:$NB$7,$MK$10:$NB$10)*SUMPRODUCT($ME$10:$MH$10,$ME$16:$MH$16)+SUMPRODUCT($MK$7:$NB$7,$MK$11:$NB$11)*SUMPRODUCT($ME$11:$MH$11,$ME$16:$MH$16),"")</f>
        <v/>
      </c>
      <c r="J22" s="19" t="str">
        <f t="array" ref="J22">IF(J$7="1",J9*SUMPRODUCT($MK$7:$NB$7,$MK$10:$NB$10)*SUMPRODUCT($ME$10:$MH$10,$ME$16:$MH$16)+SUMPRODUCT($MK$7:$NB$7,$MK$11:$NB$11)*SUMPRODUCT($ME$11:$MH$11,$ME$16:$MH$16),"")</f>
        <v/>
      </c>
      <c r="K22" s="19" t="str">
        <f t="array" ref="K22">IF(K$7="1",K9*SUMPRODUCT($MK$7:$NB$7,$MK$10:$NB$10)*SUMPRODUCT($ME$10:$MH$10,$ME$16:$MH$16)+SUMPRODUCT($MK$7:$NB$7,$MK$11:$NB$11)*SUMPRODUCT($ME$11:$MH$11,$ME$16:$MH$16),"")</f>
        <v/>
      </c>
      <c r="L22" s="19" t="str">
        <f t="array" ref="L22">IF(L$7="1",L9*SUMPRODUCT($MK$7:$NB$7,$MK$10:$NB$10)*SUMPRODUCT($ME$10:$MH$10,$ME$16:$MH$16)+SUMPRODUCT($MK$7:$NB$7,$MK$11:$NB$11)*SUMPRODUCT($ME$11:$MH$11,$ME$16:$MH$16),"")</f>
        <v/>
      </c>
      <c r="M22" s="19" t="str">
        <f t="array" ref="M22">IF(M$7="1",M9*SUMPRODUCT($MK$7:$NB$7,$MK$10:$NB$10)*SUMPRODUCT($ME$10:$MH$10,$ME$16:$MH$16)+SUMPRODUCT($MK$7:$NB$7,$MK$11:$NB$11)*SUMPRODUCT($ME$11:$MH$11,$ME$16:$MH$16),"")</f>
        <v/>
      </c>
      <c r="N22" s="19" t="str">
        <f t="array" ref="N22">IF(N$7="1",N9*SUMPRODUCT($MK$7:$NB$7,$MK$10:$NB$10)*SUMPRODUCT($ME$10:$MH$10,$ME$16:$MH$16)+SUMPRODUCT($MK$7:$NB$7,$MK$11:$NB$11)*SUMPRODUCT($ME$11:$MH$11,$ME$16:$MH$16),"")</f>
        <v/>
      </c>
      <c r="O22" s="19" t="str">
        <f t="array" ref="O22">IF(O$7="1",O9*SUMPRODUCT($MK$7:$NB$7,$MK$10:$NB$10)*SUMPRODUCT($ME$10:$MH$10,$ME$16:$MH$16)+SUMPRODUCT($MK$7:$NB$7,$MK$11:$NB$11)*SUMPRODUCT($ME$11:$MH$11,$ME$16:$MH$16),"")</f>
        <v/>
      </c>
      <c r="P22" s="19" t="str">
        <f t="array" ref="P22">IF(P$7="1",P9*SUMPRODUCT($MK$7:$NB$7,$MK$10:$NB$10)*SUMPRODUCT($ME$10:$MH$10,$ME$16:$MH$16)+SUMPRODUCT($MK$7:$NB$7,$MK$11:$NB$11)*SUMPRODUCT($ME$11:$MH$11,$ME$16:$MH$16),"")</f>
        <v/>
      </c>
      <c r="Q22" s="19" t="str">
        <f t="array" ref="Q22">IF(Q$7="1",Q9*SUMPRODUCT($MK$7:$NB$7,$MK$10:$NB$10)*SUMPRODUCT($ME$10:$MH$10,$ME$16:$MH$16)+SUMPRODUCT($MK$7:$NB$7,$MK$11:$NB$11)*SUMPRODUCT($ME$11:$MH$11,$ME$16:$MH$16),"")</f>
        <v/>
      </c>
      <c r="R22" s="19" t="str">
        <f t="array" ref="R22">IF(R$7="1",R9*SUMPRODUCT($MK$7:$NB$7,$MK$10:$NB$10)*SUMPRODUCT($ME$10:$MH$10,$ME$16:$MH$16)+SUMPRODUCT($MK$7:$NB$7,$MK$11:$NB$11)*SUMPRODUCT($ME$11:$MH$11,$ME$16:$MH$16),"")</f>
        <v/>
      </c>
      <c r="S22" s="19" t="str">
        <f t="array" ref="S22">IF(S$7="1",S9*SUMPRODUCT($MK$7:$NB$7,$MK$10:$NB$10)*SUMPRODUCT($ME$10:$MH$10,$ME$16:$MH$16)+SUMPRODUCT($MK$7:$NB$7,$MK$11:$NB$11)*SUMPRODUCT($ME$11:$MH$11,$ME$16:$MH$16),"")</f>
        <v/>
      </c>
      <c r="T22" s="19" t="str">
        <f t="array" ref="T22">IF(T$7="1",T9*SUMPRODUCT($MK$7:$NB$7,$MK$10:$NB$10)*SUMPRODUCT($ME$10:$MH$10,$ME$16:$MH$16)+SUMPRODUCT($MK$7:$NB$7,$MK$11:$NB$11)*SUMPRODUCT($ME$11:$MH$11,$ME$16:$MH$16),"")</f>
        <v/>
      </c>
      <c r="U22" s="19" t="str">
        <f t="array" ref="U22">IF(U$7="1",U9*SUMPRODUCT($MK$7:$NB$7,$MK$10:$NB$10)*SUMPRODUCT($ME$10:$MH$10,$ME$16:$MH$16)+SUMPRODUCT($MK$7:$NB$7,$MK$11:$NB$11)*SUMPRODUCT($ME$11:$MH$11,$ME$16:$MH$16),"")</f>
        <v/>
      </c>
      <c r="V22" s="19" t="str">
        <f t="array" ref="V22">IF(V$7="1",V9*SUMPRODUCT($MK$7:$NB$7,$MK$10:$NB$10)*SUMPRODUCT($ME$10:$MH$10,$ME$16:$MH$16)+SUMPRODUCT($MK$7:$NB$7,$MK$11:$NB$11)*SUMPRODUCT($ME$11:$MH$11,$ME$16:$MH$16),"")</f>
        <v/>
      </c>
      <c r="W22" s="19" t="str">
        <f t="array" ref="W22">IF(W$7="1",W9*SUMPRODUCT($MK$7:$NB$7,$MK$10:$NB$10)*SUMPRODUCT($ME$10:$MH$10,$ME$16:$MH$16)+SUMPRODUCT($MK$7:$NB$7,$MK$11:$NB$11)*SUMPRODUCT($ME$11:$MH$11,$ME$16:$MH$16),"")</f>
        <v/>
      </c>
      <c r="X22" s="19" t="str">
        <f t="array" ref="X22">IF(X$7="1",X9*SUMPRODUCT($MK$7:$NB$7,$MK$10:$NB$10)*SUMPRODUCT($ME$10:$MH$10,$ME$16:$MH$16)+SUMPRODUCT($MK$7:$NB$7,$MK$11:$NB$11)*SUMPRODUCT($ME$11:$MH$11,$ME$16:$MH$16),"")</f>
        <v/>
      </c>
      <c r="Y22" s="19" t="str">
        <f t="array" ref="Y22">IF(Y$7="1",Y9*SUMPRODUCT($MK$7:$NB$7,$MK$10:$NB$10)*SUMPRODUCT($ME$10:$MH$10,$ME$16:$MH$16)+SUMPRODUCT($MK$7:$NB$7,$MK$11:$NB$11)*SUMPRODUCT($ME$11:$MH$11,$ME$16:$MH$16),"")</f>
        <v/>
      </c>
      <c r="Z22" s="19" t="str">
        <f t="array" ref="Z22">IF(Z$7="1",Z9*SUMPRODUCT($MK$7:$NB$7,$MK$10:$NB$10)*SUMPRODUCT($ME$10:$MH$10,$ME$16:$MH$16)+SUMPRODUCT($MK$7:$NB$7,$MK$11:$NB$11)*SUMPRODUCT($ME$11:$MH$11,$ME$16:$MH$16),"")</f>
        <v/>
      </c>
      <c r="AA22" s="19" t="str">
        <f t="array" ref="AA22">IF(AA$7="1",AA9*SUMPRODUCT($MK$7:$NB$7,$MK$10:$NB$10)*SUMPRODUCT($ME$10:$MH$10,$ME$16:$MH$16)+SUMPRODUCT($MK$7:$NB$7,$MK$11:$NB$11)*SUMPRODUCT($ME$11:$MH$11,$ME$16:$MH$16),"")</f>
        <v/>
      </c>
      <c r="AB22" s="19" t="str">
        <f t="array" ref="AB22">IF(AB$7="1",AB9*SUMPRODUCT($MK$7:$NB$7,$MK$10:$NB$10)*SUMPRODUCT($ME$10:$MH$10,$ME$16:$MH$16)+SUMPRODUCT($MK$7:$NB$7,$MK$11:$NB$11)*SUMPRODUCT($ME$11:$MH$11,$ME$16:$MH$16),"")</f>
        <v/>
      </c>
      <c r="AC22" s="19" t="str">
        <f t="array" ref="AC22">IF(AC$7="1",AC9*SUMPRODUCT($MK$7:$NB$7,$MK$10:$NB$10)*SUMPRODUCT($ME$10:$MH$10,$ME$16:$MH$16)+SUMPRODUCT($MK$7:$NB$7,$MK$11:$NB$11)*SUMPRODUCT($ME$11:$MH$11,$ME$16:$MH$16),"")</f>
        <v/>
      </c>
      <c r="AD22" s="19" t="str">
        <f t="array" ref="AD22">IF(AD$7="1",AD9*SUMPRODUCT($MK$7:$NB$7,$MK$10:$NB$10)*SUMPRODUCT($ME$10:$MH$10,$ME$16:$MH$16)+SUMPRODUCT($MK$7:$NB$7,$MK$11:$NB$11)*SUMPRODUCT($ME$11:$MH$11,$ME$16:$MH$16),"")</f>
        <v/>
      </c>
      <c r="AE22" s="19" t="str">
        <f t="array" ref="AE22">IF(AE$7="1",AE9*SUMPRODUCT($MK$7:$NB$7,$MK$10:$NB$10)*SUMPRODUCT($ME$10:$MH$10,$ME$16:$MH$16)+SUMPRODUCT($MK$7:$NB$7,$MK$11:$NB$11)*SUMPRODUCT($ME$11:$MH$11,$ME$16:$MH$16),"")</f>
        <v/>
      </c>
      <c r="AF22" s="19" t="str">
        <f t="array" ref="AF22">IF(AF$7="1",AF9*SUMPRODUCT($MK$7:$NB$7,$MK$10:$NB$10)*SUMPRODUCT($ME$10:$MH$10,$ME$16:$MH$16)+SUMPRODUCT($MK$7:$NB$7,$MK$11:$NB$11)*SUMPRODUCT($ME$11:$MH$11,$ME$16:$MH$16),"")</f>
        <v/>
      </c>
      <c r="AG22" s="19" t="str">
        <f t="array" ref="AG22">IF(AG$7="1",AG9*SUMPRODUCT($MK$7:$NB$7,$MK$10:$NB$10)*SUMPRODUCT($ME$10:$MH$10,$ME$16:$MH$16)+SUMPRODUCT($MK$7:$NB$7,$MK$11:$NB$11)*SUMPRODUCT($ME$11:$MH$11,$ME$16:$MH$16),"")</f>
        <v/>
      </c>
      <c r="AH22" s="19" t="str">
        <f t="array" ref="AH22">IF(AH$7="1",AH9*SUMPRODUCT($MK$7:$NB$7,$MK$10:$NB$10)*SUMPRODUCT($ME$10:$MH$10,$ME$16:$MH$16)+SUMPRODUCT($MK$7:$NB$7,$MK$11:$NB$11)*SUMPRODUCT($ME$11:$MH$11,$ME$16:$MH$16),"")</f>
        <v/>
      </c>
      <c r="AI22" s="19" t="str">
        <f t="array" ref="AI22">IF(AI$7="1",AI9*SUMPRODUCT($MK$7:$NB$7,$MK$10:$NB$10)*SUMPRODUCT($ME$10:$MH$10,$ME$16:$MH$16)+SUMPRODUCT($MK$7:$NB$7,$MK$11:$NB$11)*SUMPRODUCT($ME$11:$MH$11,$ME$16:$MH$16),"")</f>
        <v/>
      </c>
      <c r="AJ22" s="19" t="str">
        <f t="array" ref="AJ22">IF(AJ$7="1",AJ9*SUMPRODUCT($MK$7:$NB$7,$MK$10:$NB$10)*SUMPRODUCT($ME$10:$MH$10,$ME$16:$MH$16)+SUMPRODUCT($MK$7:$NB$7,$MK$11:$NB$11)*SUMPRODUCT($ME$11:$MH$11,$ME$16:$MH$16),"")</f>
        <v/>
      </c>
      <c r="AK22" s="19" t="str">
        <f t="array" ref="AK22">IF(AK$7="1",AK9*SUMPRODUCT($MK$7:$NB$7,$MK$10:$NB$10)*SUMPRODUCT($ME$10:$MH$10,$ME$16:$MH$16)+SUMPRODUCT($MK$7:$NB$7,$MK$11:$NB$11)*SUMPRODUCT($ME$11:$MH$11,$ME$16:$MH$16),"")</f>
        <v/>
      </c>
      <c r="AL22" s="19" t="str">
        <f t="array" ref="AL22">IF(AL$7="1",AL9*SUMPRODUCT($MK$7:$NB$7,$MK$10:$NB$10)*SUMPRODUCT($ME$10:$MH$10,$ME$16:$MH$16)+SUMPRODUCT($MK$7:$NB$7,$MK$11:$NB$11)*SUMPRODUCT($ME$11:$MH$11,$ME$16:$MH$16),"")</f>
        <v/>
      </c>
      <c r="AM22" s="19" t="str">
        <f t="array" ref="AM22">IF(AM$7="1",AM9*SUMPRODUCT($MK$7:$NB$7,$MK$10:$NB$10)*SUMPRODUCT($ME$10:$MH$10,$ME$16:$MH$16)+SUMPRODUCT($MK$7:$NB$7,$MK$11:$NB$11)*SUMPRODUCT($ME$11:$MH$11,$ME$16:$MH$16),"")</f>
        <v/>
      </c>
      <c r="AN22" s="19" t="str">
        <f t="array" ref="AN22">IF(AN$7="1",AN9*SUMPRODUCT($MK$7:$NB$7,$MK$10:$NB$10)*SUMPRODUCT($ME$10:$MH$10,$ME$16:$MH$16)+SUMPRODUCT($MK$7:$NB$7,$MK$11:$NB$11)*SUMPRODUCT($ME$11:$MH$11,$ME$16:$MH$16),"")</f>
        <v/>
      </c>
      <c r="AO22" s="19" t="str">
        <f t="array" ref="AO22">IF(AO$7="1",AO9*SUMPRODUCT($MK$7:$NB$7,$MK$10:$NB$10)*SUMPRODUCT($ME$10:$MH$10,$ME$16:$MH$16)+SUMPRODUCT($MK$7:$NB$7,$MK$11:$NB$11)*SUMPRODUCT($ME$11:$MH$11,$ME$16:$MH$16),"")</f>
        <v/>
      </c>
      <c r="AP22" s="19" t="str">
        <f t="array" ref="AP22">IF(AP$7="1",AP9*SUMPRODUCT($MK$7:$NB$7,$MK$10:$NB$10)*SUMPRODUCT($ME$10:$MH$10,$ME$16:$MH$16)+SUMPRODUCT($MK$7:$NB$7,$MK$11:$NB$11)*SUMPRODUCT($ME$11:$MH$11,$ME$16:$MH$16),"")</f>
        <v/>
      </c>
      <c r="AQ22" s="19" t="str">
        <f t="array" ref="AQ22">IF(AQ$7="1",AQ9*SUMPRODUCT($MK$7:$NB$7,$MK$10:$NB$10)*SUMPRODUCT($ME$10:$MH$10,$ME$16:$MH$16)+SUMPRODUCT($MK$7:$NB$7,$MK$11:$NB$11)*SUMPRODUCT($ME$11:$MH$11,$ME$16:$MH$16),"")</f>
        <v/>
      </c>
      <c r="AR22" s="19" t="str">
        <f t="array" ref="AR22">IF(AR$7="1",AR9*SUMPRODUCT($MK$7:$NB$7,$MK$10:$NB$10)*SUMPRODUCT($ME$10:$MH$10,$ME$16:$MH$16)+SUMPRODUCT($MK$7:$NB$7,$MK$11:$NB$11)*SUMPRODUCT($ME$11:$MH$11,$ME$16:$MH$16),"")</f>
        <v/>
      </c>
      <c r="AS22" s="19" t="str">
        <f t="array" ref="AS22">IF(AS$7="1",AS9*SUMPRODUCT($MK$7:$NB$7,$MK$10:$NB$10)*SUMPRODUCT($ME$10:$MH$10,$ME$16:$MH$16)+SUMPRODUCT($MK$7:$NB$7,$MK$11:$NB$11)*SUMPRODUCT($ME$11:$MH$11,$ME$16:$MH$16),"")</f>
        <v/>
      </c>
      <c r="AT22" s="19" t="str">
        <f t="array" ref="AT22">IF(AT$7="1",AT9*SUMPRODUCT($MK$7:$NB$7,$MK$10:$NB$10)*SUMPRODUCT($ME$10:$MH$10,$ME$16:$MH$16)+SUMPRODUCT($MK$7:$NB$7,$MK$11:$NB$11)*SUMPRODUCT($ME$11:$MH$11,$ME$16:$MH$16),"")</f>
        <v/>
      </c>
      <c r="AU22" s="19" t="str">
        <f t="array" ref="AU22">IF(AU$7="1",AU9*SUMPRODUCT($MK$7:$NB$7,$MK$10:$NB$10)*SUMPRODUCT($ME$10:$MH$10,$ME$16:$MH$16)+SUMPRODUCT($MK$7:$NB$7,$MK$11:$NB$11)*SUMPRODUCT($ME$11:$MH$11,$ME$16:$MH$16),"")</f>
        <v/>
      </c>
      <c r="AV22" s="19" t="str">
        <f t="array" ref="AV22">IF(AV$7="1",AV9*SUMPRODUCT($MK$7:$NB$7,$MK$10:$NB$10)*SUMPRODUCT($ME$10:$MH$10,$ME$16:$MH$16)+SUMPRODUCT($MK$7:$NB$7,$MK$11:$NB$11)*SUMPRODUCT($ME$11:$MH$11,$ME$16:$MH$16),"")</f>
        <v/>
      </c>
      <c r="AW22" s="19" t="str">
        <f t="array" ref="AW22">IF(AW$7="1",AW9*SUMPRODUCT($MK$7:$NB$7,$MK$10:$NB$10)*SUMPRODUCT($ME$10:$MH$10,$ME$16:$MH$16)+SUMPRODUCT($MK$7:$NB$7,$MK$11:$NB$11)*SUMPRODUCT($ME$11:$MH$11,$ME$16:$MH$16),"")</f>
        <v/>
      </c>
      <c r="AX22" s="19" t="str">
        <f t="array" ref="AX22">IF(AX$7="1",AX9*SUMPRODUCT($MK$7:$NB$7,$MK$10:$NB$10)*SUMPRODUCT($ME$10:$MH$10,$ME$16:$MH$16)+SUMPRODUCT($MK$7:$NB$7,$MK$11:$NB$11)*SUMPRODUCT($ME$11:$MH$11,$ME$16:$MH$16),"")</f>
        <v/>
      </c>
      <c r="AY22" s="19" t="str">
        <f t="array" ref="AY22">IF(AY$7="1",AY9*SUMPRODUCT($MK$7:$NB$7,$MK$10:$NB$10)*SUMPRODUCT($ME$10:$MH$10,$ME$16:$MH$16)+SUMPRODUCT($MK$7:$NB$7,$MK$11:$NB$11)*SUMPRODUCT($ME$11:$MH$11,$ME$16:$MH$16),"")</f>
        <v/>
      </c>
      <c r="AZ22" s="19" t="str">
        <f t="array" ref="AZ22">IF(AZ$7="1",AZ9*SUMPRODUCT($MK$7:$NB$7,$MK$10:$NB$10)*SUMPRODUCT($ME$10:$MH$10,$ME$16:$MH$16)+SUMPRODUCT($MK$7:$NB$7,$MK$11:$NB$11)*SUMPRODUCT($ME$11:$MH$11,$ME$16:$MH$16),"")</f>
        <v/>
      </c>
      <c r="BA22" s="19" t="str">
        <f t="array" ref="BA22">IF(BA$7="1",BA9*SUMPRODUCT($MK$7:$NB$7,$MK$10:$NB$10)*SUMPRODUCT($ME$10:$MH$10,$ME$16:$MH$16)+SUMPRODUCT($MK$7:$NB$7,$MK$11:$NB$11)*SUMPRODUCT($ME$11:$MH$11,$ME$16:$MH$16),"")</f>
        <v/>
      </c>
      <c r="BB22" s="19" t="str">
        <f t="array" ref="BB22">IF(BB$7="1",BB9*SUMPRODUCT($MK$7:$NB$7,$MK$10:$NB$10)*SUMPRODUCT($ME$10:$MH$10,$ME$16:$MH$16)+SUMPRODUCT($MK$7:$NB$7,$MK$11:$NB$11)*SUMPRODUCT($ME$11:$MH$11,$ME$16:$MH$16),"")</f>
        <v/>
      </c>
      <c r="BC22" s="19" t="str">
        <f t="array" ref="BC22">IF(BC$7="1",BC9*SUMPRODUCT($MK$7:$NB$7,$MK$10:$NB$10)*SUMPRODUCT($ME$10:$MH$10,$ME$16:$MH$16)+SUMPRODUCT($MK$7:$NB$7,$MK$11:$NB$11)*SUMPRODUCT($ME$11:$MH$11,$ME$16:$MH$16),"")</f>
        <v/>
      </c>
      <c r="BD22" s="19" t="str">
        <f t="array" ref="BD22">IF(BD$7="1",BD9*SUMPRODUCT($MK$7:$NB$7,$MK$10:$NB$10)*SUMPRODUCT($ME$10:$MH$10,$ME$16:$MH$16)+SUMPRODUCT($MK$7:$NB$7,$MK$11:$NB$11)*SUMPRODUCT($ME$11:$MH$11,$ME$16:$MH$16),"")</f>
        <v/>
      </c>
      <c r="BE22" s="19" t="str">
        <f t="array" ref="BE22">IF(BE$7="1",BE9*SUMPRODUCT($MK$7:$NB$7,$MK$10:$NB$10)*SUMPRODUCT($ME$10:$MH$10,$ME$16:$MH$16)+SUMPRODUCT($MK$7:$NB$7,$MK$11:$NB$11)*SUMPRODUCT($ME$11:$MH$11,$ME$16:$MH$16),"")</f>
        <v/>
      </c>
      <c r="BF22" s="19" t="str">
        <f t="array" ref="BF22">IF(BF$7="1",BF9*SUMPRODUCT($MK$7:$NB$7,$MK$10:$NB$10)*SUMPRODUCT($ME$10:$MH$10,$ME$16:$MH$16)+SUMPRODUCT($MK$7:$NB$7,$MK$11:$NB$11)*SUMPRODUCT($ME$11:$MH$11,$ME$16:$MH$16),"")</f>
        <v/>
      </c>
      <c r="BG22" s="19" t="str">
        <f t="array" ref="BG22">IF(BG$7="1",BG9*SUMPRODUCT($MK$7:$NB$7,$MK$10:$NB$10)*SUMPRODUCT($ME$10:$MH$10,$ME$16:$MH$16)+SUMPRODUCT($MK$7:$NB$7,$MK$11:$NB$11)*SUMPRODUCT($ME$11:$MH$11,$ME$16:$MH$16),"")</f>
        <v/>
      </c>
      <c r="BH22" s="19" t="str">
        <f t="array" ref="BH22">IF(BH$7="1",BH9*SUMPRODUCT($MK$7:$NB$7,$MK$10:$NB$10)*SUMPRODUCT($ME$10:$MH$10,$ME$16:$MH$16)+SUMPRODUCT($MK$7:$NB$7,$MK$11:$NB$11)*SUMPRODUCT($ME$11:$MH$11,$ME$16:$MH$16),"")</f>
        <v/>
      </c>
      <c r="BI22" s="19" t="str">
        <f t="array" ref="BI22">IF(BI$7="1",BI9*SUMPRODUCT($MK$7:$NB$7,$MK$10:$NB$10)*SUMPRODUCT($ME$10:$MH$10,$ME$16:$MH$16)+SUMPRODUCT($MK$7:$NB$7,$MK$11:$NB$11)*SUMPRODUCT($ME$11:$MH$11,$ME$16:$MH$16),"")</f>
        <v/>
      </c>
      <c r="BJ22" s="19" t="str">
        <f t="array" ref="BJ22">IF(BJ$7="1",BJ9*SUMPRODUCT($MK$7:$NB$7,$MK$10:$NB$10)*SUMPRODUCT($ME$10:$MH$10,$ME$16:$MH$16)+SUMPRODUCT($MK$7:$NB$7,$MK$11:$NB$11)*SUMPRODUCT($ME$11:$MH$11,$ME$16:$MH$16),"")</f>
        <v/>
      </c>
      <c r="BK22" s="19" t="str">
        <f t="array" ref="BK22">IF(BK$7="1",BK9*SUMPRODUCT($MK$7:$NB$7,$MK$10:$NB$10)*SUMPRODUCT($ME$10:$MH$10,$ME$16:$MH$16)+SUMPRODUCT($MK$7:$NB$7,$MK$11:$NB$11)*SUMPRODUCT($ME$11:$MH$11,$ME$16:$MH$16),"")</f>
        <v/>
      </c>
      <c r="BL22" s="19" t="str">
        <f t="array" ref="BL22">IF(BL$7="1",BL9*SUMPRODUCT($MK$7:$NB$7,$MK$10:$NB$10)*SUMPRODUCT($ME$10:$MH$10,$ME$16:$MH$16)+SUMPRODUCT($MK$7:$NB$7,$MK$11:$NB$11)*SUMPRODUCT($ME$11:$MH$11,$ME$16:$MH$16),"")</f>
        <v/>
      </c>
      <c r="BM22" s="19" t="str">
        <f t="array" ref="BM22">IF(BM$7="1",BM9*SUMPRODUCT($MK$7:$NB$7,$MK$10:$NB$10)*SUMPRODUCT($ME$10:$MH$10,$ME$16:$MH$16)+SUMPRODUCT($MK$7:$NB$7,$MK$11:$NB$11)*SUMPRODUCT($ME$11:$MH$11,$ME$16:$MH$16),"")</f>
        <v/>
      </c>
      <c r="BN22" s="19" t="str">
        <f t="array" ref="BN22">IF(BN$7="1",BN9*SUMPRODUCT($MK$7:$NB$7,$MK$10:$NB$10)*SUMPRODUCT($ME$10:$MH$10,$ME$16:$MH$16)+SUMPRODUCT($MK$7:$NB$7,$MK$11:$NB$11)*SUMPRODUCT($ME$11:$MH$11,$ME$16:$MH$16),"")</f>
        <v/>
      </c>
      <c r="BO22" s="19" t="str">
        <f t="array" ref="BO22">IF(BO$7="1",BO9*SUMPRODUCT($MK$7:$NB$7,$MK$10:$NB$10)*SUMPRODUCT($ME$10:$MH$10,$ME$16:$MH$16)+SUMPRODUCT($MK$7:$NB$7,$MK$11:$NB$11)*SUMPRODUCT($ME$11:$MH$11,$ME$16:$MH$16),"")</f>
        <v/>
      </c>
      <c r="BP22" s="19" t="str">
        <f t="array" ref="BP22">IF(BP$7="1",BP9*SUMPRODUCT($MK$7:$NB$7,$MK$10:$NB$10)*SUMPRODUCT($ME$10:$MH$10,$ME$16:$MH$16)+SUMPRODUCT($MK$7:$NB$7,$MK$11:$NB$11)*SUMPRODUCT($ME$11:$MH$11,$ME$16:$MH$16),"")</f>
        <v/>
      </c>
      <c r="BQ22" s="19" t="str">
        <f t="array" ref="BQ22">IF(BQ$7="1",BQ9*SUMPRODUCT($MK$7:$NB$7,$MK$10:$NB$10)*SUMPRODUCT($ME$10:$MH$10,$ME$16:$MH$16)+SUMPRODUCT($MK$7:$NB$7,$MK$11:$NB$11)*SUMPRODUCT($ME$11:$MH$11,$ME$16:$MH$16),"")</f>
        <v/>
      </c>
      <c r="BR22" s="19" t="str">
        <f t="array" ref="BR22">IF(BR$7="1",BR9*SUMPRODUCT($MK$7:$NB$7,$MK$10:$NB$10)*SUMPRODUCT($ME$10:$MH$10,$ME$16:$MH$16)+SUMPRODUCT($MK$7:$NB$7,$MK$11:$NB$11)*SUMPRODUCT($ME$11:$MH$11,$ME$16:$MH$16),"")</f>
        <v/>
      </c>
      <c r="BS22" s="19" t="str">
        <f t="array" ref="BS22">IF(BS$7="1",BS9*SUMPRODUCT($MK$7:$NB$7,$MK$10:$NB$10)*SUMPRODUCT($ME$10:$MH$10,$ME$16:$MH$16)+SUMPRODUCT($MK$7:$NB$7,$MK$11:$NB$11)*SUMPRODUCT($ME$11:$MH$11,$ME$16:$MH$16),"")</f>
        <v/>
      </c>
      <c r="BT22" s="19" t="str">
        <f t="array" ref="BT22">IF(BT$7="1",BT9*SUMPRODUCT($MK$7:$NB$7,$MK$10:$NB$10)*SUMPRODUCT($ME$10:$MH$10,$ME$16:$MH$16)+SUMPRODUCT($MK$7:$NB$7,$MK$11:$NB$11)*SUMPRODUCT($ME$11:$MH$11,$ME$16:$MH$16),"")</f>
        <v/>
      </c>
      <c r="BU22" s="19" t="str">
        <f t="array" ref="BU22">IF(BU$7="1",BU9*SUMPRODUCT($MK$7:$NB$7,$MK$10:$NB$10)*SUMPRODUCT($ME$10:$MH$10,$ME$16:$MH$16)+SUMPRODUCT($MK$7:$NB$7,$MK$11:$NB$11)*SUMPRODUCT($ME$11:$MH$11,$ME$16:$MH$16),"")</f>
        <v/>
      </c>
      <c r="BV22" s="19" t="str">
        <f t="array" ref="BV22">IF(BV$7="1",BV9*SUMPRODUCT($MK$7:$NB$7,$MK$10:$NB$10)*SUMPRODUCT($ME$10:$MH$10,$ME$16:$MH$16)+SUMPRODUCT($MK$7:$NB$7,$MK$11:$NB$11)*SUMPRODUCT($ME$11:$MH$11,$ME$16:$MH$16),"")</f>
        <v/>
      </c>
      <c r="BW22" s="19" t="str">
        <f t="array" ref="BW22">IF(BW$7="1",BW9*SUMPRODUCT($MK$7:$NB$7,$MK$10:$NB$10)*SUMPRODUCT($ME$10:$MH$10,$ME$16:$MH$16)+SUMPRODUCT($MK$7:$NB$7,$MK$11:$NB$11)*SUMPRODUCT($ME$11:$MH$11,$ME$16:$MH$16),"")</f>
        <v/>
      </c>
      <c r="BX22" s="19" t="str">
        <f t="array" ref="BX22">IF(BX$7="1",BX9*SUMPRODUCT($MK$7:$NB$7,$MK$10:$NB$10)*SUMPRODUCT($ME$10:$MH$10,$ME$16:$MH$16)+SUMPRODUCT($MK$7:$NB$7,$MK$11:$NB$11)*SUMPRODUCT($ME$11:$MH$11,$ME$16:$MH$16),"")</f>
        <v/>
      </c>
      <c r="BY22" s="19" t="str">
        <f t="array" ref="BY22">IF(BY$7="1",BY9*SUMPRODUCT($MK$7:$NB$7,$MK$10:$NB$10)*SUMPRODUCT($ME$10:$MH$10,$ME$16:$MH$16)+SUMPRODUCT($MK$7:$NB$7,$MK$11:$NB$11)*SUMPRODUCT($ME$11:$MH$11,$ME$16:$MH$16),"")</f>
        <v/>
      </c>
      <c r="BZ22" s="19" t="str">
        <f t="array" ref="BZ22">IF(BZ$7="1",BZ9*SUMPRODUCT($MK$7:$NB$7,$MK$10:$NB$10)*SUMPRODUCT($ME$10:$MH$10,$ME$16:$MH$16)+SUMPRODUCT($MK$7:$NB$7,$MK$11:$NB$11)*SUMPRODUCT($ME$11:$MH$11,$ME$16:$MH$16),"")</f>
        <v/>
      </c>
      <c r="CA22" s="19" t="str">
        <f t="array" ref="CA22">IF(CA$7="1",CA9*SUMPRODUCT($MK$7:$NB$7,$MK$10:$NB$10)*SUMPRODUCT($ME$10:$MH$10,$ME$16:$MH$16)+SUMPRODUCT($MK$7:$NB$7,$MK$11:$NB$11)*SUMPRODUCT($ME$11:$MH$11,$ME$16:$MH$16),"")</f>
        <v/>
      </c>
      <c r="CB22" s="19" t="str">
        <f t="array" ref="CB22">IF(CB$7="1",CB9*SUMPRODUCT($MK$7:$NB$7,$MK$10:$NB$10)*SUMPRODUCT($ME$10:$MH$10,$ME$16:$MH$16)+SUMPRODUCT($MK$7:$NB$7,$MK$11:$NB$11)*SUMPRODUCT($ME$11:$MH$11,$ME$16:$MH$16),"")</f>
        <v/>
      </c>
      <c r="CC22" s="19" t="str">
        <f t="array" ref="CC22">IF(CC$7="1",CC9*SUMPRODUCT($MK$7:$NB$7,$MK$10:$NB$10)*SUMPRODUCT($ME$10:$MH$10,$ME$16:$MH$16)+SUMPRODUCT($MK$7:$NB$7,$MK$11:$NB$11)*SUMPRODUCT($ME$11:$MH$11,$ME$16:$MH$16),"")</f>
        <v/>
      </c>
      <c r="CD22" s="19" t="str">
        <f t="array" ref="CD22">IF(CD$7="1",CD9*SUMPRODUCT($MK$7:$NB$7,$MK$10:$NB$10)*SUMPRODUCT($ME$10:$MH$10,$ME$16:$MH$16)+SUMPRODUCT($MK$7:$NB$7,$MK$11:$NB$11)*SUMPRODUCT($ME$11:$MH$11,$ME$16:$MH$16),"")</f>
        <v/>
      </c>
      <c r="CE22" s="19" t="str">
        <f t="array" ref="CE22">IF(CE$7="1",CE9*SUMPRODUCT($MK$7:$NB$7,$MK$10:$NB$10)*SUMPRODUCT($ME$10:$MH$10,$ME$16:$MH$16)+SUMPRODUCT($MK$7:$NB$7,$MK$11:$NB$11)*SUMPRODUCT($ME$11:$MH$11,$ME$16:$MH$16),"")</f>
        <v/>
      </c>
      <c r="CF22" s="19" t="str">
        <f t="array" ref="CF22">IF(CF$7="1",CF9*SUMPRODUCT($MK$7:$NB$7,$MK$10:$NB$10)*SUMPRODUCT($ME$10:$MH$10,$ME$16:$MH$16)+SUMPRODUCT($MK$7:$NB$7,$MK$11:$NB$11)*SUMPRODUCT($ME$11:$MH$11,$ME$16:$MH$16),"")</f>
        <v/>
      </c>
      <c r="CG22" s="19" t="str">
        <f t="array" ref="CG22">IF(CG$7="1",CG9*SUMPRODUCT($MK$7:$NB$7,$MK$10:$NB$10)*SUMPRODUCT($ME$10:$MH$10,$ME$16:$MH$16)+SUMPRODUCT($MK$7:$NB$7,$MK$11:$NB$11)*SUMPRODUCT($ME$11:$MH$11,$ME$16:$MH$16),"")</f>
        <v/>
      </c>
      <c r="CH22" s="19" t="str">
        <f t="array" ref="CH22">IF(CH$7="1",CH9*SUMPRODUCT($MK$7:$NB$7,$MK$10:$NB$10)*SUMPRODUCT($ME$10:$MH$10,$ME$16:$MH$16)+SUMPRODUCT($MK$7:$NB$7,$MK$11:$NB$11)*SUMPRODUCT($ME$11:$MH$11,$ME$16:$MH$16),"")</f>
        <v/>
      </c>
      <c r="CI22" s="19" t="str">
        <f t="array" ref="CI22">IF(CI$7="1",CI9*SUMPRODUCT($MK$7:$NB$7,$MK$10:$NB$10)*SUMPRODUCT($ME$10:$MH$10,$ME$16:$MH$16)+SUMPRODUCT($MK$7:$NB$7,$MK$11:$NB$11)*SUMPRODUCT($ME$11:$MH$11,$ME$16:$MH$16),"")</f>
        <v/>
      </c>
      <c r="CJ22" s="19" t="str">
        <f t="array" ref="CJ22">IF(CJ$7="1",CJ9*SUMPRODUCT($MK$7:$NB$7,$MK$10:$NB$10)*SUMPRODUCT($ME$10:$MH$10,$ME$16:$MH$16)+SUMPRODUCT($MK$7:$NB$7,$MK$11:$NB$11)*SUMPRODUCT($ME$11:$MH$11,$ME$16:$MH$16),"")</f>
        <v/>
      </c>
      <c r="CK22" s="19" t="str">
        <f t="array" ref="CK22">IF(CK$7="1",CK9*SUMPRODUCT($MK$7:$NB$7,$MK$10:$NB$10)*SUMPRODUCT($ME$10:$MH$10,$ME$16:$MH$16)+SUMPRODUCT($MK$7:$NB$7,$MK$11:$NB$11)*SUMPRODUCT($ME$11:$MH$11,$ME$16:$MH$16),"")</f>
        <v/>
      </c>
      <c r="CL22" s="19" t="str">
        <f t="array" ref="CL22">IF(CL$7="1",CL9*SUMPRODUCT($MK$7:$NB$7,$MK$10:$NB$10)*SUMPRODUCT($ME$10:$MH$10,$ME$16:$MH$16)+SUMPRODUCT($MK$7:$NB$7,$MK$11:$NB$11)*SUMPRODUCT($ME$11:$MH$11,$ME$16:$MH$16),"")</f>
        <v/>
      </c>
      <c r="CM22" s="19" t="str">
        <f t="array" ref="CM22">IF(CM$7="1",CM9*SUMPRODUCT($MK$7:$NB$7,$MK$10:$NB$10)*SUMPRODUCT($ME$10:$MH$10,$ME$16:$MH$16)+SUMPRODUCT($MK$7:$NB$7,$MK$11:$NB$11)*SUMPRODUCT($ME$11:$MH$11,$ME$16:$MH$16),"")</f>
        <v/>
      </c>
      <c r="CN22" s="19" t="str">
        <f t="array" ref="CN22">IF(CN$7="1",CN9*SUMPRODUCT($MK$7:$NB$7,$MK$10:$NB$10)*SUMPRODUCT($ME$10:$MH$10,$ME$16:$MH$16)+SUMPRODUCT($MK$7:$NB$7,$MK$11:$NB$11)*SUMPRODUCT($ME$11:$MH$11,$ME$16:$MH$16),"")</f>
        <v/>
      </c>
      <c r="CO22" s="19" t="str">
        <f t="array" ref="CO22">IF(CO$7="1",CO9*SUMPRODUCT($MK$7:$NB$7,$MK$10:$NB$10)*SUMPRODUCT($ME$10:$MH$10,$ME$16:$MH$16)+SUMPRODUCT($MK$7:$NB$7,$MK$11:$NB$11)*SUMPRODUCT($ME$11:$MH$11,$ME$16:$MH$16),"")</f>
        <v/>
      </c>
      <c r="CP22" s="19" t="str">
        <f t="array" ref="CP22">IF(CP$7="1",CP9*SUMPRODUCT($MK$7:$NB$7,$MK$10:$NB$10)*SUMPRODUCT($ME$10:$MH$10,$ME$16:$MH$16)+SUMPRODUCT($MK$7:$NB$7,$MK$11:$NB$11)*SUMPRODUCT($ME$11:$MH$11,$ME$16:$MH$16),"")</f>
        <v/>
      </c>
      <c r="CQ22" s="19" t="str">
        <f t="array" ref="CQ22">IF(CQ$7="1",CQ9*SUMPRODUCT($MK$7:$NB$7,$MK$10:$NB$10)*SUMPRODUCT($ME$10:$MH$10,$ME$16:$MH$16)+SUMPRODUCT($MK$7:$NB$7,$MK$11:$NB$11)*SUMPRODUCT($ME$11:$MH$11,$ME$16:$MH$16),"")</f>
        <v/>
      </c>
      <c r="CR22" s="19" t="str">
        <f t="array" ref="CR22">IF(CR$7="1",CR9*SUMPRODUCT($MK$7:$NB$7,$MK$10:$NB$10)*SUMPRODUCT($ME$10:$MH$10,$ME$16:$MH$16)+SUMPRODUCT($MK$7:$NB$7,$MK$11:$NB$11)*SUMPRODUCT($ME$11:$MH$11,$ME$16:$MH$16),"")</f>
        <v/>
      </c>
      <c r="CS22" s="19" t="str">
        <f t="array" ref="CS22">IF(CS$7="1",CS9*SUMPRODUCT($MK$7:$NB$7,$MK$10:$NB$10)*SUMPRODUCT($ME$10:$MH$10,$ME$16:$MH$16)+SUMPRODUCT($MK$7:$NB$7,$MK$11:$NB$11)*SUMPRODUCT($ME$11:$MH$11,$ME$16:$MH$16),"")</f>
        <v/>
      </c>
      <c r="CT22" s="19" t="str">
        <f t="array" ref="CT22">IF(CT$7="1",CT9*SUMPRODUCT($MK$7:$NB$7,$MK$10:$NB$10)*SUMPRODUCT($ME$10:$MH$10,$ME$16:$MH$16)+SUMPRODUCT($MK$7:$NB$7,$MK$11:$NB$11)*SUMPRODUCT($ME$11:$MH$11,$ME$16:$MH$16),"")</f>
        <v/>
      </c>
      <c r="CU22" s="19" t="str">
        <f t="array" ref="CU22">IF(CU$7="1",CU9*SUMPRODUCT($MK$7:$NB$7,$MK$10:$NB$10)*SUMPRODUCT($ME$10:$MH$10,$ME$16:$MH$16)+SUMPRODUCT($MK$7:$NB$7,$MK$11:$NB$11)*SUMPRODUCT($ME$11:$MH$11,$ME$16:$MH$16),"")</f>
        <v/>
      </c>
      <c r="CV22" s="19" t="str">
        <f t="array" ref="CV22">IF(CV$7="1",CV9*SUMPRODUCT($MK$7:$NB$7,$MK$10:$NB$10)*SUMPRODUCT($ME$10:$MH$10,$ME$16:$MH$16)+SUMPRODUCT($MK$7:$NB$7,$MK$11:$NB$11)*SUMPRODUCT($ME$11:$MH$11,$ME$16:$MH$16),"")</f>
        <v/>
      </c>
      <c r="CW22" s="19" t="str">
        <f t="array" ref="CW22">IF(CW$7="1",CW9*SUMPRODUCT($MK$7:$NB$7,$MK$10:$NB$10)*SUMPRODUCT($ME$10:$MH$10,$ME$16:$MH$16)+SUMPRODUCT($MK$7:$NB$7,$MK$11:$NB$11)*SUMPRODUCT($ME$11:$MH$11,$ME$16:$MH$16),"")</f>
        <v/>
      </c>
      <c r="CX22" s="19" t="str">
        <f t="array" ref="CX22">IF(CX$7="1",CX9*SUMPRODUCT($MK$7:$NB$7,$MK$10:$NB$10)*SUMPRODUCT($ME$10:$MH$10,$ME$16:$MH$16)+SUMPRODUCT($MK$7:$NB$7,$MK$11:$NB$11)*SUMPRODUCT($ME$11:$MH$11,$ME$16:$MH$16),"")</f>
        <v/>
      </c>
      <c r="CY22" s="19" t="str">
        <f t="array" ref="CY22">IF(CY$7="1",CY9*SUMPRODUCT($MK$7:$NB$7,$MK$10:$NB$10)*SUMPRODUCT($ME$10:$MH$10,$ME$16:$MH$16)+SUMPRODUCT($MK$7:$NB$7,$MK$11:$NB$11)*SUMPRODUCT($ME$11:$MH$11,$ME$16:$MH$16),"")</f>
        <v/>
      </c>
      <c r="CZ22" s="19" t="str">
        <f t="array" ref="CZ22">IF(CZ$7="1",CZ9*SUMPRODUCT($MK$7:$NB$7,$MK$10:$NB$10)*SUMPRODUCT($ME$10:$MH$10,$ME$16:$MH$16)+SUMPRODUCT($MK$7:$NB$7,$MK$11:$NB$11)*SUMPRODUCT($ME$11:$MH$11,$ME$16:$MH$16),"")</f>
        <v/>
      </c>
      <c r="DA22" s="19" t="str">
        <f t="array" ref="DA22">IF(DA$7="1",DA9*SUMPRODUCT($MK$7:$NB$7,$MK$10:$NB$10)*SUMPRODUCT($ME$10:$MH$10,$ME$16:$MH$16)+SUMPRODUCT($MK$7:$NB$7,$MK$11:$NB$11)*SUMPRODUCT($ME$11:$MH$11,$ME$16:$MH$16),"")</f>
        <v/>
      </c>
      <c r="DB22" s="19" t="str">
        <f t="array" ref="DB22">IF(DB$7="1",DB9*SUMPRODUCT($MK$7:$NB$7,$MK$10:$NB$10)*SUMPRODUCT($ME$10:$MH$10,$ME$16:$MH$16)+SUMPRODUCT($MK$7:$NB$7,$MK$11:$NB$11)*SUMPRODUCT($ME$11:$MH$11,$ME$16:$MH$16),"")</f>
        <v/>
      </c>
      <c r="DC22" s="19" t="str">
        <f t="array" ref="DC22">IF(DC$7="1",DC9*SUMPRODUCT($MK$7:$NB$7,$MK$10:$NB$10)*SUMPRODUCT($ME$10:$MH$10,$ME$16:$MH$16)+SUMPRODUCT($MK$7:$NB$7,$MK$11:$NB$11)*SUMPRODUCT($ME$11:$MH$11,$ME$16:$MH$16),"")</f>
        <v/>
      </c>
      <c r="DD22" s="19" t="str">
        <f t="array" ref="DD22">IF(DD$7="1",DD9*SUMPRODUCT($MK$7:$NB$7,$MK$10:$NB$10)*SUMPRODUCT($ME$10:$MH$10,$ME$16:$MH$16)+SUMPRODUCT($MK$7:$NB$7,$MK$11:$NB$11)*SUMPRODUCT($ME$11:$MH$11,$ME$16:$MH$16),"")</f>
        <v/>
      </c>
      <c r="DE22" s="19" t="str">
        <f t="array" ref="DE22">IF(DE$7="1",DE9*SUMPRODUCT($MK$7:$NB$7,$MK$10:$NB$10)*SUMPRODUCT($ME$10:$MH$10,$ME$16:$MH$16)+SUMPRODUCT($MK$7:$NB$7,$MK$11:$NB$11)*SUMPRODUCT($ME$11:$MH$11,$ME$16:$MH$16),"")</f>
        <v/>
      </c>
      <c r="DF22" s="19" t="str">
        <f t="array" ref="DF22">IF(DF$7="1",DF9*SUMPRODUCT($MK$7:$NB$7,$MK$10:$NB$10)*SUMPRODUCT($ME$10:$MH$10,$ME$16:$MH$16)+SUMPRODUCT($MK$7:$NB$7,$MK$11:$NB$11)*SUMPRODUCT($ME$11:$MH$11,$ME$16:$MH$16),"")</f>
        <v/>
      </c>
      <c r="DG22" s="19" t="str">
        <f t="array" ref="DG22">IF(DG$7="1",DG9*SUMPRODUCT($MK$7:$NB$7,$MK$10:$NB$10)*SUMPRODUCT($ME$10:$MH$10,$ME$16:$MH$16)+SUMPRODUCT($MK$7:$NB$7,$MK$11:$NB$11)*SUMPRODUCT($ME$11:$MH$11,$ME$16:$MH$16),"")</f>
        <v/>
      </c>
      <c r="DH22" s="19" t="str">
        <f t="array" ref="DH22">IF(DH$7="1",DH9*SUMPRODUCT($MK$7:$NB$7,$MK$10:$NB$10)*SUMPRODUCT($ME$10:$MH$10,$ME$16:$MH$16)+SUMPRODUCT($MK$7:$NB$7,$MK$11:$NB$11)*SUMPRODUCT($ME$11:$MH$11,$ME$16:$MH$16),"")</f>
        <v/>
      </c>
      <c r="DI22" s="19" t="str">
        <f t="array" ref="DI22">IF(DI$7="1",DI9*SUMPRODUCT($MK$7:$NB$7,$MK$10:$NB$10)*SUMPRODUCT($ME$10:$MH$10,$ME$16:$MH$16)+SUMPRODUCT($MK$7:$NB$7,$MK$11:$NB$11)*SUMPRODUCT($ME$11:$MH$11,$ME$16:$MH$16),"")</f>
        <v/>
      </c>
      <c r="DJ22" s="19" t="str">
        <f t="array" ref="DJ22">IF(DJ$7="1",DJ9*SUMPRODUCT($MK$7:$NB$7,$MK$10:$NB$10)*SUMPRODUCT($ME$10:$MH$10,$ME$16:$MH$16)+SUMPRODUCT($MK$7:$NB$7,$MK$11:$NB$11)*SUMPRODUCT($ME$11:$MH$11,$ME$16:$MH$16),"")</f>
        <v/>
      </c>
      <c r="DK22" s="19" t="str">
        <f t="array" ref="DK22">IF(DK$7="1",DK9*SUMPRODUCT($MK$7:$NB$7,$MK$10:$NB$10)*SUMPRODUCT($ME$10:$MH$10,$ME$16:$MH$16)+SUMPRODUCT($MK$7:$NB$7,$MK$11:$NB$11)*SUMPRODUCT($ME$11:$MH$11,$ME$16:$MH$16),"")</f>
        <v/>
      </c>
      <c r="DL22" s="19" t="str">
        <f t="array" ref="DL22">IF(DL$7="1",DL9*SUMPRODUCT($MK$7:$NB$7,$MK$10:$NB$10)*SUMPRODUCT($ME$10:$MH$10,$ME$16:$MH$16)+SUMPRODUCT($MK$7:$NB$7,$MK$11:$NB$11)*SUMPRODUCT($ME$11:$MH$11,$ME$16:$MH$16),"")</f>
        <v/>
      </c>
      <c r="DM22" s="19" t="str">
        <f t="array" ref="DM22">IF(DM$7="1",DM9*SUMPRODUCT($MK$7:$NB$7,$MK$10:$NB$10)*SUMPRODUCT($ME$10:$MH$10,$ME$16:$MH$16)+SUMPRODUCT($MK$7:$NB$7,$MK$11:$NB$11)*SUMPRODUCT($ME$11:$MH$11,$ME$16:$MH$16),"")</f>
        <v/>
      </c>
      <c r="DN22" s="19" t="str">
        <f t="array" ref="DN22">IF(DN$7="1",DN9*SUMPRODUCT($MK$7:$NB$7,$MK$10:$NB$10)*SUMPRODUCT($ME$10:$MH$10,$ME$16:$MH$16)+SUMPRODUCT($MK$7:$NB$7,$MK$11:$NB$11)*SUMPRODUCT($ME$11:$MH$11,$ME$16:$MH$16),"")</f>
        <v/>
      </c>
      <c r="DO22" s="19" t="str">
        <f t="array" ref="DO22">IF(DO$7="1",DO9*SUMPRODUCT($MK$7:$NB$7,$MK$10:$NB$10)*SUMPRODUCT($ME$10:$MH$10,$ME$16:$MH$16)+SUMPRODUCT($MK$7:$NB$7,$MK$11:$NB$11)*SUMPRODUCT($ME$11:$MH$11,$ME$16:$MH$16),"")</f>
        <v/>
      </c>
      <c r="DP22" s="19" t="str">
        <f t="array" ref="DP22">IF(DP$7="1",DP9*SUMPRODUCT($MK$7:$NB$7,$MK$10:$NB$10)*SUMPRODUCT($ME$10:$MH$10,$ME$16:$MH$16)+SUMPRODUCT($MK$7:$NB$7,$MK$11:$NB$11)*SUMPRODUCT($ME$11:$MH$11,$ME$16:$MH$16),"")</f>
        <v/>
      </c>
      <c r="DQ22" s="19" t="str">
        <f t="array" ref="DQ22">IF(DQ$7="1",DQ9*SUMPRODUCT($MK$7:$NB$7,$MK$10:$NB$10)*SUMPRODUCT($ME$10:$MH$10,$ME$16:$MH$16)+SUMPRODUCT($MK$7:$NB$7,$MK$11:$NB$11)*SUMPRODUCT($ME$11:$MH$11,$ME$16:$MH$16),"")</f>
        <v/>
      </c>
      <c r="DR22" s="19" t="str">
        <f t="array" ref="DR22">IF(DR$7="1",DR9*SUMPRODUCT($MK$7:$NB$7,$MK$10:$NB$10)*SUMPRODUCT($ME$10:$MH$10,$ME$16:$MH$16)+SUMPRODUCT($MK$7:$NB$7,$MK$11:$NB$11)*SUMPRODUCT($ME$11:$MH$11,$ME$16:$MH$16),"")</f>
        <v/>
      </c>
      <c r="DS22" s="19" t="str">
        <f t="array" ref="DS22">IF(DS$7="1",DS9*SUMPRODUCT($MK$7:$NB$7,$MK$10:$NB$10)*SUMPRODUCT($ME$10:$MH$10,$ME$16:$MH$16)+SUMPRODUCT($MK$7:$NB$7,$MK$11:$NB$11)*SUMPRODUCT($ME$11:$MH$11,$ME$16:$MH$16),"")</f>
        <v/>
      </c>
      <c r="DT22" s="19" t="str">
        <f t="array" ref="DT22">IF(DT$7="1",DT9*SUMPRODUCT($MK$7:$NB$7,$MK$10:$NB$10)*SUMPRODUCT($ME$10:$MH$10,$ME$16:$MH$16)+SUMPRODUCT($MK$7:$NB$7,$MK$11:$NB$11)*SUMPRODUCT($ME$11:$MH$11,$ME$16:$MH$16),"")</f>
        <v/>
      </c>
      <c r="DU22" s="19" t="str">
        <f t="array" ref="DU22">IF(DU$7="1",DU9*SUMPRODUCT($MK$7:$NB$7,$MK$10:$NB$10)*SUMPRODUCT($ME$10:$MH$10,$ME$16:$MH$16)+SUMPRODUCT($MK$7:$NB$7,$MK$11:$NB$11)*SUMPRODUCT($ME$11:$MH$11,$ME$16:$MH$16),"")</f>
        <v/>
      </c>
      <c r="DV22" s="19" t="str">
        <f t="array" ref="DV22">IF(DV$7="1",DV9*SUMPRODUCT($MK$7:$NB$7,$MK$10:$NB$10)*SUMPRODUCT($ME$10:$MH$10,$ME$16:$MH$16)+SUMPRODUCT($MK$7:$NB$7,$MK$11:$NB$11)*SUMPRODUCT($ME$11:$MH$11,$ME$16:$MH$16),"")</f>
        <v/>
      </c>
      <c r="DW22" s="19" t="str">
        <f t="array" ref="DW22">IF(DW$7="1",DW9*SUMPRODUCT($MK$7:$NB$7,$MK$10:$NB$10)*SUMPRODUCT($ME$10:$MH$10,$ME$16:$MH$16)+SUMPRODUCT($MK$7:$NB$7,$MK$11:$NB$11)*SUMPRODUCT($ME$11:$MH$11,$ME$16:$MH$16),"")</f>
        <v/>
      </c>
      <c r="DX22" s="19" t="str">
        <f t="array" ref="DX22">IF(DX$7="1",DX9*SUMPRODUCT($MK$7:$NB$7,$MK$10:$NB$10)*SUMPRODUCT($ME$10:$MH$10,$ME$16:$MH$16)+SUMPRODUCT($MK$7:$NB$7,$MK$11:$NB$11)*SUMPRODUCT($ME$11:$MH$11,$ME$16:$MH$16),"")</f>
        <v/>
      </c>
      <c r="DY22" s="19" t="str">
        <f t="array" ref="DY22">IF(DY$7="1",DY9*SUMPRODUCT($MK$7:$NB$7,$MK$10:$NB$10)*SUMPRODUCT($ME$10:$MH$10,$ME$16:$MH$16)+SUMPRODUCT($MK$7:$NB$7,$MK$11:$NB$11)*SUMPRODUCT($ME$11:$MH$11,$ME$16:$MH$16),"")</f>
        <v/>
      </c>
      <c r="DZ22" s="19" t="str">
        <f t="array" ref="DZ22">IF(DZ$7="1",DZ9*SUMPRODUCT($MK$7:$NB$7,$MK$10:$NB$10)*SUMPRODUCT($ME$10:$MH$10,$ME$16:$MH$16)+SUMPRODUCT($MK$7:$NB$7,$MK$11:$NB$11)*SUMPRODUCT($ME$11:$MH$11,$ME$16:$MH$16),"")</f>
        <v/>
      </c>
      <c r="EA22" s="19" t="str">
        <f t="array" ref="EA22">IF(EA$7="1",EA9*SUMPRODUCT($MK$7:$NB$7,$MK$10:$NB$10)*SUMPRODUCT($ME$10:$MH$10,$ME$16:$MH$16)+SUMPRODUCT($MK$7:$NB$7,$MK$11:$NB$11)*SUMPRODUCT($ME$11:$MH$11,$ME$16:$MH$16),"")</f>
        <v/>
      </c>
      <c r="EB22" s="19" t="str">
        <f t="array" ref="EB22">IF(EB$7="1",EB9*SUMPRODUCT($MK$7:$NB$7,$MK$10:$NB$10)*SUMPRODUCT($ME$10:$MH$10,$ME$16:$MH$16)+SUMPRODUCT($MK$7:$NB$7,$MK$11:$NB$11)*SUMPRODUCT($ME$11:$MH$11,$ME$16:$MH$16),"")</f>
        <v/>
      </c>
      <c r="EC22" s="19" t="str">
        <f t="array" ref="EC22">IF(EC$7="1",EC9*SUMPRODUCT($MK$7:$NB$7,$MK$10:$NB$10)*SUMPRODUCT($ME$10:$MH$10,$ME$16:$MH$16)+SUMPRODUCT($MK$7:$NB$7,$MK$11:$NB$11)*SUMPRODUCT($ME$11:$MH$11,$ME$16:$MH$16),"")</f>
        <v/>
      </c>
      <c r="ED22" s="19" t="str">
        <f t="array" ref="ED22">IF(ED$7="1",ED9*SUMPRODUCT($MK$7:$NB$7,$MK$10:$NB$10)*SUMPRODUCT($ME$10:$MH$10,$ME$16:$MH$16)+SUMPRODUCT($MK$7:$NB$7,$MK$11:$NB$11)*SUMPRODUCT($ME$11:$MH$11,$ME$16:$MH$16),"")</f>
        <v/>
      </c>
      <c r="EE22" s="19" t="str">
        <f t="array" ref="EE22">IF(EE$7="1",EE9*SUMPRODUCT($MK$7:$NB$7,$MK$10:$NB$10)*SUMPRODUCT($ME$10:$MH$10,$ME$16:$MH$16)+SUMPRODUCT($MK$7:$NB$7,$MK$11:$NB$11)*SUMPRODUCT($ME$11:$MH$11,$ME$16:$MH$16),"")</f>
        <v/>
      </c>
      <c r="EF22" s="19" t="str">
        <f t="array" ref="EF22">IF(EF$7="1",EF9*SUMPRODUCT($MK$7:$NB$7,$MK$10:$NB$10)*SUMPRODUCT($ME$10:$MH$10,$ME$16:$MH$16)+SUMPRODUCT($MK$7:$NB$7,$MK$11:$NB$11)*SUMPRODUCT($ME$11:$MH$11,$ME$16:$MH$16),"")</f>
        <v/>
      </c>
      <c r="EG22" s="19" t="str">
        <f t="array" ref="EG22">IF(EG$7="1",EG9*SUMPRODUCT($MK$7:$NB$7,$MK$10:$NB$10)*SUMPRODUCT($ME$10:$MH$10,$ME$16:$MH$16)+SUMPRODUCT($MK$7:$NB$7,$MK$11:$NB$11)*SUMPRODUCT($ME$11:$MH$11,$ME$16:$MH$16),"")</f>
        <v/>
      </c>
      <c r="EH22" s="19" t="str">
        <f t="array" ref="EH22">IF(EH$7="1",EH9*SUMPRODUCT($MK$7:$NB$7,$MK$10:$NB$10)*SUMPRODUCT($ME$10:$MH$10,$ME$16:$MH$16)+SUMPRODUCT($MK$7:$NB$7,$MK$11:$NB$11)*SUMPRODUCT($ME$11:$MH$11,$ME$16:$MH$16),"")</f>
        <v/>
      </c>
      <c r="EI22" s="19" t="str">
        <f t="array" ref="EI22">IF(EI$7="1",EI9*SUMPRODUCT($MK$7:$NB$7,$MK$10:$NB$10)*SUMPRODUCT($ME$10:$MH$10,$ME$16:$MH$16)+SUMPRODUCT($MK$7:$NB$7,$MK$11:$NB$11)*SUMPRODUCT($ME$11:$MH$11,$ME$16:$MH$16),"")</f>
        <v/>
      </c>
      <c r="EJ22" s="19" t="str">
        <f t="array" ref="EJ22">IF(EJ$7="1",EJ9*SUMPRODUCT($MK$7:$NB$7,$MK$10:$NB$10)*SUMPRODUCT($ME$10:$MH$10,$ME$16:$MH$16)+SUMPRODUCT($MK$7:$NB$7,$MK$11:$NB$11)*SUMPRODUCT($ME$11:$MH$11,$ME$16:$MH$16),"")</f>
        <v/>
      </c>
      <c r="EK22" s="19" t="str">
        <f t="array" ref="EK22">IF(EK$7="1",EK9*SUMPRODUCT($MK$7:$NB$7,$MK$10:$NB$10)*SUMPRODUCT($ME$10:$MH$10,$ME$16:$MH$16)+SUMPRODUCT($MK$7:$NB$7,$MK$11:$NB$11)*SUMPRODUCT($ME$11:$MH$11,$ME$16:$MH$16),"")</f>
        <v/>
      </c>
      <c r="EL22" s="19" t="str">
        <f t="array" ref="EL22">IF(EL$7="1",EL9*SUMPRODUCT($MK$7:$NB$7,$MK$10:$NB$10)*SUMPRODUCT($ME$10:$MH$10,$ME$16:$MH$16)+SUMPRODUCT($MK$7:$NB$7,$MK$11:$NB$11)*SUMPRODUCT($ME$11:$MH$11,$ME$16:$MH$16),"")</f>
        <v/>
      </c>
      <c r="EM22" s="19" t="str">
        <f t="array" ref="EM22">IF(EM$7="1",EM9*SUMPRODUCT($MK$7:$NB$7,$MK$10:$NB$10)*SUMPRODUCT($ME$10:$MH$10,$ME$16:$MH$16)+SUMPRODUCT($MK$7:$NB$7,$MK$11:$NB$11)*SUMPRODUCT($ME$11:$MH$11,$ME$16:$MH$16),"")</f>
        <v/>
      </c>
      <c r="EN22" s="19" t="str">
        <f t="array" ref="EN22">IF(EN$7="1",EN9*SUMPRODUCT($MK$7:$NB$7,$MK$10:$NB$10)*SUMPRODUCT($ME$10:$MH$10,$ME$16:$MH$16)+SUMPRODUCT($MK$7:$NB$7,$MK$11:$NB$11)*SUMPRODUCT($ME$11:$MH$11,$ME$16:$MH$16),"")</f>
        <v/>
      </c>
      <c r="EO22" s="19" t="str">
        <f t="array" ref="EO22">IF(EO$7="1",EO9*SUMPRODUCT($MK$7:$NB$7,$MK$10:$NB$10)*SUMPRODUCT($ME$10:$MH$10,$ME$16:$MH$16)+SUMPRODUCT($MK$7:$NB$7,$MK$11:$NB$11)*SUMPRODUCT($ME$11:$MH$11,$ME$16:$MH$16),"")</f>
        <v/>
      </c>
      <c r="EP22" s="19" t="str">
        <f t="array" ref="EP22">IF(EP$7="1",EP9*SUMPRODUCT($MK$7:$NB$7,$MK$10:$NB$10)*SUMPRODUCT($ME$10:$MH$10,$ME$16:$MH$16)+SUMPRODUCT($MK$7:$NB$7,$MK$11:$NB$11)*SUMPRODUCT($ME$11:$MH$11,$ME$16:$MH$16),"")</f>
        <v/>
      </c>
      <c r="EQ22" s="19" t="str">
        <f t="array" ref="EQ22">IF(EQ$7="1",EQ9*SUMPRODUCT($MK$7:$NB$7,$MK$10:$NB$10)*SUMPRODUCT($ME$10:$MH$10,$ME$16:$MH$16)+SUMPRODUCT($MK$7:$NB$7,$MK$11:$NB$11)*SUMPRODUCT($ME$11:$MH$11,$ME$16:$MH$16),"")</f>
        <v/>
      </c>
      <c r="ER22" s="19" t="str">
        <f t="array" ref="ER22">IF(ER$7="1",ER9*SUMPRODUCT($MK$7:$NB$7,$MK$10:$NB$10)*SUMPRODUCT($ME$10:$MH$10,$ME$16:$MH$16)+SUMPRODUCT($MK$7:$NB$7,$MK$11:$NB$11)*SUMPRODUCT($ME$11:$MH$11,$ME$16:$MH$16),"")</f>
        <v/>
      </c>
      <c r="ES22" s="19" t="str">
        <f t="array" ref="ES22">IF(ES$7="1",ES9*SUMPRODUCT($MK$7:$NB$7,$MK$10:$NB$10)*SUMPRODUCT($ME$10:$MH$10,$ME$16:$MH$16)+SUMPRODUCT($MK$7:$NB$7,$MK$11:$NB$11)*SUMPRODUCT($ME$11:$MH$11,$ME$16:$MH$16),"")</f>
        <v/>
      </c>
      <c r="ET22" s="19" t="str">
        <f t="array" ref="ET22">IF(ET$7="1",ET9*SUMPRODUCT($MK$7:$NB$7,$MK$10:$NB$10)*SUMPRODUCT($ME$10:$MH$10,$ME$16:$MH$16)+SUMPRODUCT($MK$7:$NB$7,$MK$11:$NB$11)*SUMPRODUCT($ME$11:$MH$11,$ME$16:$MH$16),"")</f>
        <v/>
      </c>
      <c r="EU22" s="19" t="str">
        <f t="array" ref="EU22">IF(EU$7="1",EU9*SUMPRODUCT($MK$7:$NB$7,$MK$10:$NB$10)*SUMPRODUCT($ME$10:$MH$10,$ME$16:$MH$16)+SUMPRODUCT($MK$7:$NB$7,$MK$11:$NB$11)*SUMPRODUCT($ME$11:$MH$11,$ME$16:$MH$16),"")</f>
        <v/>
      </c>
      <c r="EV22" s="19" t="str">
        <f t="array" ref="EV22">IF(EV$7="1",EV9*SUMPRODUCT($MK$7:$NB$7,$MK$10:$NB$10)*SUMPRODUCT($ME$10:$MH$10,$ME$16:$MH$16)+SUMPRODUCT($MK$7:$NB$7,$MK$11:$NB$11)*SUMPRODUCT($ME$11:$MH$11,$ME$16:$MH$16),"")</f>
        <v/>
      </c>
      <c r="EW22" s="19" t="str">
        <f t="array" ref="EW22">IF(EW$7="1",EW9*SUMPRODUCT($MK$7:$NB$7,$MK$10:$NB$10)*SUMPRODUCT($ME$10:$MH$10,$ME$16:$MH$16)+SUMPRODUCT($MK$7:$NB$7,$MK$11:$NB$11)*SUMPRODUCT($ME$11:$MH$11,$ME$16:$MH$16),"")</f>
        <v/>
      </c>
      <c r="EX22" s="19" t="str">
        <f t="array" ref="EX22">IF(EX$7="1",EX9*SUMPRODUCT($MK$7:$NB$7,$MK$10:$NB$10)*SUMPRODUCT($ME$10:$MH$10,$ME$16:$MH$16)+SUMPRODUCT($MK$7:$NB$7,$MK$11:$NB$11)*SUMPRODUCT($ME$11:$MH$11,$ME$16:$MH$16),"")</f>
        <v/>
      </c>
      <c r="EY22" s="19" t="str">
        <f t="array" ref="EY22">IF(EY$7="1",EY9*SUMPRODUCT($MK$7:$NB$7,$MK$10:$NB$10)*SUMPRODUCT($ME$10:$MH$10,$ME$16:$MH$16)+SUMPRODUCT($MK$7:$NB$7,$MK$11:$NB$11)*SUMPRODUCT($ME$11:$MH$11,$ME$16:$MH$16),"")</f>
        <v/>
      </c>
      <c r="EZ22" s="19" t="str">
        <f t="array" ref="EZ22">IF(EZ$7="1",EZ9*SUMPRODUCT($MK$7:$NB$7,$MK$10:$NB$10)*SUMPRODUCT($ME$10:$MH$10,$ME$16:$MH$16)+SUMPRODUCT($MK$7:$NB$7,$MK$11:$NB$11)*SUMPRODUCT($ME$11:$MH$11,$ME$16:$MH$16),"")</f>
        <v/>
      </c>
      <c r="FA22" s="19" t="str">
        <f t="array" ref="FA22">IF(FA$7="1",FA9*SUMPRODUCT($MK$7:$NB$7,$MK$10:$NB$10)*SUMPRODUCT($ME$10:$MH$10,$ME$16:$MH$16)+SUMPRODUCT($MK$7:$NB$7,$MK$11:$NB$11)*SUMPRODUCT($ME$11:$MH$11,$ME$16:$MH$16),"")</f>
        <v/>
      </c>
      <c r="FB22" s="19" t="str">
        <f t="array" ref="FB22">IF(FB$7="1",FB9*SUMPRODUCT($MK$7:$NB$7,$MK$10:$NB$10)*SUMPRODUCT($ME$10:$MH$10,$ME$16:$MH$16)+SUMPRODUCT($MK$7:$NB$7,$MK$11:$NB$11)*SUMPRODUCT($ME$11:$MH$11,$ME$16:$MH$16),"")</f>
        <v/>
      </c>
      <c r="FC22" s="19" t="str">
        <f t="array" ref="FC22">IF(FC$7="1",FC9*SUMPRODUCT($MK$7:$NB$7,$MK$10:$NB$10)*SUMPRODUCT($ME$10:$MH$10,$ME$16:$MH$16)+SUMPRODUCT($MK$7:$NB$7,$MK$11:$NB$11)*SUMPRODUCT($ME$11:$MH$11,$ME$16:$MH$16),"")</f>
        <v/>
      </c>
      <c r="FD22" s="19" t="str">
        <f t="array" ref="FD22">IF(FD$7="1",FD9*SUMPRODUCT($MK$7:$NB$7,$MK$10:$NB$10)*SUMPRODUCT($ME$10:$MH$10,$ME$16:$MH$16)+SUMPRODUCT($MK$7:$NB$7,$MK$11:$NB$11)*SUMPRODUCT($ME$11:$MH$11,$ME$16:$MH$16),"")</f>
        <v/>
      </c>
      <c r="FE22" s="19" t="str">
        <f t="array" ref="FE22">IF(FE$7="1",FE9*SUMPRODUCT($MK$7:$NB$7,$MK$10:$NB$10)*SUMPRODUCT($ME$10:$MH$10,$ME$16:$MH$16)+SUMPRODUCT($MK$7:$NB$7,$MK$11:$NB$11)*SUMPRODUCT($ME$11:$MH$11,$ME$16:$MH$16),"")</f>
        <v/>
      </c>
      <c r="FF22" s="19" t="str">
        <f t="array" ref="FF22">IF(FF$7="1",FF9*SUMPRODUCT($MK$7:$NB$7,$MK$10:$NB$10)*SUMPRODUCT($ME$10:$MH$10,$ME$16:$MH$16)+SUMPRODUCT($MK$7:$NB$7,$MK$11:$NB$11)*SUMPRODUCT($ME$11:$MH$11,$ME$16:$MH$16),"")</f>
        <v/>
      </c>
      <c r="FG22" s="19" t="str">
        <f t="array" ref="FG22">IF(FG$7="1",FG9*SUMPRODUCT($MK$7:$NB$7,$MK$10:$NB$10)*SUMPRODUCT($ME$10:$MH$10,$ME$16:$MH$16)+SUMPRODUCT($MK$7:$NB$7,$MK$11:$NB$11)*SUMPRODUCT($ME$11:$MH$11,$ME$16:$MH$16),"")</f>
        <v/>
      </c>
      <c r="FH22" s="19" t="str">
        <f t="array" ref="FH22">IF(FH$7="1",FH9*SUMPRODUCT($MK$7:$NB$7,$MK$10:$NB$10)*SUMPRODUCT($ME$10:$MH$10,$ME$16:$MH$16)+SUMPRODUCT($MK$7:$NB$7,$MK$11:$NB$11)*SUMPRODUCT($ME$11:$MH$11,$ME$16:$MH$16),"")</f>
        <v/>
      </c>
      <c r="FI22" s="19" t="str">
        <f t="array" ref="FI22">IF(FI$7="1",FI9*SUMPRODUCT($MK$7:$NB$7,$MK$10:$NB$10)*SUMPRODUCT($ME$10:$MH$10,$ME$16:$MH$16)+SUMPRODUCT($MK$7:$NB$7,$MK$11:$NB$11)*SUMPRODUCT($ME$11:$MH$11,$ME$16:$MH$16),"")</f>
        <v/>
      </c>
      <c r="FJ22" s="19" t="str">
        <f t="array" ref="FJ22">IF(FJ$7="1",FJ9*SUMPRODUCT($MK$7:$NB$7,$MK$10:$NB$10)*SUMPRODUCT($ME$10:$MH$10,$ME$16:$MH$16)+SUMPRODUCT($MK$7:$NB$7,$MK$11:$NB$11)*SUMPRODUCT($ME$11:$MH$11,$ME$16:$MH$16),"")</f>
        <v/>
      </c>
      <c r="FK22" s="19" t="str">
        <f t="array" ref="FK22">IF(FK$7="1",FK9*SUMPRODUCT($MK$7:$NB$7,$MK$10:$NB$10)*SUMPRODUCT($ME$10:$MH$10,$ME$16:$MH$16)+SUMPRODUCT($MK$7:$NB$7,$MK$11:$NB$11)*SUMPRODUCT($ME$11:$MH$11,$ME$16:$MH$16),"")</f>
        <v/>
      </c>
      <c r="FL22" s="19" t="str">
        <f t="array" ref="FL22">IF(FL$7="1",FL9*SUMPRODUCT($MK$7:$NB$7,$MK$10:$NB$10)*SUMPRODUCT($ME$10:$MH$10,$ME$16:$MH$16)+SUMPRODUCT($MK$7:$NB$7,$MK$11:$NB$11)*SUMPRODUCT($ME$11:$MH$11,$ME$16:$MH$16),"")</f>
        <v/>
      </c>
      <c r="FM22" s="19" t="str">
        <f t="array" ref="FM22">IF(FM$7="1",FM9*SUMPRODUCT($MK$7:$NB$7,$MK$10:$NB$10)*SUMPRODUCT($ME$10:$MH$10,$ME$16:$MH$16)+SUMPRODUCT($MK$7:$NB$7,$MK$11:$NB$11)*SUMPRODUCT($ME$11:$MH$11,$ME$16:$MH$16),"")</f>
        <v/>
      </c>
      <c r="FN22" s="19" t="str">
        <f t="array" ref="FN22">IF(FN$7="1",FN9*SUMPRODUCT($MK$7:$NB$7,$MK$10:$NB$10)*SUMPRODUCT($ME$10:$MH$10,$ME$16:$MH$16)+SUMPRODUCT($MK$7:$NB$7,$MK$11:$NB$11)*SUMPRODUCT($ME$11:$MH$11,$ME$16:$MH$16),"")</f>
        <v/>
      </c>
      <c r="FO22" s="19" t="str">
        <f t="array" ref="FO22">IF(FO$7="1",FO9*SUMPRODUCT($MK$7:$NB$7,$MK$10:$NB$10)*SUMPRODUCT($ME$10:$MH$10,$ME$16:$MH$16)+SUMPRODUCT($MK$7:$NB$7,$MK$11:$NB$11)*SUMPRODUCT($ME$11:$MH$11,$ME$16:$MH$16),"")</f>
        <v/>
      </c>
      <c r="FP22" s="19" t="str">
        <f t="array" ref="FP22">IF(FP$7="1",FP9*SUMPRODUCT($MK$7:$NB$7,$MK$10:$NB$10)*SUMPRODUCT($ME$10:$MH$10,$ME$16:$MH$16)+SUMPRODUCT($MK$7:$NB$7,$MK$11:$NB$11)*SUMPRODUCT($ME$11:$MH$11,$ME$16:$MH$16),"")</f>
        <v/>
      </c>
      <c r="FQ22" s="19" t="str">
        <f t="array" ref="FQ22">IF(FQ$7="1",FQ9*SUMPRODUCT($MK$7:$NB$7,$MK$10:$NB$10)*SUMPRODUCT($ME$10:$MH$10,$ME$16:$MH$16)+SUMPRODUCT($MK$7:$NB$7,$MK$11:$NB$11)*SUMPRODUCT($ME$11:$MH$11,$ME$16:$MH$16),"")</f>
        <v/>
      </c>
      <c r="FR22" s="19" t="str">
        <f t="array" ref="FR22">IF(FR$7="1",FR9*SUMPRODUCT($MK$7:$NB$7,$MK$10:$NB$10)*SUMPRODUCT($ME$10:$MH$10,$ME$16:$MH$16)+SUMPRODUCT($MK$7:$NB$7,$MK$11:$NB$11)*SUMPRODUCT($ME$11:$MH$11,$ME$16:$MH$16),"")</f>
        <v/>
      </c>
      <c r="FS22" s="19" t="str">
        <f t="array" ref="FS22">IF(FS$7="1",FS9*SUMPRODUCT($MK$7:$NB$7,$MK$10:$NB$10)*SUMPRODUCT($ME$10:$MH$10,$ME$16:$MH$16)+SUMPRODUCT($MK$7:$NB$7,$MK$11:$NB$11)*SUMPRODUCT($ME$11:$MH$11,$ME$16:$MH$16),"")</f>
        <v/>
      </c>
      <c r="FT22" s="19" t="str">
        <f t="array" ref="FT22">IF(FT$7="1",FT9*SUMPRODUCT($MK$7:$NB$7,$MK$10:$NB$10)*SUMPRODUCT($ME$10:$MH$10,$ME$16:$MH$16)+SUMPRODUCT($MK$7:$NB$7,$MK$11:$NB$11)*SUMPRODUCT($ME$11:$MH$11,$ME$16:$MH$16),"")</f>
        <v/>
      </c>
      <c r="FU22" s="19" t="str">
        <f t="array" ref="FU22">IF(FU$7="1",FU9*SUMPRODUCT($MK$7:$NB$7,$MK$10:$NB$10)*SUMPRODUCT($ME$10:$MH$10,$ME$16:$MH$16)+SUMPRODUCT($MK$7:$NB$7,$MK$11:$NB$11)*SUMPRODUCT($ME$11:$MH$11,$ME$16:$MH$16),"")</f>
        <v/>
      </c>
      <c r="FV22" s="19" t="str">
        <f t="array" ref="FV22">IF(FV$7="1",FV9*SUMPRODUCT($MK$7:$NB$7,$MK$10:$NB$10)*SUMPRODUCT($ME$10:$MH$10,$ME$16:$MH$16)+SUMPRODUCT($MK$7:$NB$7,$MK$11:$NB$11)*SUMPRODUCT($ME$11:$MH$11,$ME$16:$MH$16),"")</f>
        <v/>
      </c>
      <c r="FW22" s="19" t="str">
        <f t="array" ref="FW22">IF(FW$7="1",FW9*SUMPRODUCT($MK$7:$NB$7,$MK$10:$NB$10)*SUMPRODUCT($ME$10:$MH$10,$ME$16:$MH$16)+SUMPRODUCT($MK$7:$NB$7,$MK$11:$NB$11)*SUMPRODUCT($ME$11:$MH$11,$ME$16:$MH$16),"")</f>
        <v/>
      </c>
      <c r="FX22" s="19" t="str">
        <f t="array" ref="FX22">IF(FX$7="1",FX9*SUMPRODUCT($MK$7:$NB$7,$MK$10:$NB$10)*SUMPRODUCT($ME$10:$MH$10,$ME$16:$MH$16)+SUMPRODUCT($MK$7:$NB$7,$MK$11:$NB$11)*SUMPRODUCT($ME$11:$MH$11,$ME$16:$MH$16),"")</f>
        <v/>
      </c>
      <c r="FY22" s="19" t="str">
        <f t="array" ref="FY22">IF(FY$7="1",FY9*SUMPRODUCT($MK$7:$NB$7,$MK$10:$NB$10)*SUMPRODUCT($ME$10:$MH$10,$ME$16:$MH$16)+SUMPRODUCT($MK$7:$NB$7,$MK$11:$NB$11)*SUMPRODUCT($ME$11:$MH$11,$ME$16:$MH$16),"")</f>
        <v/>
      </c>
      <c r="FZ22" s="19" t="str">
        <f t="array" ref="FZ22">IF(FZ$7="1",FZ9*SUMPRODUCT($MK$7:$NB$7,$MK$10:$NB$10)*SUMPRODUCT($ME$10:$MH$10,$ME$16:$MH$16)+SUMPRODUCT($MK$7:$NB$7,$MK$11:$NB$11)*SUMPRODUCT($ME$11:$MH$11,$ME$16:$MH$16),"")</f>
        <v/>
      </c>
      <c r="GA22" s="19" t="str">
        <f t="array" ref="GA22">IF(GA$7="1",GA9*SUMPRODUCT($MK$7:$NB$7,$MK$10:$NB$10)*SUMPRODUCT($ME$10:$MH$10,$ME$16:$MH$16)+SUMPRODUCT($MK$7:$NB$7,$MK$11:$NB$11)*SUMPRODUCT($ME$11:$MH$11,$ME$16:$MH$16),"")</f>
        <v/>
      </c>
      <c r="GB22" s="19" t="str">
        <f t="array" ref="GB22">IF(GB$7="1",GB9*SUMPRODUCT($MK$7:$NB$7,$MK$10:$NB$10)*SUMPRODUCT($ME$10:$MH$10,$ME$16:$MH$16)+SUMPRODUCT($MK$7:$NB$7,$MK$11:$NB$11)*SUMPRODUCT($ME$11:$MH$11,$ME$16:$MH$16),"")</f>
        <v/>
      </c>
      <c r="GC22" s="19" t="str">
        <f t="array" ref="GC22">IF(GC$7="1",GC9*SUMPRODUCT($MK$7:$NB$7,$MK$10:$NB$10)*SUMPRODUCT($ME$10:$MH$10,$ME$16:$MH$16)+SUMPRODUCT($MK$7:$NB$7,$MK$11:$NB$11)*SUMPRODUCT($ME$11:$MH$11,$ME$16:$MH$16),"")</f>
        <v/>
      </c>
      <c r="GD22" s="19" t="str">
        <f t="array" ref="GD22">IF(GD$7="1",GD9*SUMPRODUCT($MK$7:$NB$7,$MK$10:$NB$10)*SUMPRODUCT($ME$10:$MH$10,$ME$16:$MH$16)+SUMPRODUCT($MK$7:$NB$7,$MK$11:$NB$11)*SUMPRODUCT($ME$11:$MH$11,$ME$16:$MH$16),"")</f>
        <v/>
      </c>
      <c r="GE22" s="19" t="str">
        <f t="array" ref="GE22">IF(GE$7="1",GE9*SUMPRODUCT($MK$7:$NB$7,$MK$10:$NB$10)*SUMPRODUCT($ME$10:$MH$10,$ME$16:$MH$16)+SUMPRODUCT($MK$7:$NB$7,$MK$11:$NB$11)*SUMPRODUCT($ME$11:$MH$11,$ME$16:$MH$16),"")</f>
        <v/>
      </c>
      <c r="GF22" s="19" t="str">
        <f t="array" ref="GF22">IF(GF$7="1",GF9*SUMPRODUCT($MK$7:$NB$7,$MK$10:$NB$10)*SUMPRODUCT($ME$10:$MH$10,$ME$16:$MH$16)+SUMPRODUCT($MK$7:$NB$7,$MK$11:$NB$11)*SUMPRODUCT($ME$11:$MH$11,$ME$16:$MH$16),"")</f>
        <v/>
      </c>
      <c r="GG22" s="19" t="str">
        <f t="array" ref="GG22">IF(GG$7="1",GG9*SUMPRODUCT($MK$7:$NB$7,$MK$10:$NB$10)*SUMPRODUCT($ME$10:$MH$10,$ME$16:$MH$16)+SUMPRODUCT($MK$7:$NB$7,$MK$11:$NB$11)*SUMPRODUCT($ME$11:$MH$11,$ME$16:$MH$16),"")</f>
        <v/>
      </c>
      <c r="GH22" s="19" t="str">
        <f t="array" ref="GH22">IF(GH$7="1",GH9*SUMPRODUCT($MK$7:$NB$7,$MK$10:$NB$10)*SUMPRODUCT($ME$10:$MH$10,$ME$16:$MH$16)+SUMPRODUCT($MK$7:$NB$7,$MK$11:$NB$11)*SUMPRODUCT($ME$11:$MH$11,$ME$16:$MH$16),"")</f>
        <v/>
      </c>
      <c r="GI22" s="19" t="str">
        <f t="array" ref="GI22">IF(GI$7="1",GI9*SUMPRODUCT($MK$7:$NB$7,$MK$10:$NB$10)*SUMPRODUCT($ME$10:$MH$10,$ME$16:$MH$16)+SUMPRODUCT($MK$7:$NB$7,$MK$11:$NB$11)*SUMPRODUCT($ME$11:$MH$11,$ME$16:$MH$16),"")</f>
        <v/>
      </c>
      <c r="GJ22" s="19" t="str">
        <f t="array" ref="GJ22">IF(GJ$7="1",GJ9*SUMPRODUCT($MK$7:$NB$7,$MK$10:$NB$10)*SUMPRODUCT($ME$10:$MH$10,$ME$16:$MH$16)+SUMPRODUCT($MK$7:$NB$7,$MK$11:$NB$11)*SUMPRODUCT($ME$11:$MH$11,$ME$16:$MH$16),"")</f>
        <v/>
      </c>
      <c r="GK22" s="19" t="str">
        <f t="array" ref="GK22">IF(GK$7="1",GK9*SUMPRODUCT($MK$7:$NB$7,$MK$10:$NB$10)*SUMPRODUCT($ME$10:$MH$10,$ME$16:$MH$16)+SUMPRODUCT($MK$7:$NB$7,$MK$11:$NB$11)*SUMPRODUCT($ME$11:$MH$11,$ME$16:$MH$16),"")</f>
        <v/>
      </c>
      <c r="GL22" s="19" t="str">
        <f t="array" ref="GL22">IF(GL$7="1",GL9*SUMPRODUCT($MK$7:$NB$7,$MK$10:$NB$10)*SUMPRODUCT($ME$10:$MH$10,$ME$16:$MH$16)+SUMPRODUCT($MK$7:$NB$7,$MK$11:$NB$11)*SUMPRODUCT($ME$11:$MH$11,$ME$16:$MH$16),"")</f>
        <v/>
      </c>
      <c r="GM22" s="19" t="str">
        <f t="array" ref="GM22">IF(GM$7="1",GM9*SUMPRODUCT($MK$7:$NB$7,$MK$10:$NB$10)*SUMPRODUCT($ME$10:$MH$10,$ME$16:$MH$16)+SUMPRODUCT($MK$7:$NB$7,$MK$11:$NB$11)*SUMPRODUCT($ME$11:$MH$11,$ME$16:$MH$16),"")</f>
        <v/>
      </c>
      <c r="GN22" s="19" t="str">
        <f t="array" ref="GN22">IF(GN$7="1",GN9*SUMPRODUCT($MK$7:$NB$7,$MK$10:$NB$10)*SUMPRODUCT($ME$10:$MH$10,$ME$16:$MH$16)+SUMPRODUCT($MK$7:$NB$7,$MK$11:$NB$11)*SUMPRODUCT($ME$11:$MH$11,$ME$16:$MH$16),"")</f>
        <v/>
      </c>
      <c r="GO22" s="19" t="str">
        <f t="array" ref="GO22">IF(GO$7="1",GO9*SUMPRODUCT($MK$7:$NB$7,$MK$10:$NB$10)*SUMPRODUCT($ME$10:$MH$10,$ME$16:$MH$16)+SUMPRODUCT($MK$7:$NB$7,$MK$11:$NB$11)*SUMPRODUCT($ME$11:$MH$11,$ME$16:$MH$16),"")</f>
        <v/>
      </c>
      <c r="GP22" s="19" t="str">
        <f t="array" ref="GP22">IF(GP$7="1",GP9*SUMPRODUCT($MK$7:$NB$7,$MK$10:$NB$10)*SUMPRODUCT($ME$10:$MH$10,$ME$16:$MH$16)+SUMPRODUCT($MK$7:$NB$7,$MK$11:$NB$11)*SUMPRODUCT($ME$11:$MH$11,$ME$16:$MH$16),"")</f>
        <v/>
      </c>
      <c r="GQ22" s="19" t="str">
        <f t="array" ref="GQ22">IF(GQ$7="1",GQ9*SUMPRODUCT($MK$7:$NB$7,$MK$10:$NB$10)*SUMPRODUCT($ME$10:$MH$10,$ME$16:$MH$16)+SUMPRODUCT($MK$7:$NB$7,$MK$11:$NB$11)*SUMPRODUCT($ME$11:$MH$11,$ME$16:$MH$16),"")</f>
        <v/>
      </c>
      <c r="GR22" s="19" t="str">
        <f t="array" ref="GR22">IF(GR$7="1",GR9*SUMPRODUCT($MK$7:$NB$7,$MK$10:$NB$10)*SUMPRODUCT($ME$10:$MH$10,$ME$16:$MH$16)+SUMPRODUCT($MK$7:$NB$7,$MK$11:$NB$11)*SUMPRODUCT($ME$11:$MH$11,$ME$16:$MH$16),"")</f>
        <v/>
      </c>
      <c r="GS22" s="19" t="str">
        <f t="array" ref="GS22">IF(GS$7="1",GS9*SUMPRODUCT($MK$7:$NB$7,$MK$10:$NB$10)*SUMPRODUCT($ME$10:$MH$10,$ME$16:$MH$16)+SUMPRODUCT($MK$7:$NB$7,$MK$11:$NB$11)*SUMPRODUCT($ME$11:$MH$11,$ME$16:$MH$16),"")</f>
        <v/>
      </c>
      <c r="GT22" s="19" t="str">
        <f t="array" ref="GT22">IF(GT$7="1",GT9*SUMPRODUCT($MK$7:$NB$7,$MK$10:$NB$10)*SUMPRODUCT($ME$10:$MH$10,$ME$16:$MH$16)+SUMPRODUCT($MK$7:$NB$7,$MK$11:$NB$11)*SUMPRODUCT($ME$11:$MH$11,$ME$16:$MH$16),"")</f>
        <v/>
      </c>
      <c r="GU22" s="19" t="str">
        <f t="array" ref="GU22">IF(GU$7="1",GU9*SUMPRODUCT($MK$7:$NB$7,$MK$10:$NB$10)*SUMPRODUCT($ME$10:$MH$10,$ME$16:$MH$16)+SUMPRODUCT($MK$7:$NB$7,$MK$11:$NB$11)*SUMPRODUCT($ME$11:$MH$11,$ME$16:$MH$16),"")</f>
        <v/>
      </c>
      <c r="GV22" s="19" t="str">
        <f t="array" ref="GV22">IF(GV$7="1",GV9*SUMPRODUCT($MK$7:$NB$7,$MK$10:$NB$10)*SUMPRODUCT($ME$10:$MH$10,$ME$16:$MH$16)+SUMPRODUCT($MK$7:$NB$7,$MK$11:$NB$11)*SUMPRODUCT($ME$11:$MH$11,$ME$16:$MH$16),"")</f>
        <v/>
      </c>
      <c r="GW22" s="19" t="str">
        <f t="array" ref="GW22">IF(GW$7="1",GW9*SUMPRODUCT($MK$7:$NB$7,$MK$10:$NB$10)*SUMPRODUCT($ME$10:$MH$10,$ME$16:$MH$16)+SUMPRODUCT($MK$7:$NB$7,$MK$11:$NB$11)*SUMPRODUCT($ME$11:$MH$11,$ME$16:$MH$16),"")</f>
        <v/>
      </c>
      <c r="GX22" s="19" t="str">
        <f t="array" ref="GX22">IF(GX$7="1",GX9*SUMPRODUCT($MK$7:$NB$7,$MK$10:$NB$10)*SUMPRODUCT($ME$10:$MH$10,$ME$16:$MH$16)+SUMPRODUCT($MK$7:$NB$7,$MK$11:$NB$11)*SUMPRODUCT($ME$11:$MH$11,$ME$16:$MH$16),"")</f>
        <v/>
      </c>
      <c r="GY22" s="19" t="str">
        <f t="array" ref="GY22">IF(GY$7="1",GY9*SUMPRODUCT($MK$7:$NB$7,$MK$10:$NB$10)*SUMPRODUCT($ME$10:$MH$10,$ME$16:$MH$16)+SUMPRODUCT($MK$7:$NB$7,$MK$11:$NB$11)*SUMPRODUCT($ME$11:$MH$11,$ME$16:$MH$16),"")</f>
        <v/>
      </c>
      <c r="GZ22" s="19" t="str">
        <f t="array" ref="GZ22">IF(GZ$7="1",GZ9*SUMPRODUCT($MK$7:$NB$7,$MK$10:$NB$10)*SUMPRODUCT($ME$10:$MH$10,$ME$16:$MH$16)+SUMPRODUCT($MK$7:$NB$7,$MK$11:$NB$11)*SUMPRODUCT($ME$11:$MH$11,$ME$16:$MH$16),"")</f>
        <v/>
      </c>
      <c r="HA22" s="19" t="str">
        <f t="array" ref="HA22">IF(HA$7="1",HA9*SUMPRODUCT($MK$7:$NB$7,$MK$10:$NB$10)*SUMPRODUCT($ME$10:$MH$10,$ME$16:$MH$16)+SUMPRODUCT($MK$7:$NB$7,$MK$11:$NB$11)*SUMPRODUCT($ME$11:$MH$11,$ME$16:$MH$16),"")</f>
        <v/>
      </c>
      <c r="HB22" s="19" t="str">
        <f t="array" ref="HB22">IF(HB$7="1",HB9*SUMPRODUCT($MK$7:$NB$7,$MK$10:$NB$10)*SUMPRODUCT($ME$10:$MH$10,$ME$16:$MH$16)+SUMPRODUCT($MK$7:$NB$7,$MK$11:$NB$11)*SUMPRODUCT($ME$11:$MH$11,$ME$16:$MH$16),"")</f>
        <v/>
      </c>
      <c r="HC22" s="19" t="str">
        <f t="array" ref="HC22">IF(HC$7="1",HC9*SUMPRODUCT($MK$7:$NB$7,$MK$10:$NB$10)*SUMPRODUCT($ME$10:$MH$10,$ME$16:$MH$16)+SUMPRODUCT($MK$7:$NB$7,$MK$11:$NB$11)*SUMPRODUCT($ME$11:$MH$11,$ME$16:$MH$16),"")</f>
        <v/>
      </c>
      <c r="HD22" s="19" t="str">
        <f t="array" ref="HD22">IF(HD$7="1",HD9*SUMPRODUCT($MK$7:$NB$7,$MK$10:$NB$10)*SUMPRODUCT($ME$10:$MH$10,$ME$16:$MH$16)+SUMPRODUCT($MK$7:$NB$7,$MK$11:$NB$11)*SUMPRODUCT($ME$11:$MH$11,$ME$16:$MH$16),"")</f>
        <v/>
      </c>
      <c r="HE22" s="19" t="str">
        <f t="array" ref="HE22">IF(HE$7="1",HE9*SUMPRODUCT($MK$7:$NB$7,$MK$10:$NB$10)*SUMPRODUCT($ME$10:$MH$10,$ME$16:$MH$16)+SUMPRODUCT($MK$7:$NB$7,$MK$11:$NB$11)*SUMPRODUCT($ME$11:$MH$11,$ME$16:$MH$16),"")</f>
        <v/>
      </c>
      <c r="HF22" s="19" t="str">
        <f t="array" ref="HF22">IF(HF$7="1",HF9*SUMPRODUCT($MK$7:$NB$7,$MK$10:$NB$10)*SUMPRODUCT($ME$10:$MH$10,$ME$16:$MH$16)+SUMPRODUCT($MK$7:$NB$7,$MK$11:$NB$11)*SUMPRODUCT($ME$11:$MH$11,$ME$16:$MH$16),"")</f>
        <v/>
      </c>
      <c r="HG22" s="19" t="str">
        <f t="array" ref="HG22">IF(HG$7="1",HG9*SUMPRODUCT($MK$7:$NB$7,$MK$10:$NB$10)*SUMPRODUCT($ME$10:$MH$10,$ME$16:$MH$16)+SUMPRODUCT($MK$7:$NB$7,$MK$11:$NB$11)*SUMPRODUCT($ME$11:$MH$11,$ME$16:$MH$16),"")</f>
        <v/>
      </c>
      <c r="HH22" s="19" t="str">
        <f t="array" ref="HH22">IF(HH$7="1",HH9*SUMPRODUCT($MK$7:$NB$7,$MK$10:$NB$10)*SUMPRODUCT($ME$10:$MH$10,$ME$16:$MH$16)+SUMPRODUCT($MK$7:$NB$7,$MK$11:$NB$11)*SUMPRODUCT($ME$11:$MH$11,$ME$16:$MH$16),"")</f>
        <v/>
      </c>
      <c r="HI22" s="19" t="str">
        <f t="array" ref="HI22">IF(HI$7="1",HI9*SUMPRODUCT($MK$7:$NB$7,$MK$10:$NB$10)*SUMPRODUCT($ME$10:$MH$10,$ME$16:$MH$16)+SUMPRODUCT($MK$7:$NB$7,$MK$11:$NB$11)*SUMPRODUCT($ME$11:$MH$11,$ME$16:$MH$16),"")</f>
        <v/>
      </c>
      <c r="HJ22" s="19" t="str">
        <f t="array" ref="HJ22">IF(HJ$7="1",HJ9*SUMPRODUCT($MK$7:$NB$7,$MK$10:$NB$10)*SUMPRODUCT($ME$10:$MH$10,$ME$16:$MH$16)+SUMPRODUCT($MK$7:$NB$7,$MK$11:$NB$11)*SUMPRODUCT($ME$11:$MH$11,$ME$16:$MH$16),"")</f>
        <v/>
      </c>
      <c r="HK22" s="19" t="str">
        <f t="array" ref="HK22">IF(HK$7="1",HK9*SUMPRODUCT($MK$7:$NB$7,$MK$10:$NB$10)*SUMPRODUCT($ME$10:$MH$10,$ME$16:$MH$16)+SUMPRODUCT($MK$7:$NB$7,$MK$11:$NB$11)*SUMPRODUCT($ME$11:$MH$11,$ME$16:$MH$16),"")</f>
        <v/>
      </c>
      <c r="HL22" s="19" t="str">
        <f t="array" ref="HL22">IF(HL$7="1",HL9*SUMPRODUCT($MK$7:$NB$7,$MK$10:$NB$10)*SUMPRODUCT($ME$10:$MH$10,$ME$16:$MH$16)+SUMPRODUCT($MK$7:$NB$7,$MK$11:$NB$11)*SUMPRODUCT($ME$11:$MH$11,$ME$16:$MH$16),"")</f>
        <v/>
      </c>
      <c r="HM22" s="19" t="str">
        <f t="array" ref="HM22">IF(HM$7="1",HM9*SUMPRODUCT($MK$7:$NB$7,$MK$10:$NB$10)*SUMPRODUCT($ME$10:$MH$10,$ME$16:$MH$16)+SUMPRODUCT($MK$7:$NB$7,$MK$11:$NB$11)*SUMPRODUCT($ME$11:$MH$11,$ME$16:$MH$16),"")</f>
        <v/>
      </c>
      <c r="HN22" s="19" t="str">
        <f t="array" ref="HN22">IF(HN$7="1",HN9*SUMPRODUCT($MK$7:$NB$7,$MK$10:$NB$10)*SUMPRODUCT($ME$10:$MH$10,$ME$16:$MH$16)+SUMPRODUCT($MK$7:$NB$7,$MK$11:$NB$11)*SUMPRODUCT($ME$11:$MH$11,$ME$16:$MH$16),"")</f>
        <v/>
      </c>
      <c r="HO22" s="19" t="str">
        <f t="array" ref="HO22">IF(HO$7="1",HO9*SUMPRODUCT($MK$7:$NB$7,$MK$10:$NB$10)*SUMPRODUCT($ME$10:$MH$10,$ME$16:$MH$16)+SUMPRODUCT($MK$7:$NB$7,$MK$11:$NB$11)*SUMPRODUCT($ME$11:$MH$11,$ME$16:$MH$16),"")</f>
        <v/>
      </c>
      <c r="HP22" s="19" t="str">
        <f t="array" ref="HP22">IF(HP$7="1",HP9*SUMPRODUCT($MK$7:$NB$7,$MK$10:$NB$10)*SUMPRODUCT($ME$10:$MH$10,$ME$16:$MH$16)+SUMPRODUCT($MK$7:$NB$7,$MK$11:$NB$11)*SUMPRODUCT($ME$11:$MH$11,$ME$16:$MH$16),"")</f>
        <v/>
      </c>
      <c r="HQ22" s="19" t="str">
        <f t="array" ref="HQ22">IF(HQ$7="1",HQ9*SUMPRODUCT($MK$7:$NB$7,$MK$10:$NB$10)*SUMPRODUCT($ME$10:$MH$10,$ME$16:$MH$16)+SUMPRODUCT($MK$7:$NB$7,$MK$11:$NB$11)*SUMPRODUCT($ME$11:$MH$11,$ME$16:$MH$16),"")</f>
        <v/>
      </c>
      <c r="HR22" s="19" t="str">
        <f t="array" ref="HR22">IF(HR$7="1",HR9*SUMPRODUCT($MK$7:$NB$7,$MK$10:$NB$10)*SUMPRODUCT($ME$10:$MH$10,$ME$16:$MH$16)+SUMPRODUCT($MK$7:$NB$7,$MK$11:$NB$11)*SUMPRODUCT($ME$11:$MH$11,$ME$16:$MH$16),"")</f>
        <v/>
      </c>
      <c r="HS22" s="19" t="str">
        <f t="array" ref="HS22">IF(HS$7="1",HS9*SUMPRODUCT($MK$7:$NB$7,$MK$10:$NB$10)*SUMPRODUCT($ME$10:$MH$10,$ME$16:$MH$16)+SUMPRODUCT($MK$7:$NB$7,$MK$11:$NB$11)*SUMPRODUCT($ME$11:$MH$11,$ME$16:$MH$16),"")</f>
        <v/>
      </c>
      <c r="HT22" s="19" t="str">
        <f t="array" ref="HT22">IF(HT$7="1",HT9*SUMPRODUCT($MK$7:$NB$7,$MK$10:$NB$10)*SUMPRODUCT($ME$10:$MH$10,$ME$16:$MH$16)+SUMPRODUCT($MK$7:$NB$7,$MK$11:$NB$11)*SUMPRODUCT($ME$11:$MH$11,$ME$16:$MH$16),"")</f>
        <v/>
      </c>
      <c r="HU22" s="19" t="str">
        <f t="array" ref="HU22">IF(HU$7="1",HU9*SUMPRODUCT($MK$7:$NB$7,$MK$10:$NB$10)*SUMPRODUCT($ME$10:$MH$10,$ME$16:$MH$16)+SUMPRODUCT($MK$7:$NB$7,$MK$11:$NB$11)*SUMPRODUCT($ME$11:$MH$11,$ME$16:$MH$16),"")</f>
        <v/>
      </c>
      <c r="HV22" s="19" t="str">
        <f t="array" ref="HV22">IF(HV$7="1",HV9*SUMPRODUCT($MK$7:$NB$7,$MK$10:$NB$10)*SUMPRODUCT($ME$10:$MH$10,$ME$16:$MH$16)+SUMPRODUCT($MK$7:$NB$7,$MK$11:$NB$11)*SUMPRODUCT($ME$11:$MH$11,$ME$16:$MH$16),"")</f>
        <v/>
      </c>
      <c r="HW22" s="19" t="str">
        <f t="array" ref="HW22">IF(HW$7="1",HW9*SUMPRODUCT($MK$7:$NB$7,$MK$10:$NB$10)*SUMPRODUCT($ME$10:$MH$10,$ME$16:$MH$16)+SUMPRODUCT($MK$7:$NB$7,$MK$11:$NB$11)*SUMPRODUCT($ME$11:$MH$11,$ME$16:$MH$16),"")</f>
        <v/>
      </c>
      <c r="HX22" s="19" t="str">
        <f t="array" ref="HX22">IF(HX$7="1",HX9*SUMPRODUCT($MK$7:$NB$7,$MK$10:$NB$10)*SUMPRODUCT($ME$10:$MH$10,$ME$16:$MH$16)+SUMPRODUCT($MK$7:$NB$7,$MK$11:$NB$11)*SUMPRODUCT($ME$11:$MH$11,$ME$16:$MH$16),"")</f>
        <v/>
      </c>
      <c r="HY22" s="19" t="str">
        <f t="array" ref="HY22">IF(HY$7="1",HY9*SUMPRODUCT($MK$7:$NB$7,$MK$10:$NB$10)*SUMPRODUCT($ME$10:$MH$10,$ME$16:$MH$16)+SUMPRODUCT($MK$7:$NB$7,$MK$11:$NB$11)*SUMPRODUCT($ME$11:$MH$11,$ME$16:$MH$16),"")</f>
        <v/>
      </c>
      <c r="HZ22" s="19" t="str">
        <f t="array" ref="HZ22">IF(HZ$7="1",HZ9*SUMPRODUCT($MK$7:$NB$7,$MK$10:$NB$10)*SUMPRODUCT($ME$10:$MH$10,$ME$16:$MH$16)+SUMPRODUCT($MK$7:$NB$7,$MK$11:$NB$11)*SUMPRODUCT($ME$11:$MH$11,$ME$16:$MH$16),"")</f>
        <v/>
      </c>
      <c r="IA22" s="19" t="str">
        <f t="array" ref="IA22">IF(IA$7="1",IA9*SUMPRODUCT($MK$7:$NB$7,$MK$10:$NB$10)*SUMPRODUCT($ME$10:$MH$10,$ME$16:$MH$16)+SUMPRODUCT($MK$7:$NB$7,$MK$11:$NB$11)*SUMPRODUCT($ME$11:$MH$11,$ME$16:$MH$16),"")</f>
        <v/>
      </c>
      <c r="IB22" s="19" t="str">
        <f t="array" ref="IB22">IF(IB$7="1",IB9*SUMPRODUCT($MK$7:$NB$7,$MK$10:$NB$10)*SUMPRODUCT($ME$10:$MH$10,$ME$16:$MH$16)+SUMPRODUCT($MK$7:$NB$7,$MK$11:$NB$11)*SUMPRODUCT($ME$11:$MH$11,$ME$16:$MH$16),"")</f>
        <v/>
      </c>
      <c r="IC22" s="19" t="str">
        <f t="array" ref="IC22">IF(IC$7="1",IC9*SUMPRODUCT($MK$7:$NB$7,$MK$10:$NB$10)*SUMPRODUCT($ME$10:$MH$10,$ME$16:$MH$16)+SUMPRODUCT($MK$7:$NB$7,$MK$11:$NB$11)*SUMPRODUCT($ME$11:$MH$11,$ME$16:$MH$16),"")</f>
        <v/>
      </c>
      <c r="ID22" s="19" t="str">
        <f t="array" ref="ID22">IF(ID$7="1",ID9*SUMPRODUCT($MK$7:$NB$7,$MK$10:$NB$10)*SUMPRODUCT($ME$10:$MH$10,$ME$16:$MH$16)+SUMPRODUCT($MK$7:$NB$7,$MK$11:$NB$11)*SUMPRODUCT($ME$11:$MH$11,$ME$16:$MH$16),"")</f>
        <v/>
      </c>
      <c r="IE22" s="19" t="str">
        <f t="array" ref="IE22">IF(IE$7="1",IE9*SUMPRODUCT($MK$7:$NB$7,$MK$10:$NB$10)*SUMPRODUCT($ME$10:$MH$10,$ME$16:$MH$16)+SUMPRODUCT($MK$7:$NB$7,$MK$11:$NB$11)*SUMPRODUCT($ME$11:$MH$11,$ME$16:$MH$16),"")</f>
        <v/>
      </c>
      <c r="IF22" s="19" t="str">
        <f t="array" ref="IF22">IF(IF$7="1",IF9*SUMPRODUCT($MK$7:$NB$7,$MK$10:$NB$10)*SUMPRODUCT($ME$10:$MH$10,$ME$16:$MH$16)+SUMPRODUCT($MK$7:$NB$7,$MK$11:$NB$11)*SUMPRODUCT($ME$11:$MH$11,$ME$16:$MH$16),"")</f>
        <v/>
      </c>
      <c r="IG22" s="19" t="str">
        <f t="array" ref="IG22">IF(IG$7="1",IG9*SUMPRODUCT($MK$7:$NB$7,$MK$10:$NB$10)*SUMPRODUCT($ME$10:$MH$10,$ME$16:$MH$16)+SUMPRODUCT($MK$7:$NB$7,$MK$11:$NB$11)*SUMPRODUCT($ME$11:$MH$11,$ME$16:$MH$16),"")</f>
        <v/>
      </c>
      <c r="IH22" s="19" t="str">
        <f t="array" ref="IH22">IF(IH$7="1",IH9*SUMPRODUCT($MK$7:$NB$7,$MK$10:$NB$10)*SUMPRODUCT($ME$10:$MH$10,$ME$16:$MH$16)+SUMPRODUCT($MK$7:$NB$7,$MK$11:$NB$11)*SUMPRODUCT($ME$11:$MH$11,$ME$16:$MH$16),"")</f>
        <v/>
      </c>
      <c r="II22" s="19" t="str">
        <f t="array" ref="II22">IF(II$7="1",II9*SUMPRODUCT($MK$7:$NB$7,$MK$10:$NB$10)*SUMPRODUCT($ME$10:$MH$10,$ME$16:$MH$16)+SUMPRODUCT($MK$7:$NB$7,$MK$11:$NB$11)*SUMPRODUCT($ME$11:$MH$11,$ME$16:$MH$16),"")</f>
        <v/>
      </c>
      <c r="IJ22" s="19" t="str">
        <f t="array" ref="IJ22">IF(IJ$7="1",IJ9*SUMPRODUCT($MK$7:$NB$7,$MK$10:$NB$10)*SUMPRODUCT($ME$10:$MH$10,$ME$16:$MH$16)+SUMPRODUCT($MK$7:$NB$7,$MK$11:$NB$11)*SUMPRODUCT($ME$11:$MH$11,$ME$16:$MH$16),"")</f>
        <v/>
      </c>
      <c r="IK22" s="19" t="str">
        <f t="array" ref="IK22">IF(IK$7="1",IK9*SUMPRODUCT($MK$7:$NB$7,$MK$10:$NB$10)*SUMPRODUCT($ME$10:$MH$10,$ME$16:$MH$16)+SUMPRODUCT($MK$7:$NB$7,$MK$11:$NB$11)*SUMPRODUCT($ME$11:$MH$11,$ME$16:$MH$16),"")</f>
        <v/>
      </c>
      <c r="IL22" s="19" t="str">
        <f t="array" ref="IL22">IF(IL$7="1",IL9*SUMPRODUCT($MK$7:$NB$7,$MK$10:$NB$10)*SUMPRODUCT($ME$10:$MH$10,$ME$16:$MH$16)+SUMPRODUCT($MK$7:$NB$7,$MK$11:$NB$11)*SUMPRODUCT($ME$11:$MH$11,$ME$16:$MH$16),"")</f>
        <v/>
      </c>
      <c r="IM22" s="19" t="str">
        <f t="array" ref="IM22">IF(IM$7="1",IM9*SUMPRODUCT($MK$7:$NB$7,$MK$10:$NB$10)*SUMPRODUCT($ME$10:$MH$10,$ME$16:$MH$16)+SUMPRODUCT($MK$7:$NB$7,$MK$11:$NB$11)*SUMPRODUCT($ME$11:$MH$11,$ME$16:$MH$16),"")</f>
        <v/>
      </c>
      <c r="IN22" s="19" t="str">
        <f t="array" ref="IN22">IF(IN$7="1",IN9*SUMPRODUCT($MK$7:$NB$7,$MK$10:$NB$10)*SUMPRODUCT($ME$10:$MH$10,$ME$16:$MH$16)+SUMPRODUCT($MK$7:$NB$7,$MK$11:$NB$11)*SUMPRODUCT($ME$11:$MH$11,$ME$16:$MH$16),"")</f>
        <v/>
      </c>
      <c r="IO22" s="19" t="str">
        <f t="array" ref="IO22">IF(IO$7="1",IO9*SUMPRODUCT($MK$7:$NB$7,$MK$10:$NB$10)*SUMPRODUCT($ME$10:$MH$10,$ME$16:$MH$16)+SUMPRODUCT($MK$7:$NB$7,$MK$11:$NB$11)*SUMPRODUCT($ME$11:$MH$11,$ME$16:$MH$16),"")</f>
        <v/>
      </c>
      <c r="IP22" s="19" t="str">
        <f t="array" ref="IP22">IF(IP$7="1",IP9*SUMPRODUCT($MK$7:$NB$7,$MK$10:$NB$10)*SUMPRODUCT($ME$10:$MH$10,$ME$16:$MH$16)+SUMPRODUCT($MK$7:$NB$7,$MK$11:$NB$11)*SUMPRODUCT($ME$11:$MH$11,$ME$16:$MH$16),"")</f>
        <v/>
      </c>
      <c r="IQ22" s="19" t="str">
        <f t="array" ref="IQ22">IF(IQ$7="1",IQ9*SUMPRODUCT($MK$7:$NB$7,$MK$10:$NB$10)*SUMPRODUCT($ME$10:$MH$10,$ME$16:$MH$16)+SUMPRODUCT($MK$7:$NB$7,$MK$11:$NB$11)*SUMPRODUCT($ME$11:$MH$11,$ME$16:$MH$16),"")</f>
        <v/>
      </c>
      <c r="IR22" s="19" t="str">
        <f t="array" ref="IR22">IF(IR$7="1",IR9*SUMPRODUCT($MK$7:$NB$7,$MK$10:$NB$10)*SUMPRODUCT($ME$10:$MH$10,$ME$16:$MH$16)+SUMPRODUCT($MK$7:$NB$7,$MK$11:$NB$11)*SUMPRODUCT($ME$11:$MH$11,$ME$16:$MH$16),"")</f>
        <v/>
      </c>
      <c r="IS22" s="19" t="str">
        <f t="array" ref="IS22">IF(IS$7="1",IS9*SUMPRODUCT($MK$7:$NB$7,$MK$10:$NB$10)*SUMPRODUCT($ME$10:$MH$10,$ME$16:$MH$16)+SUMPRODUCT($MK$7:$NB$7,$MK$11:$NB$11)*SUMPRODUCT($ME$11:$MH$11,$ME$16:$MH$16),"")</f>
        <v/>
      </c>
      <c r="IT22" s="19" t="str">
        <f t="array" ref="IT22">IF(IT$7="1",IT9*SUMPRODUCT($MK$7:$NB$7,$MK$10:$NB$10)*SUMPRODUCT($ME$10:$MH$10,$ME$16:$MH$16)+SUMPRODUCT($MK$7:$NB$7,$MK$11:$NB$11)*SUMPRODUCT($ME$11:$MH$11,$ME$16:$MH$16),"")</f>
        <v/>
      </c>
      <c r="IU22" s="19" t="str">
        <f t="array" ref="IU22">IF(IU$7="1",IU9*SUMPRODUCT($MK$7:$NB$7,$MK$10:$NB$10)*SUMPRODUCT($ME$10:$MH$10,$ME$16:$MH$16)+SUMPRODUCT($MK$7:$NB$7,$MK$11:$NB$11)*SUMPRODUCT($ME$11:$MH$11,$ME$16:$MH$16),"")</f>
        <v/>
      </c>
      <c r="IV22" s="19" t="str">
        <f t="array" ref="IV22">IF(IV$7="1",IV9*SUMPRODUCT($MK$7:$NB$7,$MK$10:$NB$10)*SUMPRODUCT($ME$10:$MH$10,$ME$16:$MH$16)+SUMPRODUCT($MK$7:$NB$7,$MK$11:$NB$11)*SUMPRODUCT($ME$11:$MH$11,$ME$16:$MH$16),"")</f>
        <v/>
      </c>
      <c r="IW22" s="19" t="str">
        <f t="array" ref="IW22">IF(IW$7="1",IW9*SUMPRODUCT($MK$7:$NB$7,$MK$10:$NB$10)*SUMPRODUCT($ME$10:$MH$10,$ME$16:$MH$16)+SUMPRODUCT($MK$7:$NB$7,$MK$11:$NB$11)*SUMPRODUCT($ME$11:$MH$11,$ME$16:$MH$16),"")</f>
        <v/>
      </c>
      <c r="IX22" s="19" t="str">
        <f t="array" ref="IX22">IF(IX$7="1",IX9*SUMPRODUCT($MK$7:$NB$7,$MK$10:$NB$10)*SUMPRODUCT($ME$10:$MH$10,$ME$16:$MH$16)+SUMPRODUCT($MK$7:$NB$7,$MK$11:$NB$11)*SUMPRODUCT($ME$11:$MH$11,$ME$16:$MH$16),"")</f>
        <v/>
      </c>
      <c r="IY22" s="19" t="str">
        <f t="array" ref="IY22">IF(IY$7="1",IY9*SUMPRODUCT($MK$7:$NB$7,$MK$10:$NB$10)*SUMPRODUCT($ME$10:$MH$10,$ME$16:$MH$16)+SUMPRODUCT($MK$7:$NB$7,$MK$11:$NB$11)*SUMPRODUCT($ME$11:$MH$11,$ME$16:$MH$16),"")</f>
        <v/>
      </c>
      <c r="IZ22" s="19" t="str">
        <f t="array" ref="IZ22">IF(IZ$7="1",IZ9*SUMPRODUCT($MK$7:$NB$7,$MK$10:$NB$10)*SUMPRODUCT($ME$10:$MH$10,$ME$16:$MH$16)+SUMPRODUCT($MK$7:$NB$7,$MK$11:$NB$11)*SUMPRODUCT($ME$11:$MH$11,$ME$16:$MH$16),"")</f>
        <v/>
      </c>
      <c r="JA22" s="19" t="str">
        <f t="array" ref="JA22">IF(JA$7="1",JA9*SUMPRODUCT($MK$7:$NB$7,$MK$10:$NB$10)*SUMPRODUCT($ME$10:$MH$10,$ME$16:$MH$16)+SUMPRODUCT($MK$7:$NB$7,$MK$11:$NB$11)*SUMPRODUCT($ME$11:$MH$11,$ME$16:$MH$16),"")</f>
        <v/>
      </c>
      <c r="JB22" s="19" t="str">
        <f t="array" ref="JB22">IF(JB$7="1",JB9*SUMPRODUCT($MK$7:$NB$7,$MK$10:$NB$10)*SUMPRODUCT($ME$10:$MH$10,$ME$16:$MH$16)+SUMPRODUCT($MK$7:$NB$7,$MK$11:$NB$11)*SUMPRODUCT($ME$11:$MH$11,$ME$16:$MH$16),"")</f>
        <v/>
      </c>
      <c r="JC22" s="19" t="str">
        <f t="array" ref="JC22">IF(JC$7="1",JC9*SUMPRODUCT($MK$7:$NB$7,$MK$10:$NB$10)*SUMPRODUCT($ME$10:$MH$10,$ME$16:$MH$16)+SUMPRODUCT($MK$7:$NB$7,$MK$11:$NB$11)*SUMPRODUCT($ME$11:$MH$11,$ME$16:$MH$16),"")</f>
        <v/>
      </c>
      <c r="JD22" s="19" t="str">
        <f t="array" ref="JD22">IF(JD$7="1",JD9*SUMPRODUCT($MK$7:$NB$7,$MK$10:$NB$10)*SUMPRODUCT($ME$10:$MH$10,$ME$16:$MH$16)+SUMPRODUCT($MK$7:$NB$7,$MK$11:$NB$11)*SUMPRODUCT($ME$11:$MH$11,$ME$16:$MH$16),"")</f>
        <v/>
      </c>
      <c r="JE22" s="19" t="str">
        <f t="array" ref="JE22">IF(JE$7="1",JE9*SUMPRODUCT($MK$7:$NB$7,$MK$10:$NB$10)*SUMPRODUCT($ME$10:$MH$10,$ME$16:$MH$16)+SUMPRODUCT($MK$7:$NB$7,$MK$11:$NB$11)*SUMPRODUCT($ME$11:$MH$11,$ME$16:$MH$16),"")</f>
        <v/>
      </c>
      <c r="JF22" s="19" t="str">
        <f t="array" ref="JF22">IF(JF$7="1",JF9*SUMPRODUCT($MK$7:$NB$7,$MK$10:$NB$10)*SUMPRODUCT($ME$10:$MH$10,$ME$16:$MH$16)+SUMPRODUCT($MK$7:$NB$7,$MK$11:$NB$11)*SUMPRODUCT($ME$11:$MH$11,$ME$16:$MH$16),"")</f>
        <v/>
      </c>
      <c r="JG22" s="19" t="str">
        <f t="array" ref="JG22">IF(JG$7="1",JG9*SUMPRODUCT($MK$7:$NB$7,$MK$10:$NB$10)*SUMPRODUCT($ME$10:$MH$10,$ME$16:$MH$16)+SUMPRODUCT($MK$7:$NB$7,$MK$11:$NB$11)*SUMPRODUCT($ME$11:$MH$11,$ME$16:$MH$16),"")</f>
        <v/>
      </c>
      <c r="JH22" s="19" t="str">
        <f t="array" ref="JH22">IF(JH$7="1",JH9*SUMPRODUCT($MK$7:$NB$7,$MK$10:$NB$10)*SUMPRODUCT($ME$10:$MH$10,$ME$16:$MH$16)+SUMPRODUCT($MK$7:$NB$7,$MK$11:$NB$11)*SUMPRODUCT($ME$11:$MH$11,$ME$16:$MH$16),"")</f>
        <v/>
      </c>
      <c r="JI22" s="19" t="str">
        <f t="array" ref="JI22">IF(JI$7="1",JI9*SUMPRODUCT($MK$7:$NB$7,$MK$10:$NB$10)*SUMPRODUCT($ME$10:$MH$10,$ME$16:$MH$16)+SUMPRODUCT($MK$7:$NB$7,$MK$11:$NB$11)*SUMPRODUCT($ME$11:$MH$11,$ME$16:$MH$16),"")</f>
        <v/>
      </c>
      <c r="JJ22" s="19" t="str">
        <f t="array" ref="JJ22">IF(JJ$7="1",JJ9*SUMPRODUCT($MK$7:$NB$7,$MK$10:$NB$10)*SUMPRODUCT($ME$10:$MH$10,$ME$16:$MH$16)+SUMPRODUCT($MK$7:$NB$7,$MK$11:$NB$11)*SUMPRODUCT($ME$11:$MH$11,$ME$16:$MH$16),"")</f>
        <v/>
      </c>
      <c r="JK22" s="19" t="str">
        <f t="array" ref="JK22">IF(JK$7="1",JK9*SUMPRODUCT($MK$7:$NB$7,$MK$10:$NB$10)*SUMPRODUCT($ME$10:$MH$10,$ME$16:$MH$16)+SUMPRODUCT($MK$7:$NB$7,$MK$11:$NB$11)*SUMPRODUCT($ME$11:$MH$11,$ME$16:$MH$16),"")</f>
        <v/>
      </c>
      <c r="JL22" s="19" t="str">
        <f t="array" ref="JL22">IF(JL$7="1",JL9*SUMPRODUCT($MK$7:$NB$7,$MK$10:$NB$10)*SUMPRODUCT($ME$10:$MH$10,$ME$16:$MH$16)+SUMPRODUCT($MK$7:$NB$7,$MK$11:$NB$11)*SUMPRODUCT($ME$11:$MH$11,$ME$16:$MH$16),"")</f>
        <v/>
      </c>
      <c r="JM22" s="19" t="str">
        <f t="array" ref="JM22">IF(JM$7="1",JM9*SUMPRODUCT($MK$7:$NB$7,$MK$10:$NB$10)*SUMPRODUCT($ME$10:$MH$10,$ME$16:$MH$16)+SUMPRODUCT($MK$7:$NB$7,$MK$11:$NB$11)*SUMPRODUCT($ME$11:$MH$11,$ME$16:$MH$16),"")</f>
        <v/>
      </c>
      <c r="JN22" s="19" t="str">
        <f t="array" ref="JN22">IF(JN$7="1",JN9*SUMPRODUCT($MK$7:$NB$7,$MK$10:$NB$10)*SUMPRODUCT($ME$10:$MH$10,$ME$16:$MH$16)+SUMPRODUCT($MK$7:$NB$7,$MK$11:$NB$11)*SUMPRODUCT($ME$11:$MH$11,$ME$16:$MH$16),"")</f>
        <v/>
      </c>
      <c r="JO22" s="19" t="str">
        <f t="array" ref="JO22">IF(JO$7="1",JO9*SUMPRODUCT($MK$7:$NB$7,$MK$10:$NB$10)*SUMPRODUCT($ME$10:$MH$10,$ME$16:$MH$16)+SUMPRODUCT($MK$7:$NB$7,$MK$11:$NB$11)*SUMPRODUCT($ME$11:$MH$11,$ME$16:$MH$16),"")</f>
        <v/>
      </c>
      <c r="JP22" s="19" t="str">
        <f t="array" ref="JP22">IF(JP$7="1",JP9*SUMPRODUCT($MK$7:$NB$7,$MK$10:$NB$10)*SUMPRODUCT($ME$10:$MH$10,$ME$16:$MH$16)+SUMPRODUCT($MK$7:$NB$7,$MK$11:$NB$11)*SUMPRODUCT($ME$11:$MH$11,$ME$16:$MH$16),"")</f>
        <v/>
      </c>
      <c r="JQ22" s="19" t="str">
        <f t="array" ref="JQ22">IF(JQ$7="1",JQ9*SUMPRODUCT($MK$7:$NB$7,$MK$10:$NB$10)*SUMPRODUCT($ME$10:$MH$10,$ME$16:$MH$16)+SUMPRODUCT($MK$7:$NB$7,$MK$11:$NB$11)*SUMPRODUCT($ME$11:$MH$11,$ME$16:$MH$16),"")</f>
        <v/>
      </c>
      <c r="JR22" s="19" t="str">
        <f t="array" ref="JR22">IF(JR$7="1",JR9*SUMPRODUCT($MK$7:$NB$7,$MK$10:$NB$10)*SUMPRODUCT($ME$10:$MH$10,$ME$16:$MH$16)+SUMPRODUCT($MK$7:$NB$7,$MK$11:$NB$11)*SUMPRODUCT($ME$11:$MH$11,$ME$16:$MH$16),"")</f>
        <v/>
      </c>
      <c r="JS22" s="19" t="str">
        <f t="array" ref="JS22">IF(JS$7="1",JS9*SUMPRODUCT($MK$7:$NB$7,$MK$10:$NB$10)*SUMPRODUCT($ME$10:$MH$10,$ME$16:$MH$16)+SUMPRODUCT($MK$7:$NB$7,$MK$11:$NB$11)*SUMPRODUCT($ME$11:$MH$11,$ME$16:$MH$16),"")</f>
        <v/>
      </c>
      <c r="JT22" s="19" t="str">
        <f t="array" ref="JT22">IF(JT$7="1",JT9*SUMPRODUCT($MK$7:$NB$7,$MK$10:$NB$10)*SUMPRODUCT($ME$10:$MH$10,$ME$16:$MH$16)+SUMPRODUCT($MK$7:$NB$7,$MK$11:$NB$11)*SUMPRODUCT($ME$11:$MH$11,$ME$16:$MH$16),"")</f>
        <v/>
      </c>
      <c r="JU22" s="19" t="str">
        <f t="array" ref="JU22">IF(JU$7="1",JU9*SUMPRODUCT($MK$7:$NB$7,$MK$10:$NB$10)*SUMPRODUCT($ME$10:$MH$10,$ME$16:$MH$16)+SUMPRODUCT($MK$7:$NB$7,$MK$11:$NB$11)*SUMPRODUCT($ME$11:$MH$11,$ME$16:$MH$16),"")</f>
        <v/>
      </c>
      <c r="JV22" s="19" t="str">
        <f t="array" ref="JV22">IF(JV$7="1",JV9*SUMPRODUCT($MK$7:$NB$7,$MK$10:$NB$10)*SUMPRODUCT($ME$10:$MH$10,$ME$16:$MH$16)+SUMPRODUCT($MK$7:$NB$7,$MK$11:$NB$11)*SUMPRODUCT($ME$11:$MH$11,$ME$16:$MH$16),"")</f>
        <v/>
      </c>
      <c r="JW22" s="19" t="str">
        <f t="array" ref="JW22">IF(JW$7="1",JW9*SUMPRODUCT($MK$7:$NB$7,$MK$10:$NB$10)*SUMPRODUCT($ME$10:$MH$10,$ME$16:$MH$16)+SUMPRODUCT($MK$7:$NB$7,$MK$11:$NB$11)*SUMPRODUCT($ME$11:$MH$11,$ME$16:$MH$16),"")</f>
        <v/>
      </c>
      <c r="JX22" s="19" t="str">
        <f t="array" ref="JX22">IF(JX$7="1",JX9*SUMPRODUCT($MK$7:$NB$7,$MK$10:$NB$10)*SUMPRODUCT($ME$10:$MH$10,$ME$16:$MH$16)+SUMPRODUCT($MK$7:$NB$7,$MK$11:$NB$11)*SUMPRODUCT($ME$11:$MH$11,$ME$16:$MH$16),"")</f>
        <v/>
      </c>
      <c r="JY22" s="19" t="str">
        <f t="array" ref="JY22">IF(JY$7="1",JY9*SUMPRODUCT($MK$7:$NB$7,$MK$10:$NB$10)*SUMPRODUCT($ME$10:$MH$10,$ME$16:$MH$16)+SUMPRODUCT($MK$7:$NB$7,$MK$11:$NB$11)*SUMPRODUCT($ME$11:$MH$11,$ME$16:$MH$16),"")</f>
        <v/>
      </c>
      <c r="JZ22" s="19" t="str">
        <f t="array" ref="JZ22">IF(JZ$7="1",JZ9*SUMPRODUCT($MK$7:$NB$7,$MK$10:$NB$10)*SUMPRODUCT($ME$10:$MH$10,$ME$16:$MH$16)+SUMPRODUCT($MK$7:$NB$7,$MK$11:$NB$11)*SUMPRODUCT($ME$11:$MH$11,$ME$16:$MH$16),"")</f>
        <v/>
      </c>
      <c r="KA22" s="19" t="str">
        <f t="array" ref="KA22">IF(KA$7="1",KA9*SUMPRODUCT($MK$7:$NB$7,$MK$10:$NB$10)*SUMPRODUCT($ME$10:$MH$10,$ME$16:$MH$16)+SUMPRODUCT($MK$7:$NB$7,$MK$11:$NB$11)*SUMPRODUCT($ME$11:$MH$11,$ME$16:$MH$16),"")</f>
        <v/>
      </c>
      <c r="KB22" s="19" t="str">
        <f t="array" ref="KB22">IF(KB$7="1",KB9*SUMPRODUCT($MK$7:$NB$7,$MK$10:$NB$10)*SUMPRODUCT($ME$10:$MH$10,$ME$16:$MH$16)+SUMPRODUCT($MK$7:$NB$7,$MK$11:$NB$11)*SUMPRODUCT($ME$11:$MH$11,$ME$16:$MH$16),"")</f>
        <v/>
      </c>
      <c r="KC22" s="19" t="str">
        <f t="array" ref="KC22">IF(KC$7="1",KC9*SUMPRODUCT($MK$7:$NB$7,$MK$10:$NB$10)*SUMPRODUCT($ME$10:$MH$10,$ME$16:$MH$16)+SUMPRODUCT($MK$7:$NB$7,$MK$11:$NB$11)*SUMPRODUCT($ME$11:$MH$11,$ME$16:$MH$16),"")</f>
        <v/>
      </c>
      <c r="KD22" s="19" t="str">
        <f t="array" ref="KD22">IF(KD$7="1",KD9*SUMPRODUCT($MK$7:$NB$7,$MK$10:$NB$10)*SUMPRODUCT($ME$10:$MH$10,$ME$16:$MH$16)+SUMPRODUCT($MK$7:$NB$7,$MK$11:$NB$11)*SUMPRODUCT($ME$11:$MH$11,$ME$16:$MH$16),"")</f>
        <v/>
      </c>
      <c r="KE22" s="19" t="str">
        <f t="array" ref="KE22">IF(KE$7="1",KE9*SUMPRODUCT($MK$7:$NB$7,$MK$10:$NB$10)*SUMPRODUCT($ME$10:$MH$10,$ME$16:$MH$16)+SUMPRODUCT($MK$7:$NB$7,$MK$11:$NB$11)*SUMPRODUCT($ME$11:$MH$11,$ME$16:$MH$16),"")</f>
        <v/>
      </c>
      <c r="KF22" s="19" t="str">
        <f t="array" ref="KF22">IF(KF$7="1",KF9*SUMPRODUCT($MK$7:$NB$7,$MK$10:$NB$10)*SUMPRODUCT($ME$10:$MH$10,$ME$16:$MH$16)+SUMPRODUCT($MK$7:$NB$7,$MK$11:$NB$11)*SUMPRODUCT($ME$11:$MH$11,$ME$16:$MH$16),"")</f>
        <v/>
      </c>
      <c r="KG22" s="19" t="str">
        <f t="array" ref="KG22">IF(KG$7="1",KG9*SUMPRODUCT($MK$7:$NB$7,$MK$10:$NB$10)*SUMPRODUCT($ME$10:$MH$10,$ME$16:$MH$16)+SUMPRODUCT($MK$7:$NB$7,$MK$11:$NB$11)*SUMPRODUCT($ME$11:$MH$11,$ME$16:$MH$16),"")</f>
        <v/>
      </c>
      <c r="KH22" s="19" t="str">
        <f t="array" ref="KH22">IF(KH$7="1",KH9*SUMPRODUCT($MK$7:$NB$7,$MK$10:$NB$10)*SUMPRODUCT($ME$10:$MH$10,$ME$16:$MH$16)+SUMPRODUCT($MK$7:$NB$7,$MK$11:$NB$11)*SUMPRODUCT($ME$11:$MH$11,$ME$16:$MH$16),"")</f>
        <v/>
      </c>
      <c r="KI22" s="19" t="str">
        <f t="array" ref="KI22">IF(KI$7="1",KI9*SUMPRODUCT($MK$7:$NB$7,$MK$10:$NB$10)*SUMPRODUCT($ME$10:$MH$10,$ME$16:$MH$16)+SUMPRODUCT($MK$7:$NB$7,$MK$11:$NB$11)*SUMPRODUCT($ME$11:$MH$11,$ME$16:$MH$16),"")</f>
        <v/>
      </c>
      <c r="KJ22" s="19" t="str">
        <f t="array" ref="KJ22">IF(KJ$7="1",KJ9*SUMPRODUCT($MK$7:$NB$7,$MK$10:$NB$10)*SUMPRODUCT($ME$10:$MH$10,$ME$16:$MH$16)+SUMPRODUCT($MK$7:$NB$7,$MK$11:$NB$11)*SUMPRODUCT($ME$11:$MH$11,$ME$16:$MH$16),"")</f>
        <v/>
      </c>
      <c r="KK22" s="19" t="str">
        <f t="array" ref="KK22">IF(KK$7="1",KK9*SUMPRODUCT($MK$7:$NB$7,$MK$10:$NB$10)*SUMPRODUCT($ME$10:$MH$10,$ME$16:$MH$16)+SUMPRODUCT($MK$7:$NB$7,$MK$11:$NB$11)*SUMPRODUCT($ME$11:$MH$11,$ME$16:$MH$16),"")</f>
        <v/>
      </c>
      <c r="KL22" s="19" t="str">
        <f t="array" ref="KL22">IF(KL$7="1",KL9*SUMPRODUCT($MK$7:$NB$7,$MK$10:$NB$10)*SUMPRODUCT($ME$10:$MH$10,$ME$16:$MH$16)+SUMPRODUCT($MK$7:$NB$7,$MK$11:$NB$11)*SUMPRODUCT($ME$11:$MH$11,$ME$16:$MH$16),"")</f>
        <v/>
      </c>
      <c r="KM22" s="19" t="str">
        <f t="array" ref="KM22">IF(KM$7="1",KM9*SUMPRODUCT($MK$7:$NB$7,$MK$10:$NB$10)*SUMPRODUCT($ME$10:$MH$10,$ME$16:$MH$16)+SUMPRODUCT($MK$7:$NB$7,$MK$11:$NB$11)*SUMPRODUCT($ME$11:$MH$11,$ME$16:$MH$16),"")</f>
        <v/>
      </c>
      <c r="KN22" s="19" t="str">
        <f t="array" ref="KN22">IF(KN$7="1",KN9*SUMPRODUCT($MK$7:$NB$7,$MK$10:$NB$10)*SUMPRODUCT($ME$10:$MH$10,$ME$16:$MH$16)+SUMPRODUCT($MK$7:$NB$7,$MK$11:$NB$11)*SUMPRODUCT($ME$11:$MH$11,$ME$16:$MH$16),"")</f>
        <v/>
      </c>
      <c r="KO22" s="19" t="str">
        <f t="array" ref="KO22">IF(KO$7="1",KO9*SUMPRODUCT($MK$7:$NB$7,$MK$10:$NB$10)*SUMPRODUCT($ME$10:$MH$10,$ME$16:$MH$16)+SUMPRODUCT($MK$7:$NB$7,$MK$11:$NB$11)*SUMPRODUCT($ME$11:$MH$11,$ME$16:$MH$16),"")</f>
        <v/>
      </c>
      <c r="KP22" s="19" t="str">
        <f t="array" ref="KP22">IF(KP$7="1",KP9*SUMPRODUCT($MK$7:$NB$7,$MK$10:$NB$10)*SUMPRODUCT($ME$10:$MH$10,$ME$16:$MH$16)+SUMPRODUCT($MK$7:$NB$7,$MK$11:$NB$11)*SUMPRODUCT($ME$11:$MH$11,$ME$16:$MH$16),"")</f>
        <v/>
      </c>
      <c r="KQ22" s="19" t="str">
        <f t="array" ref="KQ22">IF(KQ$7="1",KQ9*SUMPRODUCT($MK$7:$NB$7,$MK$10:$NB$10)*SUMPRODUCT($ME$10:$MH$10,$ME$16:$MH$16)+SUMPRODUCT($MK$7:$NB$7,$MK$11:$NB$11)*SUMPRODUCT($ME$11:$MH$11,$ME$16:$MH$16),"")</f>
        <v/>
      </c>
      <c r="KR22" s="19" t="str">
        <f t="array" ref="KR22">IF(KR$7="1",KR9*SUMPRODUCT($MK$7:$NB$7,$MK$10:$NB$10)*SUMPRODUCT($ME$10:$MH$10,$ME$16:$MH$16)+SUMPRODUCT($MK$7:$NB$7,$MK$11:$NB$11)*SUMPRODUCT($ME$11:$MH$11,$ME$16:$MH$16),"")</f>
        <v/>
      </c>
      <c r="KS22" s="19" t="str">
        <f t="array" ref="KS22">IF(KS$7="1",KS9*SUMPRODUCT($MK$7:$NB$7,$MK$10:$NB$10)*SUMPRODUCT($ME$10:$MH$10,$ME$16:$MH$16)+SUMPRODUCT($MK$7:$NB$7,$MK$11:$NB$11)*SUMPRODUCT($ME$11:$MH$11,$ME$16:$MH$16),"")</f>
        <v/>
      </c>
      <c r="KT22" s="19" t="str">
        <f t="array" ref="KT22">IF(KT$7="1",KT9*SUMPRODUCT($MK$7:$NB$7,$MK$10:$NB$10)*SUMPRODUCT($ME$10:$MH$10,$ME$16:$MH$16)+SUMPRODUCT($MK$7:$NB$7,$MK$11:$NB$11)*SUMPRODUCT($ME$11:$MH$11,$ME$16:$MH$16),"")</f>
        <v/>
      </c>
      <c r="KU22" s="19" t="str">
        <f t="array" ref="KU22">IF(KU$7="1",KU9*SUMPRODUCT($MK$7:$NB$7,$MK$10:$NB$10)*SUMPRODUCT($ME$10:$MH$10,$ME$16:$MH$16)+SUMPRODUCT($MK$7:$NB$7,$MK$11:$NB$11)*SUMPRODUCT($ME$11:$MH$11,$ME$16:$MH$16),"")</f>
        <v/>
      </c>
      <c r="KV22" s="19" t="str">
        <f t="array" ref="KV22">IF(KV$7="1",KV9*SUMPRODUCT($MK$7:$NB$7,$MK$10:$NB$10)*SUMPRODUCT($ME$10:$MH$10,$ME$16:$MH$16)+SUMPRODUCT($MK$7:$NB$7,$MK$11:$NB$11)*SUMPRODUCT($ME$11:$MH$11,$ME$16:$MH$16),"")</f>
        <v/>
      </c>
      <c r="KW22" s="19" t="str">
        <f t="array" ref="KW22">IF(KW$7="1",KW9*SUMPRODUCT($MK$7:$NB$7,$MK$10:$NB$10)*SUMPRODUCT($ME$10:$MH$10,$ME$16:$MH$16)+SUMPRODUCT($MK$7:$NB$7,$MK$11:$NB$11)*SUMPRODUCT($ME$11:$MH$11,$ME$16:$MH$16),"")</f>
        <v/>
      </c>
      <c r="KX22" s="19" t="str">
        <f t="array" ref="KX22">IF(KX$7="1",KX9*SUMPRODUCT($MK$7:$NB$7,$MK$10:$NB$10)*SUMPRODUCT($ME$10:$MH$10,$ME$16:$MH$16)+SUMPRODUCT($MK$7:$NB$7,$MK$11:$NB$11)*SUMPRODUCT($ME$11:$MH$11,$ME$16:$MH$16),"")</f>
        <v/>
      </c>
      <c r="KY22" s="19" t="str">
        <f t="array" ref="KY22">IF(KY$7="1",KY9*SUMPRODUCT($MK$7:$NB$7,$MK$10:$NB$10)*SUMPRODUCT($ME$10:$MH$10,$ME$16:$MH$16)+SUMPRODUCT($MK$7:$NB$7,$MK$11:$NB$11)*SUMPRODUCT($ME$11:$MH$11,$ME$16:$MH$16),"")</f>
        <v/>
      </c>
      <c r="KZ22" s="19" t="str">
        <f t="array" ref="KZ22">IF(KZ$7="1",KZ9*SUMPRODUCT($MK$7:$NB$7,$MK$10:$NB$10)*SUMPRODUCT($ME$10:$MH$10,$ME$16:$MH$16)+SUMPRODUCT($MK$7:$NB$7,$MK$11:$NB$11)*SUMPRODUCT($ME$11:$MH$11,$ME$16:$MH$16),"")</f>
        <v/>
      </c>
      <c r="LA22" s="19" t="str">
        <f t="array" ref="LA22">IF(LA$7="1",LA9*SUMPRODUCT($MK$7:$NB$7,$MK$10:$NB$10)*SUMPRODUCT($ME$10:$MH$10,$ME$16:$MH$16)+SUMPRODUCT($MK$7:$NB$7,$MK$11:$NB$11)*SUMPRODUCT($ME$11:$MH$11,$ME$16:$MH$16),"")</f>
        <v/>
      </c>
      <c r="LB22" s="19" t="str">
        <f t="array" ref="LB22">IF(LB$7="1",LB9*SUMPRODUCT($MK$7:$NB$7,$MK$10:$NB$10)*SUMPRODUCT($ME$10:$MH$10,$ME$16:$MH$16)+SUMPRODUCT($MK$7:$NB$7,$MK$11:$NB$11)*SUMPRODUCT($ME$11:$MH$11,$ME$16:$MH$16),"")</f>
        <v/>
      </c>
      <c r="LC22" s="19" t="str">
        <f t="array" ref="LC22">IF(LC$7="1",LC9*SUMPRODUCT($MK$7:$NB$7,$MK$10:$NB$10)*SUMPRODUCT($ME$10:$MH$10,$ME$16:$MH$16)+SUMPRODUCT($MK$7:$NB$7,$MK$11:$NB$11)*SUMPRODUCT($ME$11:$MH$11,$ME$16:$MH$16),"")</f>
        <v/>
      </c>
      <c r="LD22" s="19" t="str">
        <f t="array" ref="LD22">IF(LD$7="1",LD9*SUMPRODUCT($MK$7:$NB$7,$MK$10:$NB$10)*SUMPRODUCT($ME$10:$MH$10,$ME$16:$MH$16)+SUMPRODUCT($MK$7:$NB$7,$MK$11:$NB$11)*SUMPRODUCT($ME$11:$MH$11,$ME$16:$MH$16),"")</f>
        <v/>
      </c>
      <c r="LE22" s="19" t="str">
        <f t="array" ref="LE22">IF(LE$7="1",LE9*SUMPRODUCT($MK$7:$NB$7,$MK$10:$NB$10)*SUMPRODUCT($ME$10:$MH$10,$ME$16:$MH$16)+SUMPRODUCT($MK$7:$NB$7,$MK$11:$NB$11)*SUMPRODUCT($ME$11:$MH$11,$ME$16:$MH$16),"")</f>
        <v/>
      </c>
      <c r="LF22" s="19" t="str">
        <f t="array" ref="LF22">IF(LF$7="1",LF9*SUMPRODUCT($MK$7:$NB$7,$MK$10:$NB$10)*SUMPRODUCT($ME$10:$MH$10,$ME$16:$MH$16)+SUMPRODUCT($MK$7:$NB$7,$MK$11:$NB$11)*SUMPRODUCT($ME$11:$MH$11,$ME$16:$MH$16),"")</f>
        <v/>
      </c>
      <c r="LG22" s="19" t="str">
        <f t="array" ref="LG22">IF(LG$7="1",LG9*SUMPRODUCT($MK$7:$NB$7,$MK$10:$NB$10)*SUMPRODUCT($ME$10:$MH$10,$ME$16:$MH$16)+SUMPRODUCT($MK$7:$NB$7,$MK$11:$NB$11)*SUMPRODUCT($ME$11:$MH$11,$ME$16:$MH$16),"")</f>
        <v/>
      </c>
      <c r="LH22" s="19" t="str">
        <f t="array" ref="LH22">IF(LH$7="1",LH9*SUMPRODUCT($MK$7:$NB$7,$MK$10:$NB$10)*SUMPRODUCT($ME$10:$MH$10,$ME$16:$MH$16)+SUMPRODUCT($MK$7:$NB$7,$MK$11:$NB$11)*SUMPRODUCT($ME$11:$MH$11,$ME$16:$MH$16),"")</f>
        <v/>
      </c>
      <c r="LI22" s="19" t="str">
        <f t="array" ref="LI22">IF(LI$7="1",LI9*SUMPRODUCT($MK$7:$NB$7,$MK$10:$NB$10)*SUMPRODUCT($ME$10:$MH$10,$ME$16:$MH$16)+SUMPRODUCT($MK$7:$NB$7,$MK$11:$NB$11)*SUMPRODUCT($ME$11:$MH$11,$ME$16:$MH$16),"")</f>
        <v/>
      </c>
      <c r="LJ22" s="19" t="str">
        <f t="array" ref="LJ22">IF(LJ$7="1",LJ9*SUMPRODUCT($MK$7:$NB$7,$MK$10:$NB$10)*SUMPRODUCT($ME$10:$MH$10,$ME$16:$MH$16)+SUMPRODUCT($MK$7:$NB$7,$MK$11:$NB$11)*SUMPRODUCT($ME$11:$MH$11,$ME$16:$MH$16),"")</f>
        <v/>
      </c>
      <c r="LK22" s="19" t="str">
        <f t="array" ref="LK22">IF(LK$7="1",LK9*SUMPRODUCT($MK$7:$NB$7,$MK$10:$NB$10)*SUMPRODUCT($ME$10:$MH$10,$ME$16:$MH$16)+SUMPRODUCT($MK$7:$NB$7,$MK$11:$NB$11)*SUMPRODUCT($ME$11:$MH$11,$ME$16:$MH$16),"")</f>
        <v/>
      </c>
      <c r="LL22" s="19" t="str">
        <f t="array" ref="LL22">IF(LL$7="1",LL9*SUMPRODUCT($MK$7:$NB$7,$MK$10:$NB$10)*SUMPRODUCT($ME$10:$MH$10,$ME$16:$MH$16)+SUMPRODUCT($MK$7:$NB$7,$MK$11:$NB$11)*SUMPRODUCT($ME$11:$MH$11,$ME$16:$MH$16),"")</f>
        <v/>
      </c>
      <c r="LM22" s="19" t="str">
        <f t="array" ref="LM22">IF(LM$7="1",LM9*SUMPRODUCT($MK$7:$NB$7,$MK$10:$NB$10)*SUMPRODUCT($ME$10:$MH$10,$ME$16:$MH$16)+SUMPRODUCT($MK$7:$NB$7,$MK$11:$NB$11)*SUMPRODUCT($ME$11:$MH$11,$ME$16:$MH$16),"")</f>
        <v/>
      </c>
      <c r="LN22" s="19" t="str">
        <f t="array" ref="LN22">IF(LN$7="1",LN9*SUMPRODUCT($MK$7:$NB$7,$MK$10:$NB$10)*SUMPRODUCT($ME$10:$MH$10,$ME$16:$MH$16)+SUMPRODUCT($MK$7:$NB$7,$MK$11:$NB$11)*SUMPRODUCT($ME$11:$MH$11,$ME$16:$MH$16),"")</f>
        <v/>
      </c>
      <c r="LO22" s="19" t="str">
        <f t="array" ref="LO22">IF(LO$7="1",LO9*SUMPRODUCT($MK$7:$NB$7,$MK$10:$NB$10)*SUMPRODUCT($ME$10:$MH$10,$ME$16:$MH$16)+SUMPRODUCT($MK$7:$NB$7,$MK$11:$NB$11)*SUMPRODUCT($ME$11:$MH$11,$ME$16:$MH$16),"")</f>
        <v/>
      </c>
      <c r="LP22" s="19" t="str">
        <f t="array" ref="LP22">IF(LP$7="1",LP9*SUMPRODUCT($MK$7:$NB$7,$MK$10:$NB$10)*SUMPRODUCT($ME$10:$MH$10,$ME$16:$MH$16)+SUMPRODUCT($MK$7:$NB$7,$MK$11:$NB$11)*SUMPRODUCT($ME$11:$MH$11,$ME$16:$MH$16),"")</f>
        <v/>
      </c>
      <c r="LQ22" s="19" t="str">
        <f t="array" ref="LQ22">IF(LQ$7="1",LQ9*SUMPRODUCT($MK$7:$NB$7,$MK$10:$NB$10)*SUMPRODUCT($ME$10:$MH$10,$ME$16:$MH$16)+SUMPRODUCT($MK$7:$NB$7,$MK$11:$NB$11)*SUMPRODUCT($ME$11:$MH$11,$ME$16:$MH$16),"")</f>
        <v/>
      </c>
      <c r="LR22" s="19" t="str">
        <f t="array" ref="LR22">IF(LR$7="1",LR9*SUMPRODUCT($MK$7:$NB$7,$MK$10:$NB$10)*SUMPRODUCT($ME$10:$MH$10,$ME$16:$MH$16)+SUMPRODUCT($MK$7:$NB$7,$MK$11:$NB$11)*SUMPRODUCT($ME$11:$MH$11,$ME$16:$MH$16),"")</f>
        <v/>
      </c>
      <c r="LS22" s="19"/>
      <c r="LT22" s="19"/>
      <c r="LU22" s="19"/>
      <c r="LV22" s="19"/>
      <c r="LW22" s="19"/>
      <c r="LX22" s="19"/>
      <c r="LY22" s="19"/>
      <c r="LZ22" s="19"/>
      <c r="MA22" s="19"/>
      <c r="MB22" s="19"/>
      <c r="MC22" s="19"/>
      <c r="MD22" s="19"/>
      <c r="ME22" s="19"/>
      <c r="MF22" s="19"/>
      <c r="MG22" s="19"/>
      <c r="MH22" s="19"/>
      <c r="MI22" s="19"/>
      <c r="MJ22" s="19"/>
      <c r="MK22" s="19"/>
      <c r="ML22" s="19"/>
      <c r="MM22" s="19"/>
      <c r="MN22" s="19"/>
      <c r="MO22" s="19"/>
      <c r="MP22" s="19"/>
      <c r="MQ22" s="19"/>
      <c r="MR22" s="19"/>
      <c r="MS22" s="19"/>
      <c r="MT22" s="19"/>
      <c r="MU22" s="19"/>
      <c r="MV22" s="19"/>
      <c r="MW22" s="19"/>
      <c r="MX22" s="19"/>
      <c r="MY22" s="19"/>
      <c r="MZ22" s="19"/>
      <c r="NA22" s="19"/>
      <c r="NB22" s="19"/>
    </row>
    <row r="23" spans="1:366" s="17" customFormat="1" ht="28.5">
      <c r="A23" s="18" t="s">
        <v>64</v>
      </c>
      <c r="B23" s="18">
        <f>SUM(C23:LR23)</f>
        <v>0</v>
      </c>
      <c r="C23" s="19" t="str">
        <f t="array" ref="C23">IF(C7="1",C9*SUMPRODUCT($MK$7:$NB$7,$MK$10:$NB$10)*SUMPRODUCT($ME$10:$MH$10,$ME$17:$MH$17)+SUMPRODUCT($MK$7:$NB$7,$MK$11:$NB$11)*SUMPRODUCT($ME$11:$MH$11,$ME$17:$MH$17),"")</f>
        <v/>
      </c>
      <c r="D23" s="19" t="str">
        <f t="array" ref="D23">IF(D7="1",D9*SUMPRODUCT($MK$7:$NB$7,$MK$10:$NB$10)*SUMPRODUCT($ME$10:$MH$10,$ME$17:$MH$17)+SUMPRODUCT($MK$7:$NB$7,$MK$11:$NB$11)*SUMPRODUCT($ME$11:$MH$11,$ME$17:$MH$17),"")</f>
        <v/>
      </c>
      <c r="E23" s="19" t="str">
        <f t="array" ref="E23">IF(E7="1",E9*SUMPRODUCT($MK$7:$NB$7,$MK$10:$NB$10)*SUMPRODUCT($ME$10:$MH$10,$ME$17:$MH$17)+SUMPRODUCT($MK$7:$NB$7,$MK$11:$NB$11)*SUMPRODUCT($ME$11:$MH$11,$ME$17:$MH$17),"")</f>
        <v/>
      </c>
      <c r="F23" s="19" t="str">
        <f t="array" ref="F23">IF(F7="1",F9*SUMPRODUCT($MK$7:$NB$7,$MK$10:$NB$10)*SUMPRODUCT($ME$10:$MH$10,$ME$17:$MH$17)+SUMPRODUCT($MK$7:$NB$7,$MK$11:$NB$11)*SUMPRODUCT($ME$11:$MH$11,$ME$17:$MH$17),"")</f>
        <v/>
      </c>
      <c r="G23" s="19" t="str">
        <f t="array" ref="G23">IF(G7="1",G9*SUMPRODUCT($MK$7:$NB$7,$MK$10:$NB$10)*SUMPRODUCT($ME$10:$MH$10,$ME$17:$MH$17)+SUMPRODUCT($MK$7:$NB$7,$MK$11:$NB$11)*SUMPRODUCT($ME$11:$MH$11,$ME$17:$MH$17),"")</f>
        <v/>
      </c>
      <c r="H23" s="19" t="str">
        <f t="array" ref="H23">IF(H7="1",H9*SUMPRODUCT($MK$7:$NB$7,$MK$10:$NB$10)*SUMPRODUCT($ME$10:$MH$10,$ME$17:$MH$17)+SUMPRODUCT($MK$7:$NB$7,$MK$11:$NB$11)*SUMPRODUCT($ME$11:$MH$11,$ME$17:$MH$17),"")</f>
        <v/>
      </c>
      <c r="I23" s="19" t="str">
        <f t="array" ref="I23">IF(I7="1",I9*SUMPRODUCT($MK$7:$NB$7,$MK$10:$NB$10)*SUMPRODUCT($ME$10:$MH$10,$ME$17:$MH$17)+SUMPRODUCT($MK$7:$NB$7,$MK$11:$NB$11)*SUMPRODUCT($ME$11:$MH$11,$ME$17:$MH$17),"")</f>
        <v/>
      </c>
      <c r="J23" s="19" t="str">
        <f t="array" ref="J23">IF(J7="1",J9*SUMPRODUCT($MK$7:$NB$7,$MK$10:$NB$10)*SUMPRODUCT($ME$10:$MH$10,$ME$17:$MH$17)+SUMPRODUCT($MK$7:$NB$7,$MK$11:$NB$11)*SUMPRODUCT($ME$11:$MH$11,$ME$17:$MH$17),"")</f>
        <v/>
      </c>
      <c r="K23" s="19" t="str">
        <f t="array" ref="K23">IF(K7="1",K9*SUMPRODUCT($MK$7:$NB$7,$MK$10:$NB$10)*SUMPRODUCT($ME$10:$MH$10,$ME$17:$MH$17)+SUMPRODUCT($MK$7:$NB$7,$MK$11:$NB$11)*SUMPRODUCT($ME$11:$MH$11,$ME$17:$MH$17),"")</f>
        <v/>
      </c>
      <c r="L23" s="19" t="str">
        <f t="array" ref="L23">IF(L7="1",L9*SUMPRODUCT($MK$7:$NB$7,$MK$10:$NB$10)*SUMPRODUCT($ME$10:$MH$10,$ME$17:$MH$17)+SUMPRODUCT($MK$7:$NB$7,$MK$11:$NB$11)*SUMPRODUCT($ME$11:$MH$11,$ME$17:$MH$17),"")</f>
        <v/>
      </c>
      <c r="M23" s="19" t="str">
        <f t="array" ref="M23">IF(M7="1",M9*SUMPRODUCT($MK$7:$NB$7,$MK$10:$NB$10)*SUMPRODUCT($ME$10:$MH$10,$ME$17:$MH$17)+SUMPRODUCT($MK$7:$NB$7,$MK$11:$NB$11)*SUMPRODUCT($ME$11:$MH$11,$ME$17:$MH$17),"")</f>
        <v/>
      </c>
      <c r="N23" s="19" t="str">
        <f t="array" ref="N23">IF(N7="1",N9*SUMPRODUCT($MK$7:$NB$7,$MK$10:$NB$10)*SUMPRODUCT($ME$10:$MH$10,$ME$17:$MH$17)+SUMPRODUCT($MK$7:$NB$7,$MK$11:$NB$11)*SUMPRODUCT($ME$11:$MH$11,$ME$17:$MH$17),"")</f>
        <v/>
      </c>
      <c r="O23" s="19" t="str">
        <f t="array" ref="O23">IF(O7="1",O9*SUMPRODUCT($MK$7:$NB$7,$MK$10:$NB$10)*SUMPRODUCT($ME$10:$MH$10,$ME$17:$MH$17)+SUMPRODUCT($MK$7:$NB$7,$MK$11:$NB$11)*SUMPRODUCT($ME$11:$MH$11,$ME$17:$MH$17),"")</f>
        <v/>
      </c>
      <c r="P23" s="19" t="str">
        <f t="array" ref="P23">IF(P7="1",P9*SUMPRODUCT($MK$7:$NB$7,$MK$10:$NB$10)*SUMPRODUCT($ME$10:$MH$10,$ME$17:$MH$17)+SUMPRODUCT($MK$7:$NB$7,$MK$11:$NB$11)*SUMPRODUCT($ME$11:$MH$11,$ME$17:$MH$17),"")</f>
        <v/>
      </c>
      <c r="Q23" s="19" t="str">
        <f t="array" ref="Q23">IF(Q7="1",Q9*SUMPRODUCT($MK$7:$NB$7,$MK$10:$NB$10)*SUMPRODUCT($ME$10:$MH$10,$ME$17:$MH$17)+SUMPRODUCT($MK$7:$NB$7,$MK$11:$NB$11)*SUMPRODUCT($ME$11:$MH$11,$ME$17:$MH$17),"")</f>
        <v/>
      </c>
      <c r="R23" s="19" t="str">
        <f t="array" ref="R23">IF(R7="1",R9*SUMPRODUCT($MK$7:$NB$7,$MK$10:$NB$10)*SUMPRODUCT($ME$10:$MH$10,$ME$17:$MH$17)+SUMPRODUCT($MK$7:$NB$7,$MK$11:$NB$11)*SUMPRODUCT($ME$11:$MH$11,$ME$17:$MH$17),"")</f>
        <v/>
      </c>
      <c r="S23" s="19" t="str">
        <f t="array" ref="S23">IF(S7="1",S9*SUMPRODUCT($MK$7:$NB$7,$MK$10:$NB$10)*SUMPRODUCT($ME$10:$MH$10,$ME$17:$MH$17)+SUMPRODUCT($MK$7:$NB$7,$MK$11:$NB$11)*SUMPRODUCT($ME$11:$MH$11,$ME$17:$MH$17),"")</f>
        <v/>
      </c>
      <c r="T23" s="19" t="str">
        <f t="array" ref="T23">IF(T7="1",T9*SUMPRODUCT($MK$7:$NB$7,$MK$10:$NB$10)*SUMPRODUCT($ME$10:$MH$10,$ME$17:$MH$17)+SUMPRODUCT($MK$7:$NB$7,$MK$11:$NB$11)*SUMPRODUCT($ME$11:$MH$11,$ME$17:$MH$17),"")</f>
        <v/>
      </c>
      <c r="U23" s="19" t="str">
        <f t="array" ref="U23">IF(U7="1",U9*SUMPRODUCT($MK$7:$NB$7,$MK$10:$NB$10)*SUMPRODUCT($ME$10:$MH$10,$ME$17:$MH$17)+SUMPRODUCT($MK$7:$NB$7,$MK$11:$NB$11)*SUMPRODUCT($ME$11:$MH$11,$ME$17:$MH$17),"")</f>
        <v/>
      </c>
      <c r="V23" s="19" t="str">
        <f t="array" ref="V23">IF(V7="1",V9*SUMPRODUCT($MK$7:$NB$7,$MK$10:$NB$10)*SUMPRODUCT($ME$10:$MH$10,$ME$17:$MH$17)+SUMPRODUCT($MK$7:$NB$7,$MK$11:$NB$11)*SUMPRODUCT($ME$11:$MH$11,$ME$17:$MH$17),"")</f>
        <v/>
      </c>
      <c r="W23" s="19" t="str">
        <f t="array" ref="W23">IF(W7="1",W9*SUMPRODUCT($MK$7:$NB$7,$MK$10:$NB$10)*SUMPRODUCT($ME$10:$MH$10,$ME$17:$MH$17)+SUMPRODUCT($MK$7:$NB$7,$MK$11:$NB$11)*SUMPRODUCT($ME$11:$MH$11,$ME$17:$MH$17),"")</f>
        <v/>
      </c>
      <c r="X23" s="19" t="str">
        <f t="array" ref="X23">IF(X7="1",X9*SUMPRODUCT($MK$7:$NB$7,$MK$10:$NB$10)*SUMPRODUCT($ME$10:$MH$10,$ME$17:$MH$17)+SUMPRODUCT($MK$7:$NB$7,$MK$11:$NB$11)*SUMPRODUCT($ME$11:$MH$11,$ME$17:$MH$17),"")</f>
        <v/>
      </c>
      <c r="Y23" s="19" t="str">
        <f t="array" ref="Y23">IF(Y7="1",Y9*SUMPRODUCT($MK$7:$NB$7,$MK$10:$NB$10)*SUMPRODUCT($ME$10:$MH$10,$ME$17:$MH$17)+SUMPRODUCT($MK$7:$NB$7,$MK$11:$NB$11)*SUMPRODUCT($ME$11:$MH$11,$ME$17:$MH$17),"")</f>
        <v/>
      </c>
      <c r="Z23" s="19" t="str">
        <f t="array" ref="Z23">IF(Z7="1",Z9*SUMPRODUCT($MK$7:$NB$7,$MK$10:$NB$10)*SUMPRODUCT($ME$10:$MH$10,$ME$17:$MH$17)+SUMPRODUCT($MK$7:$NB$7,$MK$11:$NB$11)*SUMPRODUCT($ME$11:$MH$11,$ME$17:$MH$17),"")</f>
        <v/>
      </c>
      <c r="AA23" s="19" t="str">
        <f t="array" ref="AA23">IF(AA7="1",AA9*SUMPRODUCT($MK$7:$NB$7,$MK$10:$NB$10)*SUMPRODUCT($ME$10:$MH$10,$ME$17:$MH$17)+SUMPRODUCT($MK$7:$NB$7,$MK$11:$NB$11)*SUMPRODUCT($ME$11:$MH$11,$ME$17:$MH$17),"")</f>
        <v/>
      </c>
      <c r="AB23" s="19" t="str">
        <f t="array" ref="AB23">IF(AB7="1",AB9*SUMPRODUCT($MK$7:$NB$7,$MK$10:$NB$10)*SUMPRODUCT($ME$10:$MH$10,$ME$17:$MH$17)+SUMPRODUCT($MK$7:$NB$7,$MK$11:$NB$11)*SUMPRODUCT($ME$11:$MH$11,$ME$17:$MH$17),"")</f>
        <v/>
      </c>
      <c r="AC23" s="19" t="str">
        <f t="array" ref="AC23">IF(AC7="1",AC9*SUMPRODUCT($MK$7:$NB$7,$MK$10:$NB$10)*SUMPRODUCT($ME$10:$MH$10,$ME$17:$MH$17)+SUMPRODUCT($MK$7:$NB$7,$MK$11:$NB$11)*SUMPRODUCT($ME$11:$MH$11,$ME$17:$MH$17),"")</f>
        <v/>
      </c>
      <c r="AD23" s="19" t="str">
        <f t="array" ref="AD23">IF(AD7="1",AD9*SUMPRODUCT($MK$7:$NB$7,$MK$10:$NB$10)*SUMPRODUCT($ME$10:$MH$10,$ME$17:$MH$17)+SUMPRODUCT($MK$7:$NB$7,$MK$11:$NB$11)*SUMPRODUCT($ME$11:$MH$11,$ME$17:$MH$17),"")</f>
        <v/>
      </c>
      <c r="AE23" s="19" t="str">
        <f t="array" ref="AE23">IF(AE7="1",AE9*SUMPRODUCT($MK$7:$NB$7,$MK$10:$NB$10)*SUMPRODUCT($ME$10:$MH$10,$ME$17:$MH$17)+SUMPRODUCT($MK$7:$NB$7,$MK$11:$NB$11)*SUMPRODUCT($ME$11:$MH$11,$ME$17:$MH$17),"")</f>
        <v/>
      </c>
      <c r="AF23" s="19" t="str">
        <f t="array" ref="AF23">IF(AF7="1",AF9*SUMPRODUCT($MK$7:$NB$7,$MK$10:$NB$10)*SUMPRODUCT($ME$10:$MH$10,$ME$17:$MH$17)+SUMPRODUCT($MK$7:$NB$7,$MK$11:$NB$11)*SUMPRODUCT($ME$11:$MH$11,$ME$17:$MH$17),"")</f>
        <v/>
      </c>
      <c r="AG23" s="19" t="str">
        <f t="array" ref="AG23">IF(AG7="1",AG9*SUMPRODUCT($MK$7:$NB$7,$MK$10:$NB$10)*SUMPRODUCT($ME$10:$MH$10,$ME$17:$MH$17)+SUMPRODUCT($MK$7:$NB$7,$MK$11:$NB$11)*SUMPRODUCT($ME$11:$MH$11,$ME$17:$MH$17),"")</f>
        <v/>
      </c>
      <c r="AH23" s="19" t="str">
        <f t="array" ref="AH23">IF(AH7="1",AH9*SUMPRODUCT($MK$7:$NB$7,$MK$10:$NB$10)*SUMPRODUCT($ME$10:$MH$10,$ME$17:$MH$17)+SUMPRODUCT($MK$7:$NB$7,$MK$11:$NB$11)*SUMPRODUCT($ME$11:$MH$11,$ME$17:$MH$17),"")</f>
        <v/>
      </c>
      <c r="AI23" s="19" t="str">
        <f t="array" ref="AI23">IF(AI7="1",AI9*SUMPRODUCT($MK$7:$NB$7,$MK$10:$NB$10)*SUMPRODUCT($ME$10:$MH$10,$ME$17:$MH$17)+SUMPRODUCT($MK$7:$NB$7,$MK$11:$NB$11)*SUMPRODUCT($ME$11:$MH$11,$ME$17:$MH$17),"")</f>
        <v/>
      </c>
      <c r="AJ23" s="19" t="str">
        <f t="array" ref="AJ23">IF(AJ7="1",AJ9*SUMPRODUCT($MK$7:$NB$7,$MK$10:$NB$10)*SUMPRODUCT($ME$10:$MH$10,$ME$17:$MH$17)+SUMPRODUCT($MK$7:$NB$7,$MK$11:$NB$11)*SUMPRODUCT($ME$11:$MH$11,$ME$17:$MH$17),"")</f>
        <v/>
      </c>
      <c r="AK23" s="19" t="str">
        <f t="array" ref="AK23">IF(AK7="1",AK9*SUMPRODUCT($MK$7:$NB$7,$MK$10:$NB$10)*SUMPRODUCT($ME$10:$MH$10,$ME$17:$MH$17)+SUMPRODUCT($MK$7:$NB$7,$MK$11:$NB$11)*SUMPRODUCT($ME$11:$MH$11,$ME$17:$MH$17),"")</f>
        <v/>
      </c>
      <c r="AL23" s="19" t="str">
        <f t="array" ref="AL23">IF(AL7="1",AL9*SUMPRODUCT($MK$7:$NB$7,$MK$10:$NB$10)*SUMPRODUCT($ME$10:$MH$10,$ME$17:$MH$17)+SUMPRODUCT($MK$7:$NB$7,$MK$11:$NB$11)*SUMPRODUCT($ME$11:$MH$11,$ME$17:$MH$17),"")</f>
        <v/>
      </c>
      <c r="AM23" s="19" t="str">
        <f t="array" ref="AM23">IF(AM7="1",AM9*SUMPRODUCT($MK$7:$NB$7,$MK$10:$NB$10)*SUMPRODUCT($ME$10:$MH$10,$ME$17:$MH$17)+SUMPRODUCT($MK$7:$NB$7,$MK$11:$NB$11)*SUMPRODUCT($ME$11:$MH$11,$ME$17:$MH$17),"")</f>
        <v/>
      </c>
      <c r="AN23" s="19" t="str">
        <f t="array" ref="AN23">IF(AN7="1",AN9*SUMPRODUCT($MK$7:$NB$7,$MK$10:$NB$10)*SUMPRODUCT($ME$10:$MH$10,$ME$17:$MH$17)+SUMPRODUCT($MK$7:$NB$7,$MK$11:$NB$11)*SUMPRODUCT($ME$11:$MH$11,$ME$17:$MH$17),"")</f>
        <v/>
      </c>
      <c r="AO23" s="19" t="str">
        <f t="array" ref="AO23">IF(AO7="1",AO9*SUMPRODUCT($MK$7:$NB$7,$MK$10:$NB$10)*SUMPRODUCT($ME$10:$MH$10,$ME$17:$MH$17)+SUMPRODUCT($MK$7:$NB$7,$MK$11:$NB$11)*SUMPRODUCT($ME$11:$MH$11,$ME$17:$MH$17),"")</f>
        <v/>
      </c>
      <c r="AP23" s="19" t="str">
        <f t="array" ref="AP23">IF(AP7="1",AP9*SUMPRODUCT($MK$7:$NB$7,$MK$10:$NB$10)*SUMPRODUCT($ME$10:$MH$10,$ME$17:$MH$17)+SUMPRODUCT($MK$7:$NB$7,$MK$11:$NB$11)*SUMPRODUCT($ME$11:$MH$11,$ME$17:$MH$17),"")</f>
        <v/>
      </c>
      <c r="AQ23" s="19" t="str">
        <f t="array" ref="AQ23">IF(AQ7="1",AQ9*SUMPRODUCT($MK$7:$NB$7,$MK$10:$NB$10)*SUMPRODUCT($ME$10:$MH$10,$ME$17:$MH$17)+SUMPRODUCT($MK$7:$NB$7,$MK$11:$NB$11)*SUMPRODUCT($ME$11:$MH$11,$ME$17:$MH$17),"")</f>
        <v/>
      </c>
      <c r="AR23" s="19" t="str">
        <f t="array" ref="AR23">IF(AR7="1",AR9*SUMPRODUCT($MK$7:$NB$7,$MK$10:$NB$10)*SUMPRODUCT($ME$10:$MH$10,$ME$17:$MH$17)+SUMPRODUCT($MK$7:$NB$7,$MK$11:$NB$11)*SUMPRODUCT($ME$11:$MH$11,$ME$17:$MH$17),"")</f>
        <v/>
      </c>
      <c r="AS23" s="19" t="str">
        <f t="array" ref="AS23">IF(AS7="1",AS9*SUMPRODUCT($MK$7:$NB$7,$MK$10:$NB$10)*SUMPRODUCT($ME$10:$MH$10,$ME$17:$MH$17)+SUMPRODUCT($MK$7:$NB$7,$MK$11:$NB$11)*SUMPRODUCT($ME$11:$MH$11,$ME$17:$MH$17),"")</f>
        <v/>
      </c>
      <c r="AT23" s="19" t="str">
        <f t="array" ref="AT23">IF(AT7="1",AT9*SUMPRODUCT($MK$7:$NB$7,$MK$10:$NB$10)*SUMPRODUCT($ME$10:$MH$10,$ME$17:$MH$17)+SUMPRODUCT($MK$7:$NB$7,$MK$11:$NB$11)*SUMPRODUCT($ME$11:$MH$11,$ME$17:$MH$17),"")</f>
        <v/>
      </c>
      <c r="AU23" s="19" t="str">
        <f t="array" ref="AU23">IF(AU7="1",AU9*SUMPRODUCT($MK$7:$NB$7,$MK$10:$NB$10)*SUMPRODUCT($ME$10:$MH$10,$ME$17:$MH$17)+SUMPRODUCT($MK$7:$NB$7,$MK$11:$NB$11)*SUMPRODUCT($ME$11:$MH$11,$ME$17:$MH$17),"")</f>
        <v/>
      </c>
      <c r="AV23" s="19" t="str">
        <f t="array" ref="AV23">IF(AV7="1",AV9*SUMPRODUCT($MK$7:$NB$7,$MK$10:$NB$10)*SUMPRODUCT($ME$10:$MH$10,$ME$17:$MH$17)+SUMPRODUCT($MK$7:$NB$7,$MK$11:$NB$11)*SUMPRODUCT($ME$11:$MH$11,$ME$17:$MH$17),"")</f>
        <v/>
      </c>
      <c r="AW23" s="19" t="str">
        <f t="array" ref="AW23">IF(AW7="1",AW9*SUMPRODUCT($MK$7:$NB$7,$MK$10:$NB$10)*SUMPRODUCT($ME$10:$MH$10,$ME$17:$MH$17)+SUMPRODUCT($MK$7:$NB$7,$MK$11:$NB$11)*SUMPRODUCT($ME$11:$MH$11,$ME$17:$MH$17),"")</f>
        <v/>
      </c>
      <c r="AX23" s="19" t="str">
        <f t="array" ref="AX23">IF(AX7="1",AX9*SUMPRODUCT($MK$7:$NB$7,$MK$10:$NB$10)*SUMPRODUCT($ME$10:$MH$10,$ME$17:$MH$17)+SUMPRODUCT($MK$7:$NB$7,$MK$11:$NB$11)*SUMPRODUCT($ME$11:$MH$11,$ME$17:$MH$17),"")</f>
        <v/>
      </c>
      <c r="AY23" s="19" t="str">
        <f t="array" ref="AY23">IF(AY7="1",AY9*SUMPRODUCT($MK$7:$NB$7,$MK$10:$NB$10)*SUMPRODUCT($ME$10:$MH$10,$ME$17:$MH$17)+SUMPRODUCT($MK$7:$NB$7,$MK$11:$NB$11)*SUMPRODUCT($ME$11:$MH$11,$ME$17:$MH$17),"")</f>
        <v/>
      </c>
      <c r="AZ23" s="19" t="str">
        <f t="array" ref="AZ23">IF(AZ7="1",AZ9*SUMPRODUCT($MK$7:$NB$7,$MK$10:$NB$10)*SUMPRODUCT($ME$10:$MH$10,$ME$17:$MH$17)+SUMPRODUCT($MK$7:$NB$7,$MK$11:$NB$11)*SUMPRODUCT($ME$11:$MH$11,$ME$17:$MH$17),"")</f>
        <v/>
      </c>
      <c r="BA23" s="19" t="str">
        <f t="array" ref="BA23">IF(BA7="1",BA9*SUMPRODUCT($MK$7:$NB$7,$MK$10:$NB$10)*SUMPRODUCT($ME$10:$MH$10,$ME$17:$MH$17)+SUMPRODUCT($MK$7:$NB$7,$MK$11:$NB$11)*SUMPRODUCT($ME$11:$MH$11,$ME$17:$MH$17),"")</f>
        <v/>
      </c>
      <c r="BB23" s="19" t="str">
        <f t="array" ref="BB23">IF(BB7="1",BB9*SUMPRODUCT($MK$7:$NB$7,$MK$10:$NB$10)*SUMPRODUCT($ME$10:$MH$10,$ME$17:$MH$17)+SUMPRODUCT($MK$7:$NB$7,$MK$11:$NB$11)*SUMPRODUCT($ME$11:$MH$11,$ME$17:$MH$17),"")</f>
        <v/>
      </c>
      <c r="BC23" s="19" t="str">
        <f t="array" ref="BC23">IF(BC7="1",BC9*SUMPRODUCT($MK$7:$NB$7,$MK$10:$NB$10)*SUMPRODUCT($ME$10:$MH$10,$ME$17:$MH$17)+SUMPRODUCT($MK$7:$NB$7,$MK$11:$NB$11)*SUMPRODUCT($ME$11:$MH$11,$ME$17:$MH$17),"")</f>
        <v/>
      </c>
      <c r="BD23" s="19" t="str">
        <f t="array" ref="BD23">IF(BD7="1",BD9*SUMPRODUCT($MK$7:$NB$7,$MK$10:$NB$10)*SUMPRODUCT($ME$10:$MH$10,$ME$17:$MH$17)+SUMPRODUCT($MK$7:$NB$7,$MK$11:$NB$11)*SUMPRODUCT($ME$11:$MH$11,$ME$17:$MH$17),"")</f>
        <v/>
      </c>
      <c r="BE23" s="19" t="str">
        <f t="array" ref="BE23">IF(BE7="1",BE9*SUMPRODUCT($MK$7:$NB$7,$MK$10:$NB$10)*SUMPRODUCT($ME$10:$MH$10,$ME$17:$MH$17)+SUMPRODUCT($MK$7:$NB$7,$MK$11:$NB$11)*SUMPRODUCT($ME$11:$MH$11,$ME$17:$MH$17),"")</f>
        <v/>
      </c>
      <c r="BF23" s="19" t="str">
        <f t="array" ref="BF23">IF(BF7="1",BF9*SUMPRODUCT($MK$7:$NB$7,$MK$10:$NB$10)*SUMPRODUCT($ME$10:$MH$10,$ME$17:$MH$17)+SUMPRODUCT($MK$7:$NB$7,$MK$11:$NB$11)*SUMPRODUCT($ME$11:$MH$11,$ME$17:$MH$17),"")</f>
        <v/>
      </c>
      <c r="BG23" s="19" t="str">
        <f t="array" ref="BG23">IF(BG7="1",BG9*SUMPRODUCT($MK$7:$NB$7,$MK$10:$NB$10)*SUMPRODUCT($ME$10:$MH$10,$ME$17:$MH$17)+SUMPRODUCT($MK$7:$NB$7,$MK$11:$NB$11)*SUMPRODUCT($ME$11:$MH$11,$ME$17:$MH$17),"")</f>
        <v/>
      </c>
      <c r="BH23" s="19" t="str">
        <f t="array" ref="BH23">IF(BH7="1",BH9*SUMPRODUCT($MK$7:$NB$7,$MK$10:$NB$10)*SUMPRODUCT($ME$10:$MH$10,$ME$17:$MH$17)+SUMPRODUCT($MK$7:$NB$7,$MK$11:$NB$11)*SUMPRODUCT($ME$11:$MH$11,$ME$17:$MH$17),"")</f>
        <v/>
      </c>
      <c r="BI23" s="19" t="str">
        <f t="array" ref="BI23">IF(BI7="1",BI9*SUMPRODUCT($MK$7:$NB$7,$MK$10:$NB$10)*SUMPRODUCT($ME$10:$MH$10,$ME$17:$MH$17)+SUMPRODUCT($MK$7:$NB$7,$MK$11:$NB$11)*SUMPRODUCT($ME$11:$MH$11,$ME$17:$MH$17),"")</f>
        <v/>
      </c>
      <c r="BJ23" s="19" t="str">
        <f t="array" ref="BJ23">IF(BJ7="1",BJ9*SUMPRODUCT($MK$7:$NB$7,$MK$10:$NB$10)*SUMPRODUCT($ME$10:$MH$10,$ME$17:$MH$17)+SUMPRODUCT($MK$7:$NB$7,$MK$11:$NB$11)*SUMPRODUCT($ME$11:$MH$11,$ME$17:$MH$17),"")</f>
        <v/>
      </c>
      <c r="BK23" s="19" t="str">
        <f t="array" ref="BK23">IF(BK7="1",BK9*SUMPRODUCT($MK$7:$NB$7,$MK$10:$NB$10)*SUMPRODUCT($ME$10:$MH$10,$ME$17:$MH$17)+SUMPRODUCT($MK$7:$NB$7,$MK$11:$NB$11)*SUMPRODUCT($ME$11:$MH$11,$ME$17:$MH$17),"")</f>
        <v/>
      </c>
      <c r="BL23" s="19" t="str">
        <f t="array" ref="BL23">IF(BL7="1",BL9*SUMPRODUCT($MK$7:$NB$7,$MK$10:$NB$10)*SUMPRODUCT($ME$10:$MH$10,$ME$17:$MH$17)+SUMPRODUCT($MK$7:$NB$7,$MK$11:$NB$11)*SUMPRODUCT($ME$11:$MH$11,$ME$17:$MH$17),"")</f>
        <v/>
      </c>
      <c r="BM23" s="19" t="str">
        <f t="array" ref="BM23">IF(BM7="1",BM9*SUMPRODUCT($MK$7:$NB$7,$MK$10:$NB$10)*SUMPRODUCT($ME$10:$MH$10,$ME$17:$MH$17)+SUMPRODUCT($MK$7:$NB$7,$MK$11:$NB$11)*SUMPRODUCT($ME$11:$MH$11,$ME$17:$MH$17),"")</f>
        <v/>
      </c>
      <c r="BN23" s="19" t="str">
        <f t="array" ref="BN23">IF(BN7="1",BN9*SUMPRODUCT($MK$7:$NB$7,$MK$10:$NB$10)*SUMPRODUCT($ME$10:$MH$10,$ME$17:$MH$17)+SUMPRODUCT($MK$7:$NB$7,$MK$11:$NB$11)*SUMPRODUCT($ME$11:$MH$11,$ME$17:$MH$17),"")</f>
        <v/>
      </c>
      <c r="BO23" s="19" t="str">
        <f t="array" ref="BO23">IF(BO7="1",BO9*SUMPRODUCT($MK$7:$NB$7,$MK$10:$NB$10)*SUMPRODUCT($ME$10:$MH$10,$ME$17:$MH$17)+SUMPRODUCT($MK$7:$NB$7,$MK$11:$NB$11)*SUMPRODUCT($ME$11:$MH$11,$ME$17:$MH$17),"")</f>
        <v/>
      </c>
      <c r="BP23" s="19" t="str">
        <f t="array" ref="BP23">IF(BP7="1",BP9*SUMPRODUCT($MK$7:$NB$7,$MK$10:$NB$10)*SUMPRODUCT($ME$10:$MH$10,$ME$17:$MH$17)+SUMPRODUCT($MK$7:$NB$7,$MK$11:$NB$11)*SUMPRODUCT($ME$11:$MH$11,$ME$17:$MH$17),"")</f>
        <v/>
      </c>
      <c r="BQ23" s="19" t="str">
        <f t="array" ref="BQ23">IF(BQ7="1",BQ9*SUMPRODUCT($MK$7:$NB$7,$MK$10:$NB$10)*SUMPRODUCT($ME$10:$MH$10,$ME$17:$MH$17)+SUMPRODUCT($MK$7:$NB$7,$MK$11:$NB$11)*SUMPRODUCT($ME$11:$MH$11,$ME$17:$MH$17),"")</f>
        <v/>
      </c>
      <c r="BR23" s="19" t="str">
        <f t="array" ref="BR23">IF(BR7="1",BR9*SUMPRODUCT($MK$7:$NB$7,$MK$10:$NB$10)*SUMPRODUCT($ME$10:$MH$10,$ME$17:$MH$17)+SUMPRODUCT($MK$7:$NB$7,$MK$11:$NB$11)*SUMPRODUCT($ME$11:$MH$11,$ME$17:$MH$17),"")</f>
        <v/>
      </c>
      <c r="BS23" s="19" t="str">
        <f t="array" ref="BS23">IF(BS7="1",BS9*SUMPRODUCT($MK$7:$NB$7,$MK$10:$NB$10)*SUMPRODUCT($ME$10:$MH$10,$ME$17:$MH$17)+SUMPRODUCT($MK$7:$NB$7,$MK$11:$NB$11)*SUMPRODUCT($ME$11:$MH$11,$ME$17:$MH$17),"")</f>
        <v/>
      </c>
      <c r="BT23" s="19" t="str">
        <f t="array" ref="BT23">IF(BT7="1",BT9*SUMPRODUCT($MK$7:$NB$7,$MK$10:$NB$10)*SUMPRODUCT($ME$10:$MH$10,$ME$17:$MH$17)+SUMPRODUCT($MK$7:$NB$7,$MK$11:$NB$11)*SUMPRODUCT($ME$11:$MH$11,$ME$17:$MH$17),"")</f>
        <v/>
      </c>
      <c r="BU23" s="19" t="str">
        <f t="array" ref="BU23">IF(BU7="1",BU9*SUMPRODUCT($MK$7:$NB$7,$MK$10:$NB$10)*SUMPRODUCT($ME$10:$MH$10,$ME$17:$MH$17)+SUMPRODUCT($MK$7:$NB$7,$MK$11:$NB$11)*SUMPRODUCT($ME$11:$MH$11,$ME$17:$MH$17),"")</f>
        <v/>
      </c>
      <c r="BV23" s="19" t="str">
        <f t="array" ref="BV23">IF(BV7="1",BV9*SUMPRODUCT($MK$7:$NB$7,$MK$10:$NB$10)*SUMPRODUCT($ME$10:$MH$10,$ME$17:$MH$17)+SUMPRODUCT($MK$7:$NB$7,$MK$11:$NB$11)*SUMPRODUCT($ME$11:$MH$11,$ME$17:$MH$17),"")</f>
        <v/>
      </c>
      <c r="BW23" s="19" t="str">
        <f t="array" ref="BW23">IF(BW7="1",BW9*SUMPRODUCT($MK$7:$NB$7,$MK$10:$NB$10)*SUMPRODUCT($ME$10:$MH$10,$ME$17:$MH$17)+SUMPRODUCT($MK$7:$NB$7,$MK$11:$NB$11)*SUMPRODUCT($ME$11:$MH$11,$ME$17:$MH$17),"")</f>
        <v/>
      </c>
      <c r="BX23" s="19" t="str">
        <f t="array" ref="BX23">IF(BX7="1",BX9*SUMPRODUCT($MK$7:$NB$7,$MK$10:$NB$10)*SUMPRODUCT($ME$10:$MH$10,$ME$17:$MH$17)+SUMPRODUCT($MK$7:$NB$7,$MK$11:$NB$11)*SUMPRODUCT($ME$11:$MH$11,$ME$17:$MH$17),"")</f>
        <v/>
      </c>
      <c r="BY23" s="19" t="str">
        <f t="array" ref="BY23">IF(BY7="1",BY9*SUMPRODUCT($MK$7:$NB$7,$MK$10:$NB$10)*SUMPRODUCT($ME$10:$MH$10,$ME$17:$MH$17)+SUMPRODUCT($MK$7:$NB$7,$MK$11:$NB$11)*SUMPRODUCT($ME$11:$MH$11,$ME$17:$MH$17),"")</f>
        <v/>
      </c>
      <c r="BZ23" s="19" t="str">
        <f t="array" ref="BZ23">IF(BZ7="1",BZ9*SUMPRODUCT($MK$7:$NB$7,$MK$10:$NB$10)*SUMPRODUCT($ME$10:$MH$10,$ME$17:$MH$17)+SUMPRODUCT($MK$7:$NB$7,$MK$11:$NB$11)*SUMPRODUCT($ME$11:$MH$11,$ME$17:$MH$17),"")</f>
        <v/>
      </c>
      <c r="CA23" s="19" t="str">
        <f t="array" ref="CA23">IF(CA7="1",CA9*SUMPRODUCT($MK$7:$NB$7,$MK$10:$NB$10)*SUMPRODUCT($ME$10:$MH$10,$ME$17:$MH$17)+SUMPRODUCT($MK$7:$NB$7,$MK$11:$NB$11)*SUMPRODUCT($ME$11:$MH$11,$ME$17:$MH$17),"")</f>
        <v/>
      </c>
      <c r="CB23" s="19" t="str">
        <f t="array" ref="CB23">IF(CB7="1",CB9*SUMPRODUCT($MK$7:$NB$7,$MK$10:$NB$10)*SUMPRODUCT($ME$10:$MH$10,$ME$17:$MH$17)+SUMPRODUCT($MK$7:$NB$7,$MK$11:$NB$11)*SUMPRODUCT($ME$11:$MH$11,$ME$17:$MH$17),"")</f>
        <v/>
      </c>
      <c r="CC23" s="19" t="str">
        <f t="array" ref="CC23">IF(CC7="1",CC9*SUMPRODUCT($MK$7:$NB$7,$MK$10:$NB$10)*SUMPRODUCT($ME$10:$MH$10,$ME$17:$MH$17)+SUMPRODUCT($MK$7:$NB$7,$MK$11:$NB$11)*SUMPRODUCT($ME$11:$MH$11,$ME$17:$MH$17),"")</f>
        <v/>
      </c>
      <c r="CD23" s="19" t="str">
        <f t="array" ref="CD23">IF(CD7="1",CD9*SUMPRODUCT($MK$7:$NB$7,$MK$10:$NB$10)*SUMPRODUCT($ME$10:$MH$10,$ME$17:$MH$17)+SUMPRODUCT($MK$7:$NB$7,$MK$11:$NB$11)*SUMPRODUCT($ME$11:$MH$11,$ME$17:$MH$17),"")</f>
        <v/>
      </c>
      <c r="CE23" s="19" t="str">
        <f t="array" ref="CE23">IF(CE7="1",CE9*SUMPRODUCT($MK$7:$NB$7,$MK$10:$NB$10)*SUMPRODUCT($ME$10:$MH$10,$ME$17:$MH$17)+SUMPRODUCT($MK$7:$NB$7,$MK$11:$NB$11)*SUMPRODUCT($ME$11:$MH$11,$ME$17:$MH$17),"")</f>
        <v/>
      </c>
      <c r="CF23" s="19" t="str">
        <f t="array" ref="CF23">IF(CF7="1",CF9*SUMPRODUCT($MK$7:$NB$7,$MK$10:$NB$10)*SUMPRODUCT($ME$10:$MH$10,$ME$17:$MH$17)+SUMPRODUCT($MK$7:$NB$7,$MK$11:$NB$11)*SUMPRODUCT($ME$11:$MH$11,$ME$17:$MH$17),"")</f>
        <v/>
      </c>
      <c r="CG23" s="19" t="str">
        <f t="array" ref="CG23">IF(CG7="1",CG9*SUMPRODUCT($MK$7:$NB$7,$MK$10:$NB$10)*SUMPRODUCT($ME$10:$MH$10,$ME$17:$MH$17)+SUMPRODUCT($MK$7:$NB$7,$MK$11:$NB$11)*SUMPRODUCT($ME$11:$MH$11,$ME$17:$MH$17),"")</f>
        <v/>
      </c>
      <c r="CH23" s="19" t="str">
        <f t="array" ref="CH23">IF(CH7="1",CH9*SUMPRODUCT($MK$7:$NB$7,$MK$10:$NB$10)*SUMPRODUCT($ME$10:$MH$10,$ME$17:$MH$17)+SUMPRODUCT($MK$7:$NB$7,$MK$11:$NB$11)*SUMPRODUCT($ME$11:$MH$11,$ME$17:$MH$17),"")</f>
        <v/>
      </c>
      <c r="CI23" s="19" t="str">
        <f t="array" ref="CI23">IF(CI7="1",CI9*SUMPRODUCT($MK$7:$NB$7,$MK$10:$NB$10)*SUMPRODUCT($ME$10:$MH$10,$ME$17:$MH$17)+SUMPRODUCT($MK$7:$NB$7,$MK$11:$NB$11)*SUMPRODUCT($ME$11:$MH$11,$ME$17:$MH$17),"")</f>
        <v/>
      </c>
      <c r="CJ23" s="19" t="str">
        <f t="array" ref="CJ23">IF(CJ7="1",CJ9*SUMPRODUCT($MK$7:$NB$7,$MK$10:$NB$10)*SUMPRODUCT($ME$10:$MH$10,$ME$17:$MH$17)+SUMPRODUCT($MK$7:$NB$7,$MK$11:$NB$11)*SUMPRODUCT($ME$11:$MH$11,$ME$17:$MH$17),"")</f>
        <v/>
      </c>
      <c r="CK23" s="19" t="str">
        <f t="array" ref="CK23">IF(CK7="1",CK9*SUMPRODUCT($MK$7:$NB$7,$MK$10:$NB$10)*SUMPRODUCT($ME$10:$MH$10,$ME$17:$MH$17)+SUMPRODUCT($MK$7:$NB$7,$MK$11:$NB$11)*SUMPRODUCT($ME$11:$MH$11,$ME$17:$MH$17),"")</f>
        <v/>
      </c>
      <c r="CL23" s="19" t="str">
        <f t="array" ref="CL23">IF(CL7="1",CL9*SUMPRODUCT($MK$7:$NB$7,$MK$10:$NB$10)*SUMPRODUCT($ME$10:$MH$10,$ME$17:$MH$17)+SUMPRODUCT($MK$7:$NB$7,$MK$11:$NB$11)*SUMPRODUCT($ME$11:$MH$11,$ME$17:$MH$17),"")</f>
        <v/>
      </c>
      <c r="CM23" s="19" t="str">
        <f t="array" ref="CM23">IF(CM7="1",CM9*SUMPRODUCT($MK$7:$NB$7,$MK$10:$NB$10)*SUMPRODUCT($ME$10:$MH$10,$ME$17:$MH$17)+SUMPRODUCT($MK$7:$NB$7,$MK$11:$NB$11)*SUMPRODUCT($ME$11:$MH$11,$ME$17:$MH$17),"")</f>
        <v/>
      </c>
      <c r="CN23" s="19" t="str">
        <f t="array" ref="CN23">IF(CN7="1",CN9*SUMPRODUCT($MK$7:$NB$7,$MK$10:$NB$10)*SUMPRODUCT($ME$10:$MH$10,$ME$17:$MH$17)+SUMPRODUCT($MK$7:$NB$7,$MK$11:$NB$11)*SUMPRODUCT($ME$11:$MH$11,$ME$17:$MH$17),"")</f>
        <v/>
      </c>
      <c r="CO23" s="19" t="str">
        <f t="array" ref="CO23">IF(CO7="1",CO9*SUMPRODUCT($MK$7:$NB$7,$MK$10:$NB$10)*SUMPRODUCT($ME$10:$MH$10,$ME$17:$MH$17)+SUMPRODUCT($MK$7:$NB$7,$MK$11:$NB$11)*SUMPRODUCT($ME$11:$MH$11,$ME$17:$MH$17),"")</f>
        <v/>
      </c>
      <c r="CP23" s="19" t="str">
        <f t="array" ref="CP23">IF(CP7="1",CP9*SUMPRODUCT($MK$7:$NB$7,$MK$10:$NB$10)*SUMPRODUCT($ME$10:$MH$10,$ME$17:$MH$17)+SUMPRODUCT($MK$7:$NB$7,$MK$11:$NB$11)*SUMPRODUCT($ME$11:$MH$11,$ME$17:$MH$17),"")</f>
        <v/>
      </c>
      <c r="CQ23" s="19" t="str">
        <f t="array" ref="CQ23">IF(CQ7="1",CQ9*SUMPRODUCT($MK$7:$NB$7,$MK$10:$NB$10)*SUMPRODUCT($ME$10:$MH$10,$ME$17:$MH$17)+SUMPRODUCT($MK$7:$NB$7,$MK$11:$NB$11)*SUMPRODUCT($ME$11:$MH$11,$ME$17:$MH$17),"")</f>
        <v/>
      </c>
      <c r="CR23" s="19" t="str">
        <f t="array" ref="CR23">IF(CR7="1",CR9*SUMPRODUCT($MK$7:$NB$7,$MK$10:$NB$10)*SUMPRODUCT($ME$10:$MH$10,$ME$17:$MH$17)+SUMPRODUCT($MK$7:$NB$7,$MK$11:$NB$11)*SUMPRODUCT($ME$11:$MH$11,$ME$17:$MH$17),"")</f>
        <v/>
      </c>
      <c r="CS23" s="19" t="str">
        <f t="array" ref="CS23">IF(CS7="1",CS9*SUMPRODUCT($MK$7:$NB$7,$MK$10:$NB$10)*SUMPRODUCT($ME$10:$MH$10,$ME$17:$MH$17)+SUMPRODUCT($MK$7:$NB$7,$MK$11:$NB$11)*SUMPRODUCT($ME$11:$MH$11,$ME$17:$MH$17),"")</f>
        <v/>
      </c>
      <c r="CT23" s="19" t="str">
        <f t="array" ref="CT23">IF(CT7="1",CT9*SUMPRODUCT($MK$7:$NB$7,$MK$10:$NB$10)*SUMPRODUCT($ME$10:$MH$10,$ME$17:$MH$17)+SUMPRODUCT($MK$7:$NB$7,$MK$11:$NB$11)*SUMPRODUCT($ME$11:$MH$11,$ME$17:$MH$17),"")</f>
        <v/>
      </c>
      <c r="CU23" s="19" t="str">
        <f t="array" ref="CU23">IF(CU7="1",CU9*SUMPRODUCT($MK$7:$NB$7,$MK$10:$NB$10)*SUMPRODUCT($ME$10:$MH$10,$ME$17:$MH$17)+SUMPRODUCT($MK$7:$NB$7,$MK$11:$NB$11)*SUMPRODUCT($ME$11:$MH$11,$ME$17:$MH$17),"")</f>
        <v/>
      </c>
      <c r="CV23" s="19" t="str">
        <f t="array" ref="CV23">IF(CV7="1",CV9*SUMPRODUCT($MK$7:$NB$7,$MK$10:$NB$10)*SUMPRODUCT($ME$10:$MH$10,$ME$17:$MH$17)+SUMPRODUCT($MK$7:$NB$7,$MK$11:$NB$11)*SUMPRODUCT($ME$11:$MH$11,$ME$17:$MH$17),"")</f>
        <v/>
      </c>
      <c r="CW23" s="19" t="str">
        <f t="array" ref="CW23">IF(CW7="1",CW9*SUMPRODUCT($MK$7:$NB$7,$MK$10:$NB$10)*SUMPRODUCT($ME$10:$MH$10,$ME$17:$MH$17)+SUMPRODUCT($MK$7:$NB$7,$MK$11:$NB$11)*SUMPRODUCT($ME$11:$MH$11,$ME$17:$MH$17),"")</f>
        <v/>
      </c>
      <c r="CX23" s="19" t="str">
        <f t="array" ref="CX23">IF(CX7="1",CX9*SUMPRODUCT($MK$7:$NB$7,$MK$10:$NB$10)*SUMPRODUCT($ME$10:$MH$10,$ME$17:$MH$17)+SUMPRODUCT($MK$7:$NB$7,$MK$11:$NB$11)*SUMPRODUCT($ME$11:$MH$11,$ME$17:$MH$17),"")</f>
        <v/>
      </c>
      <c r="CY23" s="19" t="str">
        <f t="array" ref="CY23">IF(CY7="1",CY9*SUMPRODUCT($MK$7:$NB$7,$MK$10:$NB$10)*SUMPRODUCT($ME$10:$MH$10,$ME$17:$MH$17)+SUMPRODUCT($MK$7:$NB$7,$MK$11:$NB$11)*SUMPRODUCT($ME$11:$MH$11,$ME$17:$MH$17),"")</f>
        <v/>
      </c>
      <c r="CZ23" s="19" t="str">
        <f t="array" ref="CZ23">IF(CZ7="1",CZ9*SUMPRODUCT($MK$7:$NB$7,$MK$10:$NB$10)*SUMPRODUCT($ME$10:$MH$10,$ME$17:$MH$17)+SUMPRODUCT($MK$7:$NB$7,$MK$11:$NB$11)*SUMPRODUCT($ME$11:$MH$11,$ME$17:$MH$17),"")</f>
        <v/>
      </c>
      <c r="DA23" s="19" t="str">
        <f t="array" ref="DA23">IF(DA7="1",DA9*SUMPRODUCT($MK$7:$NB$7,$MK$10:$NB$10)*SUMPRODUCT($ME$10:$MH$10,$ME$17:$MH$17)+SUMPRODUCT($MK$7:$NB$7,$MK$11:$NB$11)*SUMPRODUCT($ME$11:$MH$11,$ME$17:$MH$17),"")</f>
        <v/>
      </c>
      <c r="DB23" s="19" t="str">
        <f t="array" ref="DB23">IF(DB7="1",DB9*SUMPRODUCT($MK$7:$NB$7,$MK$10:$NB$10)*SUMPRODUCT($ME$10:$MH$10,$ME$17:$MH$17)+SUMPRODUCT($MK$7:$NB$7,$MK$11:$NB$11)*SUMPRODUCT($ME$11:$MH$11,$ME$17:$MH$17),"")</f>
        <v/>
      </c>
      <c r="DC23" s="19" t="str">
        <f t="array" ref="DC23">IF(DC7="1",DC9*SUMPRODUCT($MK$7:$NB$7,$MK$10:$NB$10)*SUMPRODUCT($ME$10:$MH$10,$ME$17:$MH$17)+SUMPRODUCT($MK$7:$NB$7,$MK$11:$NB$11)*SUMPRODUCT($ME$11:$MH$11,$ME$17:$MH$17),"")</f>
        <v/>
      </c>
      <c r="DD23" s="19" t="str">
        <f t="array" ref="DD23">IF(DD7="1",DD9*SUMPRODUCT($MK$7:$NB$7,$MK$10:$NB$10)*SUMPRODUCT($ME$10:$MH$10,$ME$17:$MH$17)+SUMPRODUCT($MK$7:$NB$7,$MK$11:$NB$11)*SUMPRODUCT($ME$11:$MH$11,$ME$17:$MH$17),"")</f>
        <v/>
      </c>
      <c r="DE23" s="19" t="str">
        <f t="array" ref="DE23">IF(DE7="1",DE9*SUMPRODUCT($MK$7:$NB$7,$MK$10:$NB$10)*SUMPRODUCT($ME$10:$MH$10,$ME$17:$MH$17)+SUMPRODUCT($MK$7:$NB$7,$MK$11:$NB$11)*SUMPRODUCT($ME$11:$MH$11,$ME$17:$MH$17),"")</f>
        <v/>
      </c>
      <c r="DF23" s="19" t="str">
        <f t="array" ref="DF23">IF(DF7="1",DF9*SUMPRODUCT($MK$7:$NB$7,$MK$10:$NB$10)*SUMPRODUCT($ME$10:$MH$10,$ME$17:$MH$17)+SUMPRODUCT($MK$7:$NB$7,$MK$11:$NB$11)*SUMPRODUCT($ME$11:$MH$11,$ME$17:$MH$17),"")</f>
        <v/>
      </c>
      <c r="DG23" s="19" t="str">
        <f t="array" ref="DG23">IF(DG7="1",DG9*SUMPRODUCT($MK$7:$NB$7,$MK$10:$NB$10)*SUMPRODUCT($ME$10:$MH$10,$ME$17:$MH$17)+SUMPRODUCT($MK$7:$NB$7,$MK$11:$NB$11)*SUMPRODUCT($ME$11:$MH$11,$ME$17:$MH$17),"")</f>
        <v/>
      </c>
      <c r="DH23" s="19" t="str">
        <f t="array" ref="DH23">IF(DH7="1",DH9*SUMPRODUCT($MK$7:$NB$7,$MK$10:$NB$10)*SUMPRODUCT($ME$10:$MH$10,$ME$17:$MH$17)+SUMPRODUCT($MK$7:$NB$7,$MK$11:$NB$11)*SUMPRODUCT($ME$11:$MH$11,$ME$17:$MH$17),"")</f>
        <v/>
      </c>
      <c r="DI23" s="19" t="str">
        <f t="array" ref="DI23">IF(DI7="1",DI9*SUMPRODUCT($MK$7:$NB$7,$MK$10:$NB$10)*SUMPRODUCT($ME$10:$MH$10,$ME$17:$MH$17)+SUMPRODUCT($MK$7:$NB$7,$MK$11:$NB$11)*SUMPRODUCT($ME$11:$MH$11,$ME$17:$MH$17),"")</f>
        <v/>
      </c>
      <c r="DJ23" s="19" t="str">
        <f t="array" ref="DJ23">IF(DJ7="1",DJ9*SUMPRODUCT($MK$7:$NB$7,$MK$10:$NB$10)*SUMPRODUCT($ME$10:$MH$10,$ME$17:$MH$17)+SUMPRODUCT($MK$7:$NB$7,$MK$11:$NB$11)*SUMPRODUCT($ME$11:$MH$11,$ME$17:$MH$17),"")</f>
        <v/>
      </c>
      <c r="DK23" s="19" t="str">
        <f t="array" ref="DK23">IF(DK7="1",DK9*SUMPRODUCT($MK$7:$NB$7,$MK$10:$NB$10)*SUMPRODUCT($ME$10:$MH$10,$ME$17:$MH$17)+SUMPRODUCT($MK$7:$NB$7,$MK$11:$NB$11)*SUMPRODUCT($ME$11:$MH$11,$ME$17:$MH$17),"")</f>
        <v/>
      </c>
      <c r="DL23" s="19" t="str">
        <f t="array" ref="DL23">IF(DL7="1",DL9*SUMPRODUCT($MK$7:$NB$7,$MK$10:$NB$10)*SUMPRODUCT($ME$10:$MH$10,$ME$17:$MH$17)+SUMPRODUCT($MK$7:$NB$7,$MK$11:$NB$11)*SUMPRODUCT($ME$11:$MH$11,$ME$17:$MH$17),"")</f>
        <v/>
      </c>
      <c r="DM23" s="19" t="str">
        <f t="array" ref="DM23">IF(DM7="1",DM9*SUMPRODUCT($MK$7:$NB$7,$MK$10:$NB$10)*SUMPRODUCT($ME$10:$MH$10,$ME$17:$MH$17)+SUMPRODUCT($MK$7:$NB$7,$MK$11:$NB$11)*SUMPRODUCT($ME$11:$MH$11,$ME$17:$MH$17),"")</f>
        <v/>
      </c>
      <c r="DN23" s="19" t="str">
        <f t="array" ref="DN23">IF(DN7="1",DN9*SUMPRODUCT($MK$7:$NB$7,$MK$10:$NB$10)*SUMPRODUCT($ME$10:$MH$10,$ME$17:$MH$17)+SUMPRODUCT($MK$7:$NB$7,$MK$11:$NB$11)*SUMPRODUCT($ME$11:$MH$11,$ME$17:$MH$17),"")</f>
        <v/>
      </c>
      <c r="DO23" s="19" t="str">
        <f t="array" ref="DO23">IF(DO7="1",DO9*SUMPRODUCT($MK$7:$NB$7,$MK$10:$NB$10)*SUMPRODUCT($ME$10:$MH$10,$ME$17:$MH$17)+SUMPRODUCT($MK$7:$NB$7,$MK$11:$NB$11)*SUMPRODUCT($ME$11:$MH$11,$ME$17:$MH$17),"")</f>
        <v/>
      </c>
      <c r="DP23" s="19" t="str">
        <f t="array" ref="DP23">IF(DP7="1",DP9*SUMPRODUCT($MK$7:$NB$7,$MK$10:$NB$10)*SUMPRODUCT($ME$10:$MH$10,$ME$17:$MH$17)+SUMPRODUCT($MK$7:$NB$7,$MK$11:$NB$11)*SUMPRODUCT($ME$11:$MH$11,$ME$17:$MH$17),"")</f>
        <v/>
      </c>
      <c r="DQ23" s="19" t="str">
        <f t="array" ref="DQ23">IF(DQ7="1",DQ9*SUMPRODUCT($MK$7:$NB$7,$MK$10:$NB$10)*SUMPRODUCT($ME$10:$MH$10,$ME$17:$MH$17)+SUMPRODUCT($MK$7:$NB$7,$MK$11:$NB$11)*SUMPRODUCT($ME$11:$MH$11,$ME$17:$MH$17),"")</f>
        <v/>
      </c>
      <c r="DR23" s="19" t="str">
        <f t="array" ref="DR23">IF(DR7="1",DR9*SUMPRODUCT($MK$7:$NB$7,$MK$10:$NB$10)*SUMPRODUCT($ME$10:$MH$10,$ME$17:$MH$17)+SUMPRODUCT($MK$7:$NB$7,$MK$11:$NB$11)*SUMPRODUCT($ME$11:$MH$11,$ME$17:$MH$17),"")</f>
        <v/>
      </c>
      <c r="DS23" s="19" t="str">
        <f t="array" ref="DS23">IF(DS7="1",DS9*SUMPRODUCT($MK$7:$NB$7,$MK$10:$NB$10)*SUMPRODUCT($ME$10:$MH$10,$ME$17:$MH$17)+SUMPRODUCT($MK$7:$NB$7,$MK$11:$NB$11)*SUMPRODUCT($ME$11:$MH$11,$ME$17:$MH$17),"")</f>
        <v/>
      </c>
      <c r="DT23" s="19" t="str">
        <f t="array" ref="DT23">IF(DT7="1",DT9*SUMPRODUCT($MK$7:$NB$7,$MK$10:$NB$10)*SUMPRODUCT($ME$10:$MH$10,$ME$17:$MH$17)+SUMPRODUCT($MK$7:$NB$7,$MK$11:$NB$11)*SUMPRODUCT($ME$11:$MH$11,$ME$17:$MH$17),"")</f>
        <v/>
      </c>
      <c r="DU23" s="19" t="str">
        <f t="array" ref="DU23">IF(DU7="1",DU9*SUMPRODUCT($MK$7:$NB$7,$MK$10:$NB$10)*SUMPRODUCT($ME$10:$MH$10,$ME$17:$MH$17)+SUMPRODUCT($MK$7:$NB$7,$MK$11:$NB$11)*SUMPRODUCT($ME$11:$MH$11,$ME$17:$MH$17),"")</f>
        <v/>
      </c>
      <c r="DV23" s="19" t="str">
        <f t="array" ref="DV23">IF(DV7="1",DV9*SUMPRODUCT($MK$7:$NB$7,$MK$10:$NB$10)*SUMPRODUCT($ME$10:$MH$10,$ME$17:$MH$17)+SUMPRODUCT($MK$7:$NB$7,$MK$11:$NB$11)*SUMPRODUCT($ME$11:$MH$11,$ME$17:$MH$17),"")</f>
        <v/>
      </c>
      <c r="DW23" s="19" t="str">
        <f t="array" ref="DW23">IF(DW7="1",DW9*SUMPRODUCT($MK$7:$NB$7,$MK$10:$NB$10)*SUMPRODUCT($ME$10:$MH$10,$ME$17:$MH$17)+SUMPRODUCT($MK$7:$NB$7,$MK$11:$NB$11)*SUMPRODUCT($ME$11:$MH$11,$ME$17:$MH$17),"")</f>
        <v/>
      </c>
      <c r="DX23" s="19" t="str">
        <f t="array" ref="DX23">IF(DX7="1",DX9*SUMPRODUCT($MK$7:$NB$7,$MK$10:$NB$10)*SUMPRODUCT($ME$10:$MH$10,$ME$17:$MH$17)+SUMPRODUCT($MK$7:$NB$7,$MK$11:$NB$11)*SUMPRODUCT($ME$11:$MH$11,$ME$17:$MH$17),"")</f>
        <v/>
      </c>
      <c r="DY23" s="19" t="str">
        <f t="array" ref="DY23">IF(DY7="1",DY9*SUMPRODUCT($MK$7:$NB$7,$MK$10:$NB$10)*SUMPRODUCT($ME$10:$MH$10,$ME$17:$MH$17)+SUMPRODUCT($MK$7:$NB$7,$MK$11:$NB$11)*SUMPRODUCT($ME$11:$MH$11,$ME$17:$MH$17),"")</f>
        <v/>
      </c>
      <c r="DZ23" s="19" t="str">
        <f t="array" ref="DZ23">IF(DZ7="1",DZ9*SUMPRODUCT($MK$7:$NB$7,$MK$10:$NB$10)*SUMPRODUCT($ME$10:$MH$10,$ME$17:$MH$17)+SUMPRODUCT($MK$7:$NB$7,$MK$11:$NB$11)*SUMPRODUCT($ME$11:$MH$11,$ME$17:$MH$17),"")</f>
        <v/>
      </c>
      <c r="EA23" s="19" t="str">
        <f t="array" ref="EA23">IF(EA7="1",EA9*SUMPRODUCT($MK$7:$NB$7,$MK$10:$NB$10)*SUMPRODUCT($ME$10:$MH$10,$ME$17:$MH$17)+SUMPRODUCT($MK$7:$NB$7,$MK$11:$NB$11)*SUMPRODUCT($ME$11:$MH$11,$ME$17:$MH$17),"")</f>
        <v/>
      </c>
      <c r="EB23" s="19" t="str">
        <f t="array" ref="EB23">IF(EB7="1",EB9*SUMPRODUCT($MK$7:$NB$7,$MK$10:$NB$10)*SUMPRODUCT($ME$10:$MH$10,$ME$17:$MH$17)+SUMPRODUCT($MK$7:$NB$7,$MK$11:$NB$11)*SUMPRODUCT($ME$11:$MH$11,$ME$17:$MH$17),"")</f>
        <v/>
      </c>
      <c r="EC23" s="19" t="str">
        <f t="array" ref="EC23">IF(EC7="1",EC9*SUMPRODUCT($MK$7:$NB$7,$MK$10:$NB$10)*SUMPRODUCT($ME$10:$MH$10,$ME$17:$MH$17)+SUMPRODUCT($MK$7:$NB$7,$MK$11:$NB$11)*SUMPRODUCT($ME$11:$MH$11,$ME$17:$MH$17),"")</f>
        <v/>
      </c>
      <c r="ED23" s="19" t="str">
        <f t="array" ref="ED23">IF(ED7="1",ED9*SUMPRODUCT($MK$7:$NB$7,$MK$10:$NB$10)*SUMPRODUCT($ME$10:$MH$10,$ME$17:$MH$17)+SUMPRODUCT($MK$7:$NB$7,$MK$11:$NB$11)*SUMPRODUCT($ME$11:$MH$11,$ME$17:$MH$17),"")</f>
        <v/>
      </c>
      <c r="EE23" s="19" t="str">
        <f t="array" ref="EE23">IF(EE7="1",EE9*SUMPRODUCT($MK$7:$NB$7,$MK$10:$NB$10)*SUMPRODUCT($ME$10:$MH$10,$ME$17:$MH$17)+SUMPRODUCT($MK$7:$NB$7,$MK$11:$NB$11)*SUMPRODUCT($ME$11:$MH$11,$ME$17:$MH$17),"")</f>
        <v/>
      </c>
      <c r="EF23" s="19" t="str">
        <f t="array" ref="EF23">IF(EF7="1",EF9*SUMPRODUCT($MK$7:$NB$7,$MK$10:$NB$10)*SUMPRODUCT($ME$10:$MH$10,$ME$17:$MH$17)+SUMPRODUCT($MK$7:$NB$7,$MK$11:$NB$11)*SUMPRODUCT($ME$11:$MH$11,$ME$17:$MH$17),"")</f>
        <v/>
      </c>
      <c r="EG23" s="19" t="str">
        <f t="array" ref="EG23">IF(EG7="1",EG9*SUMPRODUCT($MK$7:$NB$7,$MK$10:$NB$10)*SUMPRODUCT($ME$10:$MH$10,$ME$17:$MH$17)+SUMPRODUCT($MK$7:$NB$7,$MK$11:$NB$11)*SUMPRODUCT($ME$11:$MH$11,$ME$17:$MH$17),"")</f>
        <v/>
      </c>
      <c r="EH23" s="19" t="str">
        <f t="array" ref="EH23">IF(EH7="1",EH9*SUMPRODUCT($MK$7:$NB$7,$MK$10:$NB$10)*SUMPRODUCT($ME$10:$MH$10,$ME$17:$MH$17)+SUMPRODUCT($MK$7:$NB$7,$MK$11:$NB$11)*SUMPRODUCT($ME$11:$MH$11,$ME$17:$MH$17),"")</f>
        <v/>
      </c>
      <c r="EI23" s="19" t="str">
        <f t="array" ref="EI23">IF(EI7="1",EI9*SUMPRODUCT($MK$7:$NB$7,$MK$10:$NB$10)*SUMPRODUCT($ME$10:$MH$10,$ME$17:$MH$17)+SUMPRODUCT($MK$7:$NB$7,$MK$11:$NB$11)*SUMPRODUCT($ME$11:$MH$11,$ME$17:$MH$17),"")</f>
        <v/>
      </c>
      <c r="EJ23" s="19" t="str">
        <f t="array" ref="EJ23">IF(EJ7="1",EJ9*SUMPRODUCT($MK$7:$NB$7,$MK$10:$NB$10)*SUMPRODUCT($ME$10:$MH$10,$ME$17:$MH$17)+SUMPRODUCT($MK$7:$NB$7,$MK$11:$NB$11)*SUMPRODUCT($ME$11:$MH$11,$ME$17:$MH$17),"")</f>
        <v/>
      </c>
      <c r="EK23" s="19" t="str">
        <f t="array" ref="EK23">IF(EK7="1",EK9*SUMPRODUCT($MK$7:$NB$7,$MK$10:$NB$10)*SUMPRODUCT($ME$10:$MH$10,$ME$17:$MH$17)+SUMPRODUCT($MK$7:$NB$7,$MK$11:$NB$11)*SUMPRODUCT($ME$11:$MH$11,$ME$17:$MH$17),"")</f>
        <v/>
      </c>
      <c r="EL23" s="19" t="str">
        <f t="array" ref="EL23">IF(EL7="1",EL9*SUMPRODUCT($MK$7:$NB$7,$MK$10:$NB$10)*SUMPRODUCT($ME$10:$MH$10,$ME$17:$MH$17)+SUMPRODUCT($MK$7:$NB$7,$MK$11:$NB$11)*SUMPRODUCT($ME$11:$MH$11,$ME$17:$MH$17),"")</f>
        <v/>
      </c>
      <c r="EM23" s="19" t="str">
        <f t="array" ref="EM23">IF(EM7="1",EM9*SUMPRODUCT($MK$7:$NB$7,$MK$10:$NB$10)*SUMPRODUCT($ME$10:$MH$10,$ME$17:$MH$17)+SUMPRODUCT($MK$7:$NB$7,$MK$11:$NB$11)*SUMPRODUCT($ME$11:$MH$11,$ME$17:$MH$17),"")</f>
        <v/>
      </c>
      <c r="EN23" s="19" t="str">
        <f t="array" ref="EN23">IF(EN7="1",EN9*SUMPRODUCT($MK$7:$NB$7,$MK$10:$NB$10)*SUMPRODUCT($ME$10:$MH$10,$ME$17:$MH$17)+SUMPRODUCT($MK$7:$NB$7,$MK$11:$NB$11)*SUMPRODUCT($ME$11:$MH$11,$ME$17:$MH$17),"")</f>
        <v/>
      </c>
      <c r="EO23" s="19" t="str">
        <f t="array" ref="EO23">IF(EO7="1",EO9*SUMPRODUCT($MK$7:$NB$7,$MK$10:$NB$10)*SUMPRODUCT($ME$10:$MH$10,$ME$17:$MH$17)+SUMPRODUCT($MK$7:$NB$7,$MK$11:$NB$11)*SUMPRODUCT($ME$11:$MH$11,$ME$17:$MH$17),"")</f>
        <v/>
      </c>
      <c r="EP23" s="19" t="str">
        <f t="array" ref="EP23">IF(EP7="1",EP9*SUMPRODUCT($MK$7:$NB$7,$MK$10:$NB$10)*SUMPRODUCT($ME$10:$MH$10,$ME$17:$MH$17)+SUMPRODUCT($MK$7:$NB$7,$MK$11:$NB$11)*SUMPRODUCT($ME$11:$MH$11,$ME$17:$MH$17),"")</f>
        <v/>
      </c>
      <c r="EQ23" s="19" t="str">
        <f t="array" ref="EQ23">IF(EQ7="1",EQ9*SUMPRODUCT($MK$7:$NB$7,$MK$10:$NB$10)*SUMPRODUCT($ME$10:$MH$10,$ME$17:$MH$17)+SUMPRODUCT($MK$7:$NB$7,$MK$11:$NB$11)*SUMPRODUCT($ME$11:$MH$11,$ME$17:$MH$17),"")</f>
        <v/>
      </c>
      <c r="ER23" s="19" t="str">
        <f t="array" ref="ER23">IF(ER7="1",ER9*SUMPRODUCT($MK$7:$NB$7,$MK$10:$NB$10)*SUMPRODUCT($ME$10:$MH$10,$ME$17:$MH$17)+SUMPRODUCT($MK$7:$NB$7,$MK$11:$NB$11)*SUMPRODUCT($ME$11:$MH$11,$ME$17:$MH$17),"")</f>
        <v/>
      </c>
      <c r="ES23" s="19" t="str">
        <f t="array" ref="ES23">IF(ES7="1",ES9*SUMPRODUCT($MK$7:$NB$7,$MK$10:$NB$10)*SUMPRODUCT($ME$10:$MH$10,$ME$17:$MH$17)+SUMPRODUCT($MK$7:$NB$7,$MK$11:$NB$11)*SUMPRODUCT($ME$11:$MH$11,$ME$17:$MH$17),"")</f>
        <v/>
      </c>
      <c r="ET23" s="19" t="str">
        <f t="array" ref="ET23">IF(ET7="1",ET9*SUMPRODUCT($MK$7:$NB$7,$MK$10:$NB$10)*SUMPRODUCT($ME$10:$MH$10,$ME$17:$MH$17)+SUMPRODUCT($MK$7:$NB$7,$MK$11:$NB$11)*SUMPRODUCT($ME$11:$MH$11,$ME$17:$MH$17),"")</f>
        <v/>
      </c>
      <c r="EU23" s="19" t="str">
        <f t="array" ref="EU23">IF(EU7="1",EU9*SUMPRODUCT($MK$7:$NB$7,$MK$10:$NB$10)*SUMPRODUCT($ME$10:$MH$10,$ME$17:$MH$17)+SUMPRODUCT($MK$7:$NB$7,$MK$11:$NB$11)*SUMPRODUCT($ME$11:$MH$11,$ME$17:$MH$17),"")</f>
        <v/>
      </c>
      <c r="EV23" s="19" t="str">
        <f t="array" ref="EV23">IF(EV7="1",EV9*SUMPRODUCT($MK$7:$NB$7,$MK$10:$NB$10)*SUMPRODUCT($ME$10:$MH$10,$ME$17:$MH$17)+SUMPRODUCT($MK$7:$NB$7,$MK$11:$NB$11)*SUMPRODUCT($ME$11:$MH$11,$ME$17:$MH$17),"")</f>
        <v/>
      </c>
      <c r="EW23" s="19" t="str">
        <f t="array" ref="EW23">IF(EW7="1",EW9*SUMPRODUCT($MK$7:$NB$7,$MK$10:$NB$10)*SUMPRODUCT($ME$10:$MH$10,$ME$17:$MH$17)+SUMPRODUCT($MK$7:$NB$7,$MK$11:$NB$11)*SUMPRODUCT($ME$11:$MH$11,$ME$17:$MH$17),"")</f>
        <v/>
      </c>
      <c r="EX23" s="19" t="str">
        <f t="array" ref="EX23">IF(EX7="1",EX9*SUMPRODUCT($MK$7:$NB$7,$MK$10:$NB$10)*SUMPRODUCT($ME$10:$MH$10,$ME$17:$MH$17)+SUMPRODUCT($MK$7:$NB$7,$MK$11:$NB$11)*SUMPRODUCT($ME$11:$MH$11,$ME$17:$MH$17),"")</f>
        <v/>
      </c>
      <c r="EY23" s="19" t="str">
        <f t="array" ref="EY23">IF(EY7="1",EY9*SUMPRODUCT($MK$7:$NB$7,$MK$10:$NB$10)*SUMPRODUCT($ME$10:$MH$10,$ME$17:$MH$17)+SUMPRODUCT($MK$7:$NB$7,$MK$11:$NB$11)*SUMPRODUCT($ME$11:$MH$11,$ME$17:$MH$17),"")</f>
        <v/>
      </c>
      <c r="EZ23" s="19" t="str">
        <f t="array" ref="EZ23">IF(EZ7="1",EZ9*SUMPRODUCT($MK$7:$NB$7,$MK$10:$NB$10)*SUMPRODUCT($ME$10:$MH$10,$ME$17:$MH$17)+SUMPRODUCT($MK$7:$NB$7,$MK$11:$NB$11)*SUMPRODUCT($ME$11:$MH$11,$ME$17:$MH$17),"")</f>
        <v/>
      </c>
      <c r="FA23" s="19" t="str">
        <f t="array" ref="FA23">IF(FA7="1",FA9*SUMPRODUCT($MK$7:$NB$7,$MK$10:$NB$10)*SUMPRODUCT($ME$10:$MH$10,$ME$17:$MH$17)+SUMPRODUCT($MK$7:$NB$7,$MK$11:$NB$11)*SUMPRODUCT($ME$11:$MH$11,$ME$17:$MH$17),"")</f>
        <v/>
      </c>
      <c r="FB23" s="19" t="str">
        <f t="array" ref="FB23">IF(FB7="1",FB9*SUMPRODUCT($MK$7:$NB$7,$MK$10:$NB$10)*SUMPRODUCT($ME$10:$MH$10,$ME$17:$MH$17)+SUMPRODUCT($MK$7:$NB$7,$MK$11:$NB$11)*SUMPRODUCT($ME$11:$MH$11,$ME$17:$MH$17),"")</f>
        <v/>
      </c>
      <c r="FC23" s="19" t="str">
        <f t="array" ref="FC23">IF(FC7="1",FC9*SUMPRODUCT($MK$7:$NB$7,$MK$10:$NB$10)*SUMPRODUCT($ME$10:$MH$10,$ME$17:$MH$17)+SUMPRODUCT($MK$7:$NB$7,$MK$11:$NB$11)*SUMPRODUCT($ME$11:$MH$11,$ME$17:$MH$17),"")</f>
        <v/>
      </c>
      <c r="FD23" s="19" t="str">
        <f t="array" ref="FD23">IF(FD7="1",FD9*SUMPRODUCT($MK$7:$NB$7,$MK$10:$NB$10)*SUMPRODUCT($ME$10:$MH$10,$ME$17:$MH$17)+SUMPRODUCT($MK$7:$NB$7,$MK$11:$NB$11)*SUMPRODUCT($ME$11:$MH$11,$ME$17:$MH$17),"")</f>
        <v/>
      </c>
      <c r="FE23" s="19" t="str">
        <f t="array" ref="FE23">IF(FE7="1",FE9*SUMPRODUCT($MK$7:$NB$7,$MK$10:$NB$10)*SUMPRODUCT($ME$10:$MH$10,$ME$17:$MH$17)+SUMPRODUCT($MK$7:$NB$7,$MK$11:$NB$11)*SUMPRODUCT($ME$11:$MH$11,$ME$17:$MH$17),"")</f>
        <v/>
      </c>
      <c r="FF23" s="19" t="str">
        <f t="array" ref="FF23">IF(FF7="1",FF9*SUMPRODUCT($MK$7:$NB$7,$MK$10:$NB$10)*SUMPRODUCT($ME$10:$MH$10,$ME$17:$MH$17)+SUMPRODUCT($MK$7:$NB$7,$MK$11:$NB$11)*SUMPRODUCT($ME$11:$MH$11,$ME$17:$MH$17),"")</f>
        <v/>
      </c>
      <c r="FG23" s="19" t="str">
        <f t="array" ref="FG23">IF(FG7="1",FG9*SUMPRODUCT($MK$7:$NB$7,$MK$10:$NB$10)*SUMPRODUCT($ME$10:$MH$10,$ME$17:$MH$17)+SUMPRODUCT($MK$7:$NB$7,$MK$11:$NB$11)*SUMPRODUCT($ME$11:$MH$11,$ME$17:$MH$17),"")</f>
        <v/>
      </c>
      <c r="FH23" s="19" t="str">
        <f t="array" ref="FH23">IF(FH7="1",FH9*SUMPRODUCT($MK$7:$NB$7,$MK$10:$NB$10)*SUMPRODUCT($ME$10:$MH$10,$ME$17:$MH$17)+SUMPRODUCT($MK$7:$NB$7,$MK$11:$NB$11)*SUMPRODUCT($ME$11:$MH$11,$ME$17:$MH$17),"")</f>
        <v/>
      </c>
      <c r="FI23" s="19" t="str">
        <f t="array" ref="FI23">IF(FI7="1",FI9*SUMPRODUCT($MK$7:$NB$7,$MK$10:$NB$10)*SUMPRODUCT($ME$10:$MH$10,$ME$17:$MH$17)+SUMPRODUCT($MK$7:$NB$7,$MK$11:$NB$11)*SUMPRODUCT($ME$11:$MH$11,$ME$17:$MH$17),"")</f>
        <v/>
      </c>
      <c r="FJ23" s="19" t="str">
        <f t="array" ref="FJ23">IF(FJ7="1",FJ9*SUMPRODUCT($MK$7:$NB$7,$MK$10:$NB$10)*SUMPRODUCT($ME$10:$MH$10,$ME$17:$MH$17)+SUMPRODUCT($MK$7:$NB$7,$MK$11:$NB$11)*SUMPRODUCT($ME$11:$MH$11,$ME$17:$MH$17),"")</f>
        <v/>
      </c>
      <c r="FK23" s="19" t="str">
        <f t="array" ref="FK23">IF(FK7="1",FK9*SUMPRODUCT($MK$7:$NB$7,$MK$10:$NB$10)*SUMPRODUCT($ME$10:$MH$10,$ME$17:$MH$17)+SUMPRODUCT($MK$7:$NB$7,$MK$11:$NB$11)*SUMPRODUCT($ME$11:$MH$11,$ME$17:$MH$17),"")</f>
        <v/>
      </c>
      <c r="FL23" s="19" t="str">
        <f t="array" ref="FL23">IF(FL7="1",FL9*SUMPRODUCT($MK$7:$NB$7,$MK$10:$NB$10)*SUMPRODUCT($ME$10:$MH$10,$ME$17:$MH$17)+SUMPRODUCT($MK$7:$NB$7,$MK$11:$NB$11)*SUMPRODUCT($ME$11:$MH$11,$ME$17:$MH$17),"")</f>
        <v/>
      </c>
      <c r="FM23" s="19" t="str">
        <f t="array" ref="FM23">IF(FM7="1",FM9*SUMPRODUCT($MK$7:$NB$7,$MK$10:$NB$10)*SUMPRODUCT($ME$10:$MH$10,$ME$17:$MH$17)+SUMPRODUCT($MK$7:$NB$7,$MK$11:$NB$11)*SUMPRODUCT($ME$11:$MH$11,$ME$17:$MH$17),"")</f>
        <v/>
      </c>
      <c r="FN23" s="19" t="str">
        <f t="array" ref="FN23">IF(FN7="1",FN9*SUMPRODUCT($MK$7:$NB$7,$MK$10:$NB$10)*SUMPRODUCT($ME$10:$MH$10,$ME$17:$MH$17)+SUMPRODUCT($MK$7:$NB$7,$MK$11:$NB$11)*SUMPRODUCT($ME$11:$MH$11,$ME$17:$MH$17),"")</f>
        <v/>
      </c>
      <c r="FO23" s="19" t="str">
        <f t="array" ref="FO23">IF(FO7="1",FO9*SUMPRODUCT($MK$7:$NB$7,$MK$10:$NB$10)*SUMPRODUCT($ME$10:$MH$10,$ME$17:$MH$17)+SUMPRODUCT($MK$7:$NB$7,$MK$11:$NB$11)*SUMPRODUCT($ME$11:$MH$11,$ME$17:$MH$17),"")</f>
        <v/>
      </c>
      <c r="FP23" s="19" t="str">
        <f t="array" ref="FP23">IF(FP7="1",FP9*SUMPRODUCT($MK$7:$NB$7,$MK$10:$NB$10)*SUMPRODUCT($ME$10:$MH$10,$ME$17:$MH$17)+SUMPRODUCT($MK$7:$NB$7,$MK$11:$NB$11)*SUMPRODUCT($ME$11:$MH$11,$ME$17:$MH$17),"")</f>
        <v/>
      </c>
      <c r="FQ23" s="19" t="str">
        <f t="array" ref="FQ23">IF(FQ7="1",FQ9*SUMPRODUCT($MK$7:$NB$7,$MK$10:$NB$10)*SUMPRODUCT($ME$10:$MH$10,$ME$17:$MH$17)+SUMPRODUCT($MK$7:$NB$7,$MK$11:$NB$11)*SUMPRODUCT($ME$11:$MH$11,$ME$17:$MH$17),"")</f>
        <v/>
      </c>
      <c r="FR23" s="19" t="str">
        <f t="array" ref="FR23">IF(FR7="1",FR9*SUMPRODUCT($MK$7:$NB$7,$MK$10:$NB$10)*SUMPRODUCT($ME$10:$MH$10,$ME$17:$MH$17)+SUMPRODUCT($MK$7:$NB$7,$MK$11:$NB$11)*SUMPRODUCT($ME$11:$MH$11,$ME$17:$MH$17),"")</f>
        <v/>
      </c>
      <c r="FS23" s="19" t="str">
        <f t="array" ref="FS23">IF(FS7="1",FS9*SUMPRODUCT($MK$7:$NB$7,$MK$10:$NB$10)*SUMPRODUCT($ME$10:$MH$10,$ME$17:$MH$17)+SUMPRODUCT($MK$7:$NB$7,$MK$11:$NB$11)*SUMPRODUCT($ME$11:$MH$11,$ME$17:$MH$17),"")</f>
        <v/>
      </c>
      <c r="FT23" s="19" t="str">
        <f t="array" ref="FT23">IF(FT7="1",FT9*SUMPRODUCT($MK$7:$NB$7,$MK$10:$NB$10)*SUMPRODUCT($ME$10:$MH$10,$ME$17:$MH$17)+SUMPRODUCT($MK$7:$NB$7,$MK$11:$NB$11)*SUMPRODUCT($ME$11:$MH$11,$ME$17:$MH$17),"")</f>
        <v/>
      </c>
      <c r="FU23" s="19" t="str">
        <f t="array" ref="FU23">IF(FU7="1",FU9*SUMPRODUCT($MK$7:$NB$7,$MK$10:$NB$10)*SUMPRODUCT($ME$10:$MH$10,$ME$17:$MH$17)+SUMPRODUCT($MK$7:$NB$7,$MK$11:$NB$11)*SUMPRODUCT($ME$11:$MH$11,$ME$17:$MH$17),"")</f>
        <v/>
      </c>
      <c r="FV23" s="19" t="str">
        <f t="array" ref="FV23">IF(FV7="1",FV9*SUMPRODUCT($MK$7:$NB$7,$MK$10:$NB$10)*SUMPRODUCT($ME$10:$MH$10,$ME$17:$MH$17)+SUMPRODUCT($MK$7:$NB$7,$MK$11:$NB$11)*SUMPRODUCT($ME$11:$MH$11,$ME$17:$MH$17),"")</f>
        <v/>
      </c>
      <c r="FW23" s="19" t="str">
        <f t="array" ref="FW23">IF(FW7="1",FW9*SUMPRODUCT($MK$7:$NB$7,$MK$10:$NB$10)*SUMPRODUCT($ME$10:$MH$10,$ME$17:$MH$17)+SUMPRODUCT($MK$7:$NB$7,$MK$11:$NB$11)*SUMPRODUCT($ME$11:$MH$11,$ME$17:$MH$17),"")</f>
        <v/>
      </c>
      <c r="FX23" s="19" t="str">
        <f t="array" ref="FX23">IF(FX7="1",FX9*SUMPRODUCT($MK$7:$NB$7,$MK$10:$NB$10)*SUMPRODUCT($ME$10:$MH$10,$ME$17:$MH$17)+SUMPRODUCT($MK$7:$NB$7,$MK$11:$NB$11)*SUMPRODUCT($ME$11:$MH$11,$ME$17:$MH$17),"")</f>
        <v/>
      </c>
      <c r="FY23" s="19" t="str">
        <f t="array" ref="FY23">IF(FY7="1",FY9*SUMPRODUCT($MK$7:$NB$7,$MK$10:$NB$10)*SUMPRODUCT($ME$10:$MH$10,$ME$17:$MH$17)+SUMPRODUCT($MK$7:$NB$7,$MK$11:$NB$11)*SUMPRODUCT($ME$11:$MH$11,$ME$17:$MH$17),"")</f>
        <v/>
      </c>
      <c r="FZ23" s="19" t="str">
        <f t="array" ref="FZ23">IF(FZ7="1",FZ9*SUMPRODUCT($MK$7:$NB$7,$MK$10:$NB$10)*SUMPRODUCT($ME$10:$MH$10,$ME$17:$MH$17)+SUMPRODUCT($MK$7:$NB$7,$MK$11:$NB$11)*SUMPRODUCT($ME$11:$MH$11,$ME$17:$MH$17),"")</f>
        <v/>
      </c>
      <c r="GA23" s="19" t="str">
        <f t="array" ref="GA23">IF(GA7="1",GA9*SUMPRODUCT($MK$7:$NB$7,$MK$10:$NB$10)*SUMPRODUCT($ME$10:$MH$10,$ME$17:$MH$17)+SUMPRODUCT($MK$7:$NB$7,$MK$11:$NB$11)*SUMPRODUCT($ME$11:$MH$11,$ME$17:$MH$17),"")</f>
        <v/>
      </c>
      <c r="GB23" s="19" t="str">
        <f t="array" ref="GB23">IF(GB7="1",GB9*SUMPRODUCT($MK$7:$NB$7,$MK$10:$NB$10)*SUMPRODUCT($ME$10:$MH$10,$ME$17:$MH$17)+SUMPRODUCT($MK$7:$NB$7,$MK$11:$NB$11)*SUMPRODUCT($ME$11:$MH$11,$ME$17:$MH$17),"")</f>
        <v/>
      </c>
      <c r="GC23" s="19" t="str">
        <f t="array" ref="GC23">IF(GC7="1",GC9*SUMPRODUCT($MK$7:$NB$7,$MK$10:$NB$10)*SUMPRODUCT($ME$10:$MH$10,$ME$17:$MH$17)+SUMPRODUCT($MK$7:$NB$7,$MK$11:$NB$11)*SUMPRODUCT($ME$11:$MH$11,$ME$17:$MH$17),"")</f>
        <v/>
      </c>
      <c r="GD23" s="19" t="str">
        <f t="array" ref="GD23">IF(GD7="1",GD9*SUMPRODUCT($MK$7:$NB$7,$MK$10:$NB$10)*SUMPRODUCT($ME$10:$MH$10,$ME$17:$MH$17)+SUMPRODUCT($MK$7:$NB$7,$MK$11:$NB$11)*SUMPRODUCT($ME$11:$MH$11,$ME$17:$MH$17),"")</f>
        <v/>
      </c>
      <c r="GE23" s="19" t="str">
        <f t="array" ref="GE23">IF(GE7="1",GE9*SUMPRODUCT($MK$7:$NB$7,$MK$10:$NB$10)*SUMPRODUCT($ME$10:$MH$10,$ME$17:$MH$17)+SUMPRODUCT($MK$7:$NB$7,$MK$11:$NB$11)*SUMPRODUCT($ME$11:$MH$11,$ME$17:$MH$17),"")</f>
        <v/>
      </c>
      <c r="GF23" s="19" t="str">
        <f t="array" ref="GF23">IF(GF7="1",GF9*SUMPRODUCT($MK$7:$NB$7,$MK$10:$NB$10)*SUMPRODUCT($ME$10:$MH$10,$ME$17:$MH$17)+SUMPRODUCT($MK$7:$NB$7,$MK$11:$NB$11)*SUMPRODUCT($ME$11:$MH$11,$ME$17:$MH$17),"")</f>
        <v/>
      </c>
      <c r="GG23" s="19" t="str">
        <f t="array" ref="GG23">IF(GG7="1",GG9*SUMPRODUCT($MK$7:$NB$7,$MK$10:$NB$10)*SUMPRODUCT($ME$10:$MH$10,$ME$17:$MH$17)+SUMPRODUCT($MK$7:$NB$7,$MK$11:$NB$11)*SUMPRODUCT($ME$11:$MH$11,$ME$17:$MH$17),"")</f>
        <v/>
      </c>
      <c r="GH23" s="19" t="str">
        <f t="array" ref="GH23">IF(GH7="1",GH9*SUMPRODUCT($MK$7:$NB$7,$MK$10:$NB$10)*SUMPRODUCT($ME$10:$MH$10,$ME$17:$MH$17)+SUMPRODUCT($MK$7:$NB$7,$MK$11:$NB$11)*SUMPRODUCT($ME$11:$MH$11,$ME$17:$MH$17),"")</f>
        <v/>
      </c>
      <c r="GI23" s="19" t="str">
        <f t="array" ref="GI23">IF(GI7="1",GI9*SUMPRODUCT($MK$7:$NB$7,$MK$10:$NB$10)*SUMPRODUCT($ME$10:$MH$10,$ME$17:$MH$17)+SUMPRODUCT($MK$7:$NB$7,$MK$11:$NB$11)*SUMPRODUCT($ME$11:$MH$11,$ME$17:$MH$17),"")</f>
        <v/>
      </c>
      <c r="GJ23" s="19" t="str">
        <f t="array" ref="GJ23">IF(GJ7="1",GJ9*SUMPRODUCT($MK$7:$NB$7,$MK$10:$NB$10)*SUMPRODUCT($ME$10:$MH$10,$ME$17:$MH$17)+SUMPRODUCT($MK$7:$NB$7,$MK$11:$NB$11)*SUMPRODUCT($ME$11:$MH$11,$ME$17:$MH$17),"")</f>
        <v/>
      </c>
      <c r="GK23" s="19" t="str">
        <f t="array" ref="GK23">IF(GK7="1",GK9*SUMPRODUCT($MK$7:$NB$7,$MK$10:$NB$10)*SUMPRODUCT($ME$10:$MH$10,$ME$17:$MH$17)+SUMPRODUCT($MK$7:$NB$7,$MK$11:$NB$11)*SUMPRODUCT($ME$11:$MH$11,$ME$17:$MH$17),"")</f>
        <v/>
      </c>
      <c r="GL23" s="19" t="str">
        <f t="array" ref="GL23">IF(GL7="1",GL9*SUMPRODUCT($MK$7:$NB$7,$MK$10:$NB$10)*SUMPRODUCT($ME$10:$MH$10,$ME$17:$MH$17)+SUMPRODUCT($MK$7:$NB$7,$MK$11:$NB$11)*SUMPRODUCT($ME$11:$MH$11,$ME$17:$MH$17),"")</f>
        <v/>
      </c>
      <c r="GM23" s="19" t="str">
        <f t="array" ref="GM23">IF(GM7="1",GM9*SUMPRODUCT($MK$7:$NB$7,$MK$10:$NB$10)*SUMPRODUCT($ME$10:$MH$10,$ME$17:$MH$17)+SUMPRODUCT($MK$7:$NB$7,$MK$11:$NB$11)*SUMPRODUCT($ME$11:$MH$11,$ME$17:$MH$17),"")</f>
        <v/>
      </c>
      <c r="GN23" s="19" t="str">
        <f t="array" ref="GN23">IF(GN7="1",GN9*SUMPRODUCT($MK$7:$NB$7,$MK$10:$NB$10)*SUMPRODUCT($ME$10:$MH$10,$ME$17:$MH$17)+SUMPRODUCT($MK$7:$NB$7,$MK$11:$NB$11)*SUMPRODUCT($ME$11:$MH$11,$ME$17:$MH$17),"")</f>
        <v/>
      </c>
      <c r="GO23" s="19" t="str">
        <f t="array" ref="GO23">IF(GO7="1",GO9*SUMPRODUCT($MK$7:$NB$7,$MK$10:$NB$10)*SUMPRODUCT($ME$10:$MH$10,$ME$17:$MH$17)+SUMPRODUCT($MK$7:$NB$7,$MK$11:$NB$11)*SUMPRODUCT($ME$11:$MH$11,$ME$17:$MH$17),"")</f>
        <v/>
      </c>
      <c r="GP23" s="19" t="str">
        <f t="array" ref="GP23">IF(GP7="1",GP9*SUMPRODUCT($MK$7:$NB$7,$MK$10:$NB$10)*SUMPRODUCT($ME$10:$MH$10,$ME$17:$MH$17)+SUMPRODUCT($MK$7:$NB$7,$MK$11:$NB$11)*SUMPRODUCT($ME$11:$MH$11,$ME$17:$MH$17),"")</f>
        <v/>
      </c>
      <c r="GQ23" s="19" t="str">
        <f t="array" ref="GQ23">IF(GQ7="1",GQ9*SUMPRODUCT($MK$7:$NB$7,$MK$10:$NB$10)*SUMPRODUCT($ME$10:$MH$10,$ME$17:$MH$17)+SUMPRODUCT($MK$7:$NB$7,$MK$11:$NB$11)*SUMPRODUCT($ME$11:$MH$11,$ME$17:$MH$17),"")</f>
        <v/>
      </c>
      <c r="GR23" s="19" t="str">
        <f t="array" ref="GR23">IF(GR7="1",GR9*SUMPRODUCT($MK$7:$NB$7,$MK$10:$NB$10)*SUMPRODUCT($ME$10:$MH$10,$ME$17:$MH$17)+SUMPRODUCT($MK$7:$NB$7,$MK$11:$NB$11)*SUMPRODUCT($ME$11:$MH$11,$ME$17:$MH$17),"")</f>
        <v/>
      </c>
      <c r="GS23" s="19" t="str">
        <f t="array" ref="GS23">IF(GS7="1",GS9*SUMPRODUCT($MK$7:$NB$7,$MK$10:$NB$10)*SUMPRODUCT($ME$10:$MH$10,$ME$17:$MH$17)+SUMPRODUCT($MK$7:$NB$7,$MK$11:$NB$11)*SUMPRODUCT($ME$11:$MH$11,$ME$17:$MH$17),"")</f>
        <v/>
      </c>
      <c r="GT23" s="19" t="str">
        <f t="array" ref="GT23">IF(GT7="1",GT9*SUMPRODUCT($MK$7:$NB$7,$MK$10:$NB$10)*SUMPRODUCT($ME$10:$MH$10,$ME$17:$MH$17)+SUMPRODUCT($MK$7:$NB$7,$MK$11:$NB$11)*SUMPRODUCT($ME$11:$MH$11,$ME$17:$MH$17),"")</f>
        <v/>
      </c>
      <c r="GU23" s="19" t="str">
        <f t="array" ref="GU23">IF(GU7="1",GU9*SUMPRODUCT($MK$7:$NB$7,$MK$10:$NB$10)*SUMPRODUCT($ME$10:$MH$10,$ME$17:$MH$17)+SUMPRODUCT($MK$7:$NB$7,$MK$11:$NB$11)*SUMPRODUCT($ME$11:$MH$11,$ME$17:$MH$17),"")</f>
        <v/>
      </c>
      <c r="GV23" s="19" t="str">
        <f t="array" ref="GV23">IF(GV7="1",GV9*SUMPRODUCT($MK$7:$NB$7,$MK$10:$NB$10)*SUMPRODUCT($ME$10:$MH$10,$ME$17:$MH$17)+SUMPRODUCT($MK$7:$NB$7,$MK$11:$NB$11)*SUMPRODUCT($ME$11:$MH$11,$ME$17:$MH$17),"")</f>
        <v/>
      </c>
      <c r="GW23" s="19" t="str">
        <f t="array" ref="GW23">IF(GW7="1",GW9*SUMPRODUCT($MK$7:$NB$7,$MK$10:$NB$10)*SUMPRODUCT($ME$10:$MH$10,$ME$17:$MH$17)+SUMPRODUCT($MK$7:$NB$7,$MK$11:$NB$11)*SUMPRODUCT($ME$11:$MH$11,$ME$17:$MH$17),"")</f>
        <v/>
      </c>
      <c r="GX23" s="19" t="str">
        <f t="array" ref="GX23">IF(GX7="1",GX9*SUMPRODUCT($MK$7:$NB$7,$MK$10:$NB$10)*SUMPRODUCT($ME$10:$MH$10,$ME$17:$MH$17)+SUMPRODUCT($MK$7:$NB$7,$MK$11:$NB$11)*SUMPRODUCT($ME$11:$MH$11,$ME$17:$MH$17),"")</f>
        <v/>
      </c>
      <c r="GY23" s="19" t="str">
        <f t="array" ref="GY23">IF(GY7="1",GY9*SUMPRODUCT($MK$7:$NB$7,$MK$10:$NB$10)*SUMPRODUCT($ME$10:$MH$10,$ME$17:$MH$17)+SUMPRODUCT($MK$7:$NB$7,$MK$11:$NB$11)*SUMPRODUCT($ME$11:$MH$11,$ME$17:$MH$17),"")</f>
        <v/>
      </c>
      <c r="GZ23" s="19" t="str">
        <f t="array" ref="GZ23">IF(GZ7="1",GZ9*SUMPRODUCT($MK$7:$NB$7,$MK$10:$NB$10)*SUMPRODUCT($ME$10:$MH$10,$ME$17:$MH$17)+SUMPRODUCT($MK$7:$NB$7,$MK$11:$NB$11)*SUMPRODUCT($ME$11:$MH$11,$ME$17:$MH$17),"")</f>
        <v/>
      </c>
      <c r="HA23" s="19" t="str">
        <f t="array" ref="HA23">IF(HA7="1",HA9*SUMPRODUCT($MK$7:$NB$7,$MK$10:$NB$10)*SUMPRODUCT($ME$10:$MH$10,$ME$17:$MH$17)+SUMPRODUCT($MK$7:$NB$7,$MK$11:$NB$11)*SUMPRODUCT($ME$11:$MH$11,$ME$17:$MH$17),"")</f>
        <v/>
      </c>
      <c r="HB23" s="19" t="str">
        <f t="array" ref="HB23">IF(HB7="1",HB9*SUMPRODUCT($MK$7:$NB$7,$MK$10:$NB$10)*SUMPRODUCT($ME$10:$MH$10,$ME$17:$MH$17)+SUMPRODUCT($MK$7:$NB$7,$MK$11:$NB$11)*SUMPRODUCT($ME$11:$MH$11,$ME$17:$MH$17),"")</f>
        <v/>
      </c>
      <c r="HC23" s="19" t="str">
        <f t="array" ref="HC23">IF(HC7="1",HC9*SUMPRODUCT($MK$7:$NB$7,$MK$10:$NB$10)*SUMPRODUCT($ME$10:$MH$10,$ME$17:$MH$17)+SUMPRODUCT($MK$7:$NB$7,$MK$11:$NB$11)*SUMPRODUCT($ME$11:$MH$11,$ME$17:$MH$17),"")</f>
        <v/>
      </c>
      <c r="HD23" s="19" t="str">
        <f t="array" ref="HD23">IF(HD7="1",HD9*SUMPRODUCT($MK$7:$NB$7,$MK$10:$NB$10)*SUMPRODUCT($ME$10:$MH$10,$ME$17:$MH$17)+SUMPRODUCT($MK$7:$NB$7,$MK$11:$NB$11)*SUMPRODUCT($ME$11:$MH$11,$ME$17:$MH$17),"")</f>
        <v/>
      </c>
      <c r="HE23" s="19" t="str">
        <f t="array" ref="HE23">IF(HE7="1",HE9*SUMPRODUCT($MK$7:$NB$7,$MK$10:$NB$10)*SUMPRODUCT($ME$10:$MH$10,$ME$17:$MH$17)+SUMPRODUCT($MK$7:$NB$7,$MK$11:$NB$11)*SUMPRODUCT($ME$11:$MH$11,$ME$17:$MH$17),"")</f>
        <v/>
      </c>
      <c r="HF23" s="19" t="str">
        <f t="array" ref="HF23">IF(HF7="1",HF9*SUMPRODUCT($MK$7:$NB$7,$MK$10:$NB$10)*SUMPRODUCT($ME$10:$MH$10,$ME$17:$MH$17)+SUMPRODUCT($MK$7:$NB$7,$MK$11:$NB$11)*SUMPRODUCT($ME$11:$MH$11,$ME$17:$MH$17),"")</f>
        <v/>
      </c>
      <c r="HG23" s="19" t="str">
        <f t="array" ref="HG23">IF(HG7="1",HG9*SUMPRODUCT($MK$7:$NB$7,$MK$10:$NB$10)*SUMPRODUCT($ME$10:$MH$10,$ME$17:$MH$17)+SUMPRODUCT($MK$7:$NB$7,$MK$11:$NB$11)*SUMPRODUCT($ME$11:$MH$11,$ME$17:$MH$17),"")</f>
        <v/>
      </c>
      <c r="HH23" s="19" t="str">
        <f t="array" ref="HH23">IF(HH7="1",HH9*SUMPRODUCT($MK$7:$NB$7,$MK$10:$NB$10)*SUMPRODUCT($ME$10:$MH$10,$ME$17:$MH$17)+SUMPRODUCT($MK$7:$NB$7,$MK$11:$NB$11)*SUMPRODUCT($ME$11:$MH$11,$ME$17:$MH$17),"")</f>
        <v/>
      </c>
      <c r="HI23" s="19" t="str">
        <f t="array" ref="HI23">IF(HI7="1",HI9*SUMPRODUCT($MK$7:$NB$7,$MK$10:$NB$10)*SUMPRODUCT($ME$10:$MH$10,$ME$17:$MH$17)+SUMPRODUCT($MK$7:$NB$7,$MK$11:$NB$11)*SUMPRODUCT($ME$11:$MH$11,$ME$17:$MH$17),"")</f>
        <v/>
      </c>
      <c r="HJ23" s="19" t="str">
        <f t="array" ref="HJ23">IF(HJ7="1",HJ9*SUMPRODUCT($MK$7:$NB$7,$MK$10:$NB$10)*SUMPRODUCT($ME$10:$MH$10,$ME$17:$MH$17)+SUMPRODUCT($MK$7:$NB$7,$MK$11:$NB$11)*SUMPRODUCT($ME$11:$MH$11,$ME$17:$MH$17),"")</f>
        <v/>
      </c>
      <c r="HK23" s="19" t="str">
        <f t="array" ref="HK23">IF(HK7="1",HK9*SUMPRODUCT($MK$7:$NB$7,$MK$10:$NB$10)*SUMPRODUCT($ME$10:$MH$10,$ME$17:$MH$17)+SUMPRODUCT($MK$7:$NB$7,$MK$11:$NB$11)*SUMPRODUCT($ME$11:$MH$11,$ME$17:$MH$17),"")</f>
        <v/>
      </c>
      <c r="HL23" s="19" t="str">
        <f t="array" ref="HL23">IF(HL7="1",HL9*SUMPRODUCT($MK$7:$NB$7,$MK$10:$NB$10)*SUMPRODUCT($ME$10:$MH$10,$ME$17:$MH$17)+SUMPRODUCT($MK$7:$NB$7,$MK$11:$NB$11)*SUMPRODUCT($ME$11:$MH$11,$ME$17:$MH$17),"")</f>
        <v/>
      </c>
      <c r="HM23" s="19" t="str">
        <f t="array" ref="HM23">IF(HM7="1",HM9*SUMPRODUCT($MK$7:$NB$7,$MK$10:$NB$10)*SUMPRODUCT($ME$10:$MH$10,$ME$17:$MH$17)+SUMPRODUCT($MK$7:$NB$7,$MK$11:$NB$11)*SUMPRODUCT($ME$11:$MH$11,$ME$17:$MH$17),"")</f>
        <v/>
      </c>
      <c r="HN23" s="19" t="str">
        <f t="array" ref="HN23">IF(HN7="1",HN9*SUMPRODUCT($MK$7:$NB$7,$MK$10:$NB$10)*SUMPRODUCT($ME$10:$MH$10,$ME$17:$MH$17)+SUMPRODUCT($MK$7:$NB$7,$MK$11:$NB$11)*SUMPRODUCT($ME$11:$MH$11,$ME$17:$MH$17),"")</f>
        <v/>
      </c>
      <c r="HO23" s="19" t="str">
        <f t="array" ref="HO23">IF(HO7="1",HO9*SUMPRODUCT($MK$7:$NB$7,$MK$10:$NB$10)*SUMPRODUCT($ME$10:$MH$10,$ME$17:$MH$17)+SUMPRODUCT($MK$7:$NB$7,$MK$11:$NB$11)*SUMPRODUCT($ME$11:$MH$11,$ME$17:$MH$17),"")</f>
        <v/>
      </c>
      <c r="HP23" s="19" t="str">
        <f t="array" ref="HP23">IF(HP7="1",HP9*SUMPRODUCT($MK$7:$NB$7,$MK$10:$NB$10)*SUMPRODUCT($ME$10:$MH$10,$ME$17:$MH$17)+SUMPRODUCT($MK$7:$NB$7,$MK$11:$NB$11)*SUMPRODUCT($ME$11:$MH$11,$ME$17:$MH$17),"")</f>
        <v/>
      </c>
      <c r="HQ23" s="19" t="str">
        <f t="array" ref="HQ23">IF(HQ7="1",HQ9*SUMPRODUCT($MK$7:$NB$7,$MK$10:$NB$10)*SUMPRODUCT($ME$10:$MH$10,$ME$17:$MH$17)+SUMPRODUCT($MK$7:$NB$7,$MK$11:$NB$11)*SUMPRODUCT($ME$11:$MH$11,$ME$17:$MH$17),"")</f>
        <v/>
      </c>
      <c r="HR23" s="19" t="str">
        <f t="array" ref="HR23">IF(HR7="1",HR9*SUMPRODUCT($MK$7:$NB$7,$MK$10:$NB$10)*SUMPRODUCT($ME$10:$MH$10,$ME$17:$MH$17)+SUMPRODUCT($MK$7:$NB$7,$MK$11:$NB$11)*SUMPRODUCT($ME$11:$MH$11,$ME$17:$MH$17),"")</f>
        <v/>
      </c>
      <c r="HS23" s="19" t="str">
        <f t="array" ref="HS23">IF(HS7="1",HS9*SUMPRODUCT($MK$7:$NB$7,$MK$10:$NB$10)*SUMPRODUCT($ME$10:$MH$10,$ME$17:$MH$17)+SUMPRODUCT($MK$7:$NB$7,$MK$11:$NB$11)*SUMPRODUCT($ME$11:$MH$11,$ME$17:$MH$17),"")</f>
        <v/>
      </c>
      <c r="HT23" s="19" t="str">
        <f t="array" ref="HT23">IF(HT7="1",HT9*SUMPRODUCT($MK$7:$NB$7,$MK$10:$NB$10)*SUMPRODUCT($ME$10:$MH$10,$ME$17:$MH$17)+SUMPRODUCT($MK$7:$NB$7,$MK$11:$NB$11)*SUMPRODUCT($ME$11:$MH$11,$ME$17:$MH$17),"")</f>
        <v/>
      </c>
      <c r="HU23" s="19" t="str">
        <f t="array" ref="HU23">IF(HU7="1",HU9*SUMPRODUCT($MK$7:$NB$7,$MK$10:$NB$10)*SUMPRODUCT($ME$10:$MH$10,$ME$17:$MH$17)+SUMPRODUCT($MK$7:$NB$7,$MK$11:$NB$11)*SUMPRODUCT($ME$11:$MH$11,$ME$17:$MH$17),"")</f>
        <v/>
      </c>
      <c r="HV23" s="19" t="str">
        <f t="array" ref="HV23">IF(HV7="1",HV9*SUMPRODUCT($MK$7:$NB$7,$MK$10:$NB$10)*SUMPRODUCT($ME$10:$MH$10,$ME$17:$MH$17)+SUMPRODUCT($MK$7:$NB$7,$MK$11:$NB$11)*SUMPRODUCT($ME$11:$MH$11,$ME$17:$MH$17),"")</f>
        <v/>
      </c>
      <c r="HW23" s="19" t="str">
        <f t="array" ref="HW23">IF(HW7="1",HW9*SUMPRODUCT($MK$7:$NB$7,$MK$10:$NB$10)*SUMPRODUCT($ME$10:$MH$10,$ME$17:$MH$17)+SUMPRODUCT($MK$7:$NB$7,$MK$11:$NB$11)*SUMPRODUCT($ME$11:$MH$11,$ME$17:$MH$17),"")</f>
        <v/>
      </c>
      <c r="HX23" s="19" t="str">
        <f t="array" ref="HX23">IF(HX7="1",HX9*SUMPRODUCT($MK$7:$NB$7,$MK$10:$NB$10)*SUMPRODUCT($ME$10:$MH$10,$ME$17:$MH$17)+SUMPRODUCT($MK$7:$NB$7,$MK$11:$NB$11)*SUMPRODUCT($ME$11:$MH$11,$ME$17:$MH$17),"")</f>
        <v/>
      </c>
      <c r="HY23" s="19" t="str">
        <f t="array" ref="HY23">IF(HY7="1",HY9*SUMPRODUCT($MK$7:$NB$7,$MK$10:$NB$10)*SUMPRODUCT($ME$10:$MH$10,$ME$17:$MH$17)+SUMPRODUCT($MK$7:$NB$7,$MK$11:$NB$11)*SUMPRODUCT($ME$11:$MH$11,$ME$17:$MH$17),"")</f>
        <v/>
      </c>
      <c r="HZ23" s="19" t="str">
        <f t="array" ref="HZ23">IF(HZ7="1",HZ9*SUMPRODUCT($MK$7:$NB$7,$MK$10:$NB$10)*SUMPRODUCT($ME$10:$MH$10,$ME$17:$MH$17)+SUMPRODUCT($MK$7:$NB$7,$MK$11:$NB$11)*SUMPRODUCT($ME$11:$MH$11,$ME$17:$MH$17),"")</f>
        <v/>
      </c>
      <c r="IA23" s="19" t="str">
        <f t="array" ref="IA23">IF(IA7="1",IA9*SUMPRODUCT($MK$7:$NB$7,$MK$10:$NB$10)*SUMPRODUCT($ME$10:$MH$10,$ME$17:$MH$17)+SUMPRODUCT($MK$7:$NB$7,$MK$11:$NB$11)*SUMPRODUCT($ME$11:$MH$11,$ME$17:$MH$17),"")</f>
        <v/>
      </c>
      <c r="IB23" s="19" t="str">
        <f t="array" ref="IB23">IF(IB7="1",IB9*SUMPRODUCT($MK$7:$NB$7,$MK$10:$NB$10)*SUMPRODUCT($ME$10:$MH$10,$ME$17:$MH$17)+SUMPRODUCT($MK$7:$NB$7,$MK$11:$NB$11)*SUMPRODUCT($ME$11:$MH$11,$ME$17:$MH$17),"")</f>
        <v/>
      </c>
      <c r="IC23" s="19" t="str">
        <f t="array" ref="IC23">IF(IC7="1",IC9*SUMPRODUCT($MK$7:$NB$7,$MK$10:$NB$10)*SUMPRODUCT($ME$10:$MH$10,$ME$17:$MH$17)+SUMPRODUCT($MK$7:$NB$7,$MK$11:$NB$11)*SUMPRODUCT($ME$11:$MH$11,$ME$17:$MH$17),"")</f>
        <v/>
      </c>
      <c r="ID23" s="19" t="str">
        <f t="array" ref="ID23">IF(ID7="1",ID9*SUMPRODUCT($MK$7:$NB$7,$MK$10:$NB$10)*SUMPRODUCT($ME$10:$MH$10,$ME$17:$MH$17)+SUMPRODUCT($MK$7:$NB$7,$MK$11:$NB$11)*SUMPRODUCT($ME$11:$MH$11,$ME$17:$MH$17),"")</f>
        <v/>
      </c>
      <c r="IE23" s="19" t="str">
        <f t="array" ref="IE23">IF(IE7="1",IE9*SUMPRODUCT($MK$7:$NB$7,$MK$10:$NB$10)*SUMPRODUCT($ME$10:$MH$10,$ME$17:$MH$17)+SUMPRODUCT($MK$7:$NB$7,$MK$11:$NB$11)*SUMPRODUCT($ME$11:$MH$11,$ME$17:$MH$17),"")</f>
        <v/>
      </c>
      <c r="IF23" s="19" t="str">
        <f t="array" ref="IF23">IF(IF7="1",IF9*SUMPRODUCT($MK$7:$NB$7,$MK$10:$NB$10)*SUMPRODUCT($ME$10:$MH$10,$ME$17:$MH$17)+SUMPRODUCT($MK$7:$NB$7,$MK$11:$NB$11)*SUMPRODUCT($ME$11:$MH$11,$ME$17:$MH$17),"")</f>
        <v/>
      </c>
      <c r="IG23" s="19" t="str">
        <f t="array" ref="IG23">IF(IG7="1",IG9*SUMPRODUCT($MK$7:$NB$7,$MK$10:$NB$10)*SUMPRODUCT($ME$10:$MH$10,$ME$17:$MH$17)+SUMPRODUCT($MK$7:$NB$7,$MK$11:$NB$11)*SUMPRODUCT($ME$11:$MH$11,$ME$17:$MH$17),"")</f>
        <v/>
      </c>
      <c r="IH23" s="19" t="str">
        <f t="array" ref="IH23">IF(IH7="1",IH9*SUMPRODUCT($MK$7:$NB$7,$MK$10:$NB$10)*SUMPRODUCT($ME$10:$MH$10,$ME$17:$MH$17)+SUMPRODUCT($MK$7:$NB$7,$MK$11:$NB$11)*SUMPRODUCT($ME$11:$MH$11,$ME$17:$MH$17),"")</f>
        <v/>
      </c>
      <c r="II23" s="19" t="str">
        <f t="array" ref="II23">IF(II7="1",II9*SUMPRODUCT($MK$7:$NB$7,$MK$10:$NB$10)*SUMPRODUCT($ME$10:$MH$10,$ME$17:$MH$17)+SUMPRODUCT($MK$7:$NB$7,$MK$11:$NB$11)*SUMPRODUCT($ME$11:$MH$11,$ME$17:$MH$17),"")</f>
        <v/>
      </c>
      <c r="IJ23" s="19" t="str">
        <f t="array" ref="IJ23">IF(IJ7="1",IJ9*SUMPRODUCT($MK$7:$NB$7,$MK$10:$NB$10)*SUMPRODUCT($ME$10:$MH$10,$ME$17:$MH$17)+SUMPRODUCT($MK$7:$NB$7,$MK$11:$NB$11)*SUMPRODUCT($ME$11:$MH$11,$ME$17:$MH$17),"")</f>
        <v/>
      </c>
      <c r="IK23" s="19" t="str">
        <f t="array" ref="IK23">IF(IK7="1",IK9*SUMPRODUCT($MK$7:$NB$7,$MK$10:$NB$10)*SUMPRODUCT($ME$10:$MH$10,$ME$17:$MH$17)+SUMPRODUCT($MK$7:$NB$7,$MK$11:$NB$11)*SUMPRODUCT($ME$11:$MH$11,$ME$17:$MH$17),"")</f>
        <v/>
      </c>
      <c r="IL23" s="19" t="str">
        <f t="array" ref="IL23">IF(IL7="1",IL9*SUMPRODUCT($MK$7:$NB$7,$MK$10:$NB$10)*SUMPRODUCT($ME$10:$MH$10,$ME$17:$MH$17)+SUMPRODUCT($MK$7:$NB$7,$MK$11:$NB$11)*SUMPRODUCT($ME$11:$MH$11,$ME$17:$MH$17),"")</f>
        <v/>
      </c>
      <c r="IM23" s="19" t="str">
        <f t="array" ref="IM23">IF(IM7="1",IM9*SUMPRODUCT($MK$7:$NB$7,$MK$10:$NB$10)*SUMPRODUCT($ME$10:$MH$10,$ME$17:$MH$17)+SUMPRODUCT($MK$7:$NB$7,$MK$11:$NB$11)*SUMPRODUCT($ME$11:$MH$11,$ME$17:$MH$17),"")</f>
        <v/>
      </c>
      <c r="IN23" s="19" t="str">
        <f t="array" ref="IN23">IF(IN7="1",IN9*SUMPRODUCT($MK$7:$NB$7,$MK$10:$NB$10)*SUMPRODUCT($ME$10:$MH$10,$ME$17:$MH$17)+SUMPRODUCT($MK$7:$NB$7,$MK$11:$NB$11)*SUMPRODUCT($ME$11:$MH$11,$ME$17:$MH$17),"")</f>
        <v/>
      </c>
      <c r="IO23" s="19" t="str">
        <f t="array" ref="IO23">IF(IO7="1",IO9*SUMPRODUCT($MK$7:$NB$7,$MK$10:$NB$10)*SUMPRODUCT($ME$10:$MH$10,$ME$17:$MH$17)+SUMPRODUCT($MK$7:$NB$7,$MK$11:$NB$11)*SUMPRODUCT($ME$11:$MH$11,$ME$17:$MH$17),"")</f>
        <v/>
      </c>
      <c r="IP23" s="19" t="str">
        <f t="array" ref="IP23">IF(IP7="1",IP9*SUMPRODUCT($MK$7:$NB$7,$MK$10:$NB$10)*SUMPRODUCT($ME$10:$MH$10,$ME$17:$MH$17)+SUMPRODUCT($MK$7:$NB$7,$MK$11:$NB$11)*SUMPRODUCT($ME$11:$MH$11,$ME$17:$MH$17),"")</f>
        <v/>
      </c>
      <c r="IQ23" s="19" t="str">
        <f t="array" ref="IQ23">IF(IQ7="1",IQ9*SUMPRODUCT($MK$7:$NB$7,$MK$10:$NB$10)*SUMPRODUCT($ME$10:$MH$10,$ME$17:$MH$17)+SUMPRODUCT($MK$7:$NB$7,$MK$11:$NB$11)*SUMPRODUCT($ME$11:$MH$11,$ME$17:$MH$17),"")</f>
        <v/>
      </c>
      <c r="IR23" s="19" t="str">
        <f t="array" ref="IR23">IF(IR7="1",IR9*SUMPRODUCT($MK$7:$NB$7,$MK$10:$NB$10)*SUMPRODUCT($ME$10:$MH$10,$ME$17:$MH$17)+SUMPRODUCT($MK$7:$NB$7,$MK$11:$NB$11)*SUMPRODUCT($ME$11:$MH$11,$ME$17:$MH$17),"")</f>
        <v/>
      </c>
      <c r="IS23" s="19" t="str">
        <f t="array" ref="IS23">IF(IS7="1",IS9*SUMPRODUCT($MK$7:$NB$7,$MK$10:$NB$10)*SUMPRODUCT($ME$10:$MH$10,$ME$17:$MH$17)+SUMPRODUCT($MK$7:$NB$7,$MK$11:$NB$11)*SUMPRODUCT($ME$11:$MH$11,$ME$17:$MH$17),"")</f>
        <v/>
      </c>
      <c r="IT23" s="19" t="str">
        <f t="array" ref="IT23">IF(IT7="1",IT9*SUMPRODUCT($MK$7:$NB$7,$MK$10:$NB$10)*SUMPRODUCT($ME$10:$MH$10,$ME$17:$MH$17)+SUMPRODUCT($MK$7:$NB$7,$MK$11:$NB$11)*SUMPRODUCT($ME$11:$MH$11,$ME$17:$MH$17),"")</f>
        <v/>
      </c>
      <c r="IU23" s="19" t="str">
        <f t="array" ref="IU23">IF(IU7="1",IU9*SUMPRODUCT($MK$7:$NB$7,$MK$10:$NB$10)*SUMPRODUCT($ME$10:$MH$10,$ME$17:$MH$17)+SUMPRODUCT($MK$7:$NB$7,$MK$11:$NB$11)*SUMPRODUCT($ME$11:$MH$11,$ME$17:$MH$17),"")</f>
        <v/>
      </c>
      <c r="IV23" s="19" t="str">
        <f t="array" ref="IV23">IF(IV7="1",IV9*SUMPRODUCT($MK$7:$NB$7,$MK$10:$NB$10)*SUMPRODUCT($ME$10:$MH$10,$ME$17:$MH$17)+SUMPRODUCT($MK$7:$NB$7,$MK$11:$NB$11)*SUMPRODUCT($ME$11:$MH$11,$ME$17:$MH$17),"")</f>
        <v/>
      </c>
      <c r="IW23" s="19" t="str">
        <f t="array" ref="IW23">IF(IW7="1",IW9*SUMPRODUCT($MK$7:$NB$7,$MK$10:$NB$10)*SUMPRODUCT($ME$10:$MH$10,$ME$17:$MH$17)+SUMPRODUCT($MK$7:$NB$7,$MK$11:$NB$11)*SUMPRODUCT($ME$11:$MH$11,$ME$17:$MH$17),"")</f>
        <v/>
      </c>
      <c r="IX23" s="19" t="str">
        <f t="array" ref="IX23">IF(IX7="1",IX9*SUMPRODUCT($MK$7:$NB$7,$MK$10:$NB$10)*SUMPRODUCT($ME$10:$MH$10,$ME$17:$MH$17)+SUMPRODUCT($MK$7:$NB$7,$MK$11:$NB$11)*SUMPRODUCT($ME$11:$MH$11,$ME$17:$MH$17),"")</f>
        <v/>
      </c>
      <c r="IY23" s="19" t="str">
        <f t="array" ref="IY23">IF(IY7="1",IY9*SUMPRODUCT($MK$7:$NB$7,$MK$10:$NB$10)*SUMPRODUCT($ME$10:$MH$10,$ME$17:$MH$17)+SUMPRODUCT($MK$7:$NB$7,$MK$11:$NB$11)*SUMPRODUCT($ME$11:$MH$11,$ME$17:$MH$17),"")</f>
        <v/>
      </c>
      <c r="IZ23" s="19" t="str">
        <f t="array" ref="IZ23">IF(IZ7="1",IZ9*SUMPRODUCT($MK$7:$NB$7,$MK$10:$NB$10)*SUMPRODUCT($ME$10:$MH$10,$ME$17:$MH$17)+SUMPRODUCT($MK$7:$NB$7,$MK$11:$NB$11)*SUMPRODUCT($ME$11:$MH$11,$ME$17:$MH$17),"")</f>
        <v/>
      </c>
      <c r="JA23" s="19" t="str">
        <f t="array" ref="JA23">IF(JA7="1",JA9*SUMPRODUCT($MK$7:$NB$7,$MK$10:$NB$10)*SUMPRODUCT($ME$10:$MH$10,$ME$17:$MH$17)+SUMPRODUCT($MK$7:$NB$7,$MK$11:$NB$11)*SUMPRODUCT($ME$11:$MH$11,$ME$17:$MH$17),"")</f>
        <v/>
      </c>
      <c r="JB23" s="19" t="str">
        <f t="array" ref="JB23">IF(JB7="1",JB9*SUMPRODUCT($MK$7:$NB$7,$MK$10:$NB$10)*SUMPRODUCT($ME$10:$MH$10,$ME$17:$MH$17)+SUMPRODUCT($MK$7:$NB$7,$MK$11:$NB$11)*SUMPRODUCT($ME$11:$MH$11,$ME$17:$MH$17),"")</f>
        <v/>
      </c>
      <c r="JC23" s="19" t="str">
        <f t="array" ref="JC23">IF(JC7="1",JC9*SUMPRODUCT($MK$7:$NB$7,$MK$10:$NB$10)*SUMPRODUCT($ME$10:$MH$10,$ME$17:$MH$17)+SUMPRODUCT($MK$7:$NB$7,$MK$11:$NB$11)*SUMPRODUCT($ME$11:$MH$11,$ME$17:$MH$17),"")</f>
        <v/>
      </c>
      <c r="JD23" s="19" t="str">
        <f t="array" ref="JD23">IF(JD7="1",JD9*SUMPRODUCT($MK$7:$NB$7,$MK$10:$NB$10)*SUMPRODUCT($ME$10:$MH$10,$ME$17:$MH$17)+SUMPRODUCT($MK$7:$NB$7,$MK$11:$NB$11)*SUMPRODUCT($ME$11:$MH$11,$ME$17:$MH$17),"")</f>
        <v/>
      </c>
      <c r="JE23" s="19" t="str">
        <f t="array" ref="JE23">IF(JE7="1",JE9*SUMPRODUCT($MK$7:$NB$7,$MK$10:$NB$10)*SUMPRODUCT($ME$10:$MH$10,$ME$17:$MH$17)+SUMPRODUCT($MK$7:$NB$7,$MK$11:$NB$11)*SUMPRODUCT($ME$11:$MH$11,$ME$17:$MH$17),"")</f>
        <v/>
      </c>
      <c r="JF23" s="19" t="str">
        <f t="array" ref="JF23">IF(JF7="1",JF9*SUMPRODUCT($MK$7:$NB$7,$MK$10:$NB$10)*SUMPRODUCT($ME$10:$MH$10,$ME$17:$MH$17)+SUMPRODUCT($MK$7:$NB$7,$MK$11:$NB$11)*SUMPRODUCT($ME$11:$MH$11,$ME$17:$MH$17),"")</f>
        <v/>
      </c>
      <c r="JG23" s="19" t="str">
        <f t="array" ref="JG23">IF(JG7="1",JG9*SUMPRODUCT($MK$7:$NB$7,$MK$10:$NB$10)*SUMPRODUCT($ME$10:$MH$10,$ME$17:$MH$17)+SUMPRODUCT($MK$7:$NB$7,$MK$11:$NB$11)*SUMPRODUCT($ME$11:$MH$11,$ME$17:$MH$17),"")</f>
        <v/>
      </c>
      <c r="JH23" s="19" t="str">
        <f t="array" ref="JH23">IF(JH7="1",JH9*SUMPRODUCT($MK$7:$NB$7,$MK$10:$NB$10)*SUMPRODUCT($ME$10:$MH$10,$ME$17:$MH$17)+SUMPRODUCT($MK$7:$NB$7,$MK$11:$NB$11)*SUMPRODUCT($ME$11:$MH$11,$ME$17:$MH$17),"")</f>
        <v/>
      </c>
      <c r="JI23" s="19" t="str">
        <f t="array" ref="JI23">IF(JI7="1",JI9*SUMPRODUCT($MK$7:$NB$7,$MK$10:$NB$10)*SUMPRODUCT($ME$10:$MH$10,$ME$17:$MH$17)+SUMPRODUCT($MK$7:$NB$7,$MK$11:$NB$11)*SUMPRODUCT($ME$11:$MH$11,$ME$17:$MH$17),"")</f>
        <v/>
      </c>
      <c r="JJ23" s="19" t="str">
        <f t="array" ref="JJ23">IF(JJ7="1",JJ9*SUMPRODUCT($MK$7:$NB$7,$MK$10:$NB$10)*SUMPRODUCT($ME$10:$MH$10,$ME$17:$MH$17)+SUMPRODUCT($MK$7:$NB$7,$MK$11:$NB$11)*SUMPRODUCT($ME$11:$MH$11,$ME$17:$MH$17),"")</f>
        <v/>
      </c>
      <c r="JK23" s="19" t="str">
        <f t="array" ref="JK23">IF(JK7="1",JK9*SUMPRODUCT($MK$7:$NB$7,$MK$10:$NB$10)*SUMPRODUCT($ME$10:$MH$10,$ME$17:$MH$17)+SUMPRODUCT($MK$7:$NB$7,$MK$11:$NB$11)*SUMPRODUCT($ME$11:$MH$11,$ME$17:$MH$17),"")</f>
        <v/>
      </c>
      <c r="JL23" s="19" t="str">
        <f t="array" ref="JL23">IF(JL7="1",JL9*SUMPRODUCT($MK$7:$NB$7,$MK$10:$NB$10)*SUMPRODUCT($ME$10:$MH$10,$ME$17:$MH$17)+SUMPRODUCT($MK$7:$NB$7,$MK$11:$NB$11)*SUMPRODUCT($ME$11:$MH$11,$ME$17:$MH$17),"")</f>
        <v/>
      </c>
      <c r="JM23" s="19" t="str">
        <f t="array" ref="JM23">IF(JM7="1",JM9*SUMPRODUCT($MK$7:$NB$7,$MK$10:$NB$10)*SUMPRODUCT($ME$10:$MH$10,$ME$17:$MH$17)+SUMPRODUCT($MK$7:$NB$7,$MK$11:$NB$11)*SUMPRODUCT($ME$11:$MH$11,$ME$17:$MH$17),"")</f>
        <v/>
      </c>
      <c r="JN23" s="19" t="str">
        <f t="array" ref="JN23">IF(JN7="1",JN9*SUMPRODUCT($MK$7:$NB$7,$MK$10:$NB$10)*SUMPRODUCT($ME$10:$MH$10,$ME$17:$MH$17)+SUMPRODUCT($MK$7:$NB$7,$MK$11:$NB$11)*SUMPRODUCT($ME$11:$MH$11,$ME$17:$MH$17),"")</f>
        <v/>
      </c>
      <c r="JO23" s="19" t="str">
        <f t="array" ref="JO23">IF(JO7="1",JO9*SUMPRODUCT($MK$7:$NB$7,$MK$10:$NB$10)*SUMPRODUCT($ME$10:$MH$10,$ME$17:$MH$17)+SUMPRODUCT($MK$7:$NB$7,$MK$11:$NB$11)*SUMPRODUCT($ME$11:$MH$11,$ME$17:$MH$17),"")</f>
        <v/>
      </c>
      <c r="JP23" s="19" t="str">
        <f t="array" ref="JP23">IF(JP7="1",JP9*SUMPRODUCT($MK$7:$NB$7,$MK$10:$NB$10)*SUMPRODUCT($ME$10:$MH$10,$ME$17:$MH$17)+SUMPRODUCT($MK$7:$NB$7,$MK$11:$NB$11)*SUMPRODUCT($ME$11:$MH$11,$ME$17:$MH$17),"")</f>
        <v/>
      </c>
      <c r="JQ23" s="19" t="str">
        <f t="array" ref="JQ23">IF(JQ7="1",JQ9*SUMPRODUCT($MK$7:$NB$7,$MK$10:$NB$10)*SUMPRODUCT($ME$10:$MH$10,$ME$17:$MH$17)+SUMPRODUCT($MK$7:$NB$7,$MK$11:$NB$11)*SUMPRODUCT($ME$11:$MH$11,$ME$17:$MH$17),"")</f>
        <v/>
      </c>
      <c r="JR23" s="19" t="str">
        <f t="array" ref="JR23">IF(JR7="1",JR9*SUMPRODUCT($MK$7:$NB$7,$MK$10:$NB$10)*SUMPRODUCT($ME$10:$MH$10,$ME$17:$MH$17)+SUMPRODUCT($MK$7:$NB$7,$MK$11:$NB$11)*SUMPRODUCT($ME$11:$MH$11,$ME$17:$MH$17),"")</f>
        <v/>
      </c>
      <c r="JS23" s="19" t="str">
        <f t="array" ref="JS23">IF(JS7="1",JS9*SUMPRODUCT($MK$7:$NB$7,$MK$10:$NB$10)*SUMPRODUCT($ME$10:$MH$10,$ME$17:$MH$17)+SUMPRODUCT($MK$7:$NB$7,$MK$11:$NB$11)*SUMPRODUCT($ME$11:$MH$11,$ME$17:$MH$17),"")</f>
        <v/>
      </c>
      <c r="JT23" s="19" t="str">
        <f t="array" ref="JT23">IF(JT7="1",JT9*SUMPRODUCT($MK$7:$NB$7,$MK$10:$NB$10)*SUMPRODUCT($ME$10:$MH$10,$ME$17:$MH$17)+SUMPRODUCT($MK$7:$NB$7,$MK$11:$NB$11)*SUMPRODUCT($ME$11:$MH$11,$ME$17:$MH$17),"")</f>
        <v/>
      </c>
      <c r="JU23" s="19" t="str">
        <f t="array" ref="JU23">IF(JU7="1",JU9*SUMPRODUCT($MK$7:$NB$7,$MK$10:$NB$10)*SUMPRODUCT($ME$10:$MH$10,$ME$17:$MH$17)+SUMPRODUCT($MK$7:$NB$7,$MK$11:$NB$11)*SUMPRODUCT($ME$11:$MH$11,$ME$17:$MH$17),"")</f>
        <v/>
      </c>
      <c r="JV23" s="19" t="str">
        <f t="array" ref="JV23">IF(JV7="1",JV9*SUMPRODUCT($MK$7:$NB$7,$MK$10:$NB$10)*SUMPRODUCT($ME$10:$MH$10,$ME$17:$MH$17)+SUMPRODUCT($MK$7:$NB$7,$MK$11:$NB$11)*SUMPRODUCT($ME$11:$MH$11,$ME$17:$MH$17),"")</f>
        <v/>
      </c>
      <c r="JW23" s="19" t="str">
        <f t="array" ref="JW23">IF(JW7="1",JW9*SUMPRODUCT($MK$7:$NB$7,$MK$10:$NB$10)*SUMPRODUCT($ME$10:$MH$10,$ME$17:$MH$17)+SUMPRODUCT($MK$7:$NB$7,$MK$11:$NB$11)*SUMPRODUCT($ME$11:$MH$11,$ME$17:$MH$17),"")</f>
        <v/>
      </c>
      <c r="JX23" s="19" t="str">
        <f t="array" ref="JX23">IF(JX7="1",JX9*SUMPRODUCT($MK$7:$NB$7,$MK$10:$NB$10)*SUMPRODUCT($ME$10:$MH$10,$ME$17:$MH$17)+SUMPRODUCT($MK$7:$NB$7,$MK$11:$NB$11)*SUMPRODUCT($ME$11:$MH$11,$ME$17:$MH$17),"")</f>
        <v/>
      </c>
      <c r="JY23" s="19" t="str">
        <f t="array" ref="JY23">IF(JY7="1",JY9*SUMPRODUCT($MK$7:$NB$7,$MK$10:$NB$10)*SUMPRODUCT($ME$10:$MH$10,$ME$17:$MH$17)+SUMPRODUCT($MK$7:$NB$7,$MK$11:$NB$11)*SUMPRODUCT($ME$11:$MH$11,$ME$17:$MH$17),"")</f>
        <v/>
      </c>
      <c r="JZ23" s="19" t="str">
        <f t="array" ref="JZ23">IF(JZ7="1",JZ9*SUMPRODUCT($MK$7:$NB$7,$MK$10:$NB$10)*SUMPRODUCT($ME$10:$MH$10,$ME$17:$MH$17)+SUMPRODUCT($MK$7:$NB$7,$MK$11:$NB$11)*SUMPRODUCT($ME$11:$MH$11,$ME$17:$MH$17),"")</f>
        <v/>
      </c>
      <c r="KA23" s="19" t="str">
        <f t="array" ref="KA23">IF(KA7="1",KA9*SUMPRODUCT($MK$7:$NB$7,$MK$10:$NB$10)*SUMPRODUCT($ME$10:$MH$10,$ME$17:$MH$17)+SUMPRODUCT($MK$7:$NB$7,$MK$11:$NB$11)*SUMPRODUCT($ME$11:$MH$11,$ME$17:$MH$17),"")</f>
        <v/>
      </c>
      <c r="KB23" s="19" t="str">
        <f t="array" ref="KB23">IF(KB7="1",KB9*SUMPRODUCT($MK$7:$NB$7,$MK$10:$NB$10)*SUMPRODUCT($ME$10:$MH$10,$ME$17:$MH$17)+SUMPRODUCT($MK$7:$NB$7,$MK$11:$NB$11)*SUMPRODUCT($ME$11:$MH$11,$ME$17:$MH$17),"")</f>
        <v/>
      </c>
      <c r="KC23" s="19" t="str">
        <f t="array" ref="KC23">IF(KC7="1",KC9*SUMPRODUCT($MK$7:$NB$7,$MK$10:$NB$10)*SUMPRODUCT($ME$10:$MH$10,$ME$17:$MH$17)+SUMPRODUCT($MK$7:$NB$7,$MK$11:$NB$11)*SUMPRODUCT($ME$11:$MH$11,$ME$17:$MH$17),"")</f>
        <v/>
      </c>
      <c r="KD23" s="19" t="str">
        <f t="array" ref="KD23">IF(KD7="1",KD9*SUMPRODUCT($MK$7:$NB$7,$MK$10:$NB$10)*SUMPRODUCT($ME$10:$MH$10,$ME$17:$MH$17)+SUMPRODUCT($MK$7:$NB$7,$MK$11:$NB$11)*SUMPRODUCT($ME$11:$MH$11,$ME$17:$MH$17),"")</f>
        <v/>
      </c>
      <c r="KE23" s="19" t="str">
        <f t="array" ref="KE23">IF(KE7="1",KE9*SUMPRODUCT($MK$7:$NB$7,$MK$10:$NB$10)*SUMPRODUCT($ME$10:$MH$10,$ME$17:$MH$17)+SUMPRODUCT($MK$7:$NB$7,$MK$11:$NB$11)*SUMPRODUCT($ME$11:$MH$11,$ME$17:$MH$17),"")</f>
        <v/>
      </c>
      <c r="KF23" s="19" t="str">
        <f t="array" ref="KF23">IF(KF7="1",KF9*SUMPRODUCT($MK$7:$NB$7,$MK$10:$NB$10)*SUMPRODUCT($ME$10:$MH$10,$ME$17:$MH$17)+SUMPRODUCT($MK$7:$NB$7,$MK$11:$NB$11)*SUMPRODUCT($ME$11:$MH$11,$ME$17:$MH$17),"")</f>
        <v/>
      </c>
      <c r="KG23" s="19" t="str">
        <f t="array" ref="KG23">IF(KG7="1",KG9*SUMPRODUCT($MK$7:$NB$7,$MK$10:$NB$10)*SUMPRODUCT($ME$10:$MH$10,$ME$17:$MH$17)+SUMPRODUCT($MK$7:$NB$7,$MK$11:$NB$11)*SUMPRODUCT($ME$11:$MH$11,$ME$17:$MH$17),"")</f>
        <v/>
      </c>
      <c r="KH23" s="19" t="str">
        <f t="array" ref="KH23">IF(KH7="1",KH9*SUMPRODUCT($MK$7:$NB$7,$MK$10:$NB$10)*SUMPRODUCT($ME$10:$MH$10,$ME$17:$MH$17)+SUMPRODUCT($MK$7:$NB$7,$MK$11:$NB$11)*SUMPRODUCT($ME$11:$MH$11,$ME$17:$MH$17),"")</f>
        <v/>
      </c>
      <c r="KI23" s="19" t="str">
        <f t="array" ref="KI23">IF(KI7="1",KI9*SUMPRODUCT($MK$7:$NB$7,$MK$10:$NB$10)*SUMPRODUCT($ME$10:$MH$10,$ME$17:$MH$17)+SUMPRODUCT($MK$7:$NB$7,$MK$11:$NB$11)*SUMPRODUCT($ME$11:$MH$11,$ME$17:$MH$17),"")</f>
        <v/>
      </c>
      <c r="KJ23" s="19" t="str">
        <f t="array" ref="KJ23">IF(KJ7="1",KJ9*SUMPRODUCT($MK$7:$NB$7,$MK$10:$NB$10)*SUMPRODUCT($ME$10:$MH$10,$ME$17:$MH$17)+SUMPRODUCT($MK$7:$NB$7,$MK$11:$NB$11)*SUMPRODUCT($ME$11:$MH$11,$ME$17:$MH$17),"")</f>
        <v/>
      </c>
      <c r="KK23" s="19" t="str">
        <f t="array" ref="KK23">IF(KK7="1",KK9*SUMPRODUCT($MK$7:$NB$7,$MK$10:$NB$10)*SUMPRODUCT($ME$10:$MH$10,$ME$17:$MH$17)+SUMPRODUCT($MK$7:$NB$7,$MK$11:$NB$11)*SUMPRODUCT($ME$11:$MH$11,$ME$17:$MH$17),"")</f>
        <v/>
      </c>
      <c r="KL23" s="19" t="str">
        <f t="array" ref="KL23">IF(KL7="1",KL9*SUMPRODUCT($MK$7:$NB$7,$MK$10:$NB$10)*SUMPRODUCT($ME$10:$MH$10,$ME$17:$MH$17)+SUMPRODUCT($MK$7:$NB$7,$MK$11:$NB$11)*SUMPRODUCT($ME$11:$MH$11,$ME$17:$MH$17),"")</f>
        <v/>
      </c>
      <c r="KM23" s="19" t="str">
        <f t="array" ref="KM23">IF(KM7="1",KM9*SUMPRODUCT($MK$7:$NB$7,$MK$10:$NB$10)*SUMPRODUCT($ME$10:$MH$10,$ME$17:$MH$17)+SUMPRODUCT($MK$7:$NB$7,$MK$11:$NB$11)*SUMPRODUCT($ME$11:$MH$11,$ME$17:$MH$17),"")</f>
        <v/>
      </c>
      <c r="KN23" s="19" t="str">
        <f t="array" ref="KN23">IF(KN7="1",KN9*SUMPRODUCT($MK$7:$NB$7,$MK$10:$NB$10)*SUMPRODUCT($ME$10:$MH$10,$ME$17:$MH$17)+SUMPRODUCT($MK$7:$NB$7,$MK$11:$NB$11)*SUMPRODUCT($ME$11:$MH$11,$ME$17:$MH$17),"")</f>
        <v/>
      </c>
      <c r="KO23" s="19" t="str">
        <f t="array" ref="KO23">IF(KO7="1",KO9*SUMPRODUCT($MK$7:$NB$7,$MK$10:$NB$10)*SUMPRODUCT($ME$10:$MH$10,$ME$17:$MH$17)+SUMPRODUCT($MK$7:$NB$7,$MK$11:$NB$11)*SUMPRODUCT($ME$11:$MH$11,$ME$17:$MH$17),"")</f>
        <v/>
      </c>
      <c r="KP23" s="19" t="str">
        <f t="array" ref="KP23">IF(KP7="1",KP9*SUMPRODUCT($MK$7:$NB$7,$MK$10:$NB$10)*SUMPRODUCT($ME$10:$MH$10,$ME$17:$MH$17)+SUMPRODUCT($MK$7:$NB$7,$MK$11:$NB$11)*SUMPRODUCT($ME$11:$MH$11,$ME$17:$MH$17),"")</f>
        <v/>
      </c>
      <c r="KQ23" s="19" t="str">
        <f t="array" ref="KQ23">IF(KQ7="1",KQ9*SUMPRODUCT($MK$7:$NB$7,$MK$10:$NB$10)*SUMPRODUCT($ME$10:$MH$10,$ME$17:$MH$17)+SUMPRODUCT($MK$7:$NB$7,$MK$11:$NB$11)*SUMPRODUCT($ME$11:$MH$11,$ME$17:$MH$17),"")</f>
        <v/>
      </c>
      <c r="KR23" s="19" t="str">
        <f t="array" ref="KR23">IF(KR7="1",KR9*SUMPRODUCT($MK$7:$NB$7,$MK$10:$NB$10)*SUMPRODUCT($ME$10:$MH$10,$ME$17:$MH$17)+SUMPRODUCT($MK$7:$NB$7,$MK$11:$NB$11)*SUMPRODUCT($ME$11:$MH$11,$ME$17:$MH$17),"")</f>
        <v/>
      </c>
      <c r="KS23" s="19" t="str">
        <f t="array" ref="KS23">IF(KS7="1",KS9*SUMPRODUCT($MK$7:$NB$7,$MK$10:$NB$10)*SUMPRODUCT($ME$10:$MH$10,$ME$17:$MH$17)+SUMPRODUCT($MK$7:$NB$7,$MK$11:$NB$11)*SUMPRODUCT($ME$11:$MH$11,$ME$17:$MH$17),"")</f>
        <v/>
      </c>
      <c r="KT23" s="19" t="str">
        <f t="array" ref="KT23">IF(KT7="1",KT9*SUMPRODUCT($MK$7:$NB$7,$MK$10:$NB$10)*SUMPRODUCT($ME$10:$MH$10,$ME$17:$MH$17)+SUMPRODUCT($MK$7:$NB$7,$MK$11:$NB$11)*SUMPRODUCT($ME$11:$MH$11,$ME$17:$MH$17),"")</f>
        <v/>
      </c>
      <c r="KU23" s="19" t="str">
        <f t="array" ref="KU23">IF(KU7="1",KU9*SUMPRODUCT($MK$7:$NB$7,$MK$10:$NB$10)*SUMPRODUCT($ME$10:$MH$10,$ME$17:$MH$17)+SUMPRODUCT($MK$7:$NB$7,$MK$11:$NB$11)*SUMPRODUCT($ME$11:$MH$11,$ME$17:$MH$17),"")</f>
        <v/>
      </c>
      <c r="KV23" s="19" t="str">
        <f t="array" ref="KV23">IF(KV7="1",KV9*SUMPRODUCT($MK$7:$NB$7,$MK$10:$NB$10)*SUMPRODUCT($ME$10:$MH$10,$ME$17:$MH$17)+SUMPRODUCT($MK$7:$NB$7,$MK$11:$NB$11)*SUMPRODUCT($ME$11:$MH$11,$ME$17:$MH$17),"")</f>
        <v/>
      </c>
      <c r="KW23" s="19" t="str">
        <f t="array" ref="KW23">IF(KW7="1",KW9*SUMPRODUCT($MK$7:$NB$7,$MK$10:$NB$10)*SUMPRODUCT($ME$10:$MH$10,$ME$17:$MH$17)+SUMPRODUCT($MK$7:$NB$7,$MK$11:$NB$11)*SUMPRODUCT($ME$11:$MH$11,$ME$17:$MH$17),"")</f>
        <v/>
      </c>
      <c r="KX23" s="19" t="str">
        <f t="array" ref="KX23">IF(KX7="1",KX9*SUMPRODUCT($MK$7:$NB$7,$MK$10:$NB$10)*SUMPRODUCT($ME$10:$MH$10,$ME$17:$MH$17)+SUMPRODUCT($MK$7:$NB$7,$MK$11:$NB$11)*SUMPRODUCT($ME$11:$MH$11,$ME$17:$MH$17),"")</f>
        <v/>
      </c>
      <c r="KY23" s="19" t="str">
        <f t="array" ref="KY23">IF(KY7="1",KY9*SUMPRODUCT($MK$7:$NB$7,$MK$10:$NB$10)*SUMPRODUCT($ME$10:$MH$10,$ME$17:$MH$17)+SUMPRODUCT($MK$7:$NB$7,$MK$11:$NB$11)*SUMPRODUCT($ME$11:$MH$11,$ME$17:$MH$17),"")</f>
        <v/>
      </c>
      <c r="KZ23" s="19" t="str">
        <f t="array" ref="KZ23">IF(KZ7="1",KZ9*SUMPRODUCT($MK$7:$NB$7,$MK$10:$NB$10)*SUMPRODUCT($ME$10:$MH$10,$ME$17:$MH$17)+SUMPRODUCT($MK$7:$NB$7,$MK$11:$NB$11)*SUMPRODUCT($ME$11:$MH$11,$ME$17:$MH$17),"")</f>
        <v/>
      </c>
      <c r="LA23" s="19" t="str">
        <f t="array" ref="LA23">IF(LA7="1",LA9*SUMPRODUCT($MK$7:$NB$7,$MK$10:$NB$10)*SUMPRODUCT($ME$10:$MH$10,$ME$17:$MH$17)+SUMPRODUCT($MK$7:$NB$7,$MK$11:$NB$11)*SUMPRODUCT($ME$11:$MH$11,$ME$17:$MH$17),"")</f>
        <v/>
      </c>
      <c r="LB23" s="19" t="str">
        <f t="array" ref="LB23">IF(LB7="1",LB9*SUMPRODUCT($MK$7:$NB$7,$MK$10:$NB$10)*SUMPRODUCT($ME$10:$MH$10,$ME$17:$MH$17)+SUMPRODUCT($MK$7:$NB$7,$MK$11:$NB$11)*SUMPRODUCT($ME$11:$MH$11,$ME$17:$MH$17),"")</f>
        <v/>
      </c>
      <c r="LC23" s="19" t="str">
        <f t="array" ref="LC23">IF(LC7="1",LC9*SUMPRODUCT($MK$7:$NB$7,$MK$10:$NB$10)*SUMPRODUCT($ME$10:$MH$10,$ME$17:$MH$17)+SUMPRODUCT($MK$7:$NB$7,$MK$11:$NB$11)*SUMPRODUCT($ME$11:$MH$11,$ME$17:$MH$17),"")</f>
        <v/>
      </c>
      <c r="LD23" s="19" t="str">
        <f t="array" ref="LD23">IF(LD7="1",LD9*SUMPRODUCT($MK$7:$NB$7,$MK$10:$NB$10)*SUMPRODUCT($ME$10:$MH$10,$ME$17:$MH$17)+SUMPRODUCT($MK$7:$NB$7,$MK$11:$NB$11)*SUMPRODUCT($ME$11:$MH$11,$ME$17:$MH$17),"")</f>
        <v/>
      </c>
      <c r="LE23" s="19" t="str">
        <f t="array" ref="LE23">IF(LE7="1",LE9*SUMPRODUCT($MK$7:$NB$7,$MK$10:$NB$10)*SUMPRODUCT($ME$10:$MH$10,$ME$17:$MH$17)+SUMPRODUCT($MK$7:$NB$7,$MK$11:$NB$11)*SUMPRODUCT($ME$11:$MH$11,$ME$17:$MH$17),"")</f>
        <v/>
      </c>
      <c r="LF23" s="19" t="str">
        <f t="array" ref="LF23">IF(LF7="1",LF9*SUMPRODUCT($MK$7:$NB$7,$MK$10:$NB$10)*SUMPRODUCT($ME$10:$MH$10,$ME$17:$MH$17)+SUMPRODUCT($MK$7:$NB$7,$MK$11:$NB$11)*SUMPRODUCT($ME$11:$MH$11,$ME$17:$MH$17),"")</f>
        <v/>
      </c>
      <c r="LG23" s="19" t="str">
        <f t="array" ref="LG23">IF(LG7="1",LG9*SUMPRODUCT($MK$7:$NB$7,$MK$10:$NB$10)*SUMPRODUCT($ME$10:$MH$10,$ME$17:$MH$17)+SUMPRODUCT($MK$7:$NB$7,$MK$11:$NB$11)*SUMPRODUCT($ME$11:$MH$11,$ME$17:$MH$17),"")</f>
        <v/>
      </c>
      <c r="LH23" s="19" t="str">
        <f t="array" ref="LH23">IF(LH7="1",LH9*SUMPRODUCT($MK$7:$NB$7,$MK$10:$NB$10)*SUMPRODUCT($ME$10:$MH$10,$ME$17:$MH$17)+SUMPRODUCT($MK$7:$NB$7,$MK$11:$NB$11)*SUMPRODUCT($ME$11:$MH$11,$ME$17:$MH$17),"")</f>
        <v/>
      </c>
      <c r="LI23" s="19" t="str">
        <f t="array" ref="LI23">IF(LI7="1",LI9*SUMPRODUCT($MK$7:$NB$7,$MK$10:$NB$10)*SUMPRODUCT($ME$10:$MH$10,$ME$17:$MH$17)+SUMPRODUCT($MK$7:$NB$7,$MK$11:$NB$11)*SUMPRODUCT($ME$11:$MH$11,$ME$17:$MH$17),"")</f>
        <v/>
      </c>
      <c r="LJ23" s="19" t="str">
        <f t="array" ref="LJ23">IF(LJ7="1",LJ9*SUMPRODUCT($MK$7:$NB$7,$MK$10:$NB$10)*SUMPRODUCT($ME$10:$MH$10,$ME$17:$MH$17)+SUMPRODUCT($MK$7:$NB$7,$MK$11:$NB$11)*SUMPRODUCT($ME$11:$MH$11,$ME$17:$MH$17),"")</f>
        <v/>
      </c>
      <c r="LK23" s="19" t="str">
        <f t="array" ref="LK23">IF(LK7="1",LK9*SUMPRODUCT($MK$7:$NB$7,$MK$10:$NB$10)*SUMPRODUCT($ME$10:$MH$10,$ME$17:$MH$17)+SUMPRODUCT($MK$7:$NB$7,$MK$11:$NB$11)*SUMPRODUCT($ME$11:$MH$11,$ME$17:$MH$17),"")</f>
        <v/>
      </c>
      <c r="LL23" s="19" t="str">
        <f t="array" ref="LL23">IF(LL7="1",LL9*SUMPRODUCT($MK$7:$NB$7,$MK$10:$NB$10)*SUMPRODUCT($ME$10:$MH$10,$ME$17:$MH$17)+SUMPRODUCT($MK$7:$NB$7,$MK$11:$NB$11)*SUMPRODUCT($ME$11:$MH$11,$ME$17:$MH$17),"")</f>
        <v/>
      </c>
      <c r="LM23" s="19" t="str">
        <f t="array" ref="LM23">IF(LM7="1",LM9*SUMPRODUCT($MK$7:$NB$7,$MK$10:$NB$10)*SUMPRODUCT($ME$10:$MH$10,$ME$17:$MH$17)+SUMPRODUCT($MK$7:$NB$7,$MK$11:$NB$11)*SUMPRODUCT($ME$11:$MH$11,$ME$17:$MH$17),"")</f>
        <v/>
      </c>
      <c r="LN23" s="19" t="str">
        <f t="array" ref="LN23">IF(LN7="1",LN9*SUMPRODUCT($MK$7:$NB$7,$MK$10:$NB$10)*SUMPRODUCT($ME$10:$MH$10,$ME$17:$MH$17)+SUMPRODUCT($MK$7:$NB$7,$MK$11:$NB$11)*SUMPRODUCT($ME$11:$MH$11,$ME$17:$MH$17),"")</f>
        <v/>
      </c>
      <c r="LO23" s="19" t="str">
        <f t="array" ref="LO23">IF(LO7="1",LO9*SUMPRODUCT($MK$7:$NB$7,$MK$10:$NB$10)*SUMPRODUCT($ME$10:$MH$10,$ME$17:$MH$17)+SUMPRODUCT($MK$7:$NB$7,$MK$11:$NB$11)*SUMPRODUCT($ME$11:$MH$11,$ME$17:$MH$17),"")</f>
        <v/>
      </c>
      <c r="LP23" s="19" t="str">
        <f t="array" ref="LP23">IF(LP7="1",LP9*SUMPRODUCT($MK$7:$NB$7,$MK$10:$NB$10)*SUMPRODUCT($ME$10:$MH$10,$ME$17:$MH$17)+SUMPRODUCT($MK$7:$NB$7,$MK$11:$NB$11)*SUMPRODUCT($ME$11:$MH$11,$ME$17:$MH$17),"")</f>
        <v/>
      </c>
      <c r="LQ23" s="19" t="str">
        <f t="array" ref="LQ23">IF(LQ7="1",LQ9*SUMPRODUCT($MK$7:$NB$7,$MK$10:$NB$10)*SUMPRODUCT($ME$10:$MH$10,$ME$17:$MH$17)+SUMPRODUCT($MK$7:$NB$7,$MK$11:$NB$11)*SUMPRODUCT($ME$11:$MH$11,$ME$17:$MH$17),"")</f>
        <v/>
      </c>
      <c r="LR23" s="19" t="str">
        <f t="array" ref="LR23">IF(LR7="1",LR9*SUMPRODUCT($MK$7:$NB$7,$MK$10:$NB$10)*SUMPRODUCT($ME$10:$MH$10,$ME$17:$MH$17)+SUMPRODUCT($MK$7:$NB$7,$MK$11:$NB$11)*SUMPRODUCT($ME$11:$MH$11,$ME$17:$MH$17),"")</f>
        <v/>
      </c>
      <c r="LS23" s="19"/>
      <c r="LT23" s="19"/>
      <c r="LU23" s="19"/>
      <c r="LV23" s="19"/>
      <c r="LW23" s="19"/>
      <c r="LX23" s="19"/>
      <c r="LY23" s="19"/>
      <c r="LZ23" s="19"/>
      <c r="MA23" s="19"/>
      <c r="MB23" s="19"/>
      <c r="MC23" s="19"/>
      <c r="MD23" s="19"/>
      <c r="ME23" s="19"/>
      <c r="MF23" s="19"/>
      <c r="MG23" s="19"/>
      <c r="MH23" s="19"/>
      <c r="MI23" s="19"/>
      <c r="MJ23" s="19"/>
      <c r="MK23" s="19"/>
      <c r="ML23" s="19"/>
      <c r="MM23" s="19"/>
      <c r="MN23" s="19"/>
      <c r="MO23" s="19"/>
      <c r="MP23" s="19"/>
      <c r="MQ23" s="19"/>
      <c r="MR23" s="19"/>
      <c r="MS23" s="19"/>
      <c r="MT23" s="19"/>
      <c r="MU23" s="19"/>
      <c r="MV23" s="19"/>
      <c r="MW23" s="19"/>
      <c r="MX23" s="19"/>
      <c r="MY23" s="19"/>
      <c r="MZ23" s="19"/>
      <c r="NA23" s="19"/>
      <c r="NB23" s="19"/>
    </row>
    <row r="24" spans="1:366" s="17" customFormat="1" ht="28.5">
      <c r="A24" s="18" t="s">
        <v>3</v>
      </c>
      <c r="B24" s="18">
        <f>SUM(C24:LR24)</f>
        <v>0</v>
      </c>
      <c r="C24" s="19" t="str">
        <f t="array" ref="C24">IF(C7="1",C9*SUMPRODUCT($MK$7:$NB$7,$MK$10:$NB$10)*SUMPRODUCT($ME$10:$MH$10,$ME$18:$MH$18)+SUMPRODUCT($MK$7:$NB$7,$MK$11:$NB$11)*SUMPRODUCT($ME$11:$MH$11,$ME$18:$MH$18),"")</f>
        <v/>
      </c>
      <c r="D24" s="19" t="str">
        <f t="array" ref="D24">IF(D7="1",D9*SUMPRODUCT($MK$7:$NB$7,$MK$10:$NB$10)*SUMPRODUCT($ME$10:$MH$10,$ME$18:$MH$18)+SUMPRODUCT($MK$7:$NB$7,$MK$11:$NB$11)*SUMPRODUCT($ME$11:$MH$11,$ME$18:$MH$18),"")</f>
        <v/>
      </c>
      <c r="E24" s="19" t="str">
        <f t="array" ref="E24">IF(E7="1",E9*SUMPRODUCT($MK$7:$NB$7,$MK$10:$NB$10)*SUMPRODUCT($ME$10:$MH$10,$ME$18:$MH$18)+SUMPRODUCT($MK$7:$NB$7,$MK$11:$NB$11)*SUMPRODUCT($ME$11:$MH$11,$ME$18:$MH$18),"")</f>
        <v/>
      </c>
      <c r="F24" s="19" t="str">
        <f t="array" ref="F24">IF(F7="1",F9*SUMPRODUCT($MK$7:$NB$7,$MK$10:$NB$10)*SUMPRODUCT($ME$10:$MH$10,$ME$18:$MH$18)+SUMPRODUCT($MK$7:$NB$7,$MK$11:$NB$11)*SUMPRODUCT($ME$11:$MH$11,$ME$18:$MH$18),"")</f>
        <v/>
      </c>
      <c r="G24" s="19" t="str">
        <f t="array" ref="G24">IF(G7="1",G9*SUMPRODUCT($MK$7:$NB$7,$MK$10:$NB$10)*SUMPRODUCT($ME$10:$MH$10,$ME$18:$MH$18)+SUMPRODUCT($MK$7:$NB$7,$MK$11:$NB$11)*SUMPRODUCT($ME$11:$MH$11,$ME$18:$MH$18),"")</f>
        <v/>
      </c>
      <c r="H24" s="19" t="str">
        <f t="array" ref="H24">IF(H7="1",H9*SUMPRODUCT($MK$7:$NB$7,$MK$10:$NB$10)*SUMPRODUCT($ME$10:$MH$10,$ME$18:$MH$18)+SUMPRODUCT($MK$7:$NB$7,$MK$11:$NB$11)*SUMPRODUCT($ME$11:$MH$11,$ME$18:$MH$18),"")</f>
        <v/>
      </c>
      <c r="I24" s="19" t="str">
        <f t="array" ref="I24">IF(I7="1",I9*SUMPRODUCT($MK$7:$NB$7,$MK$10:$NB$10)*SUMPRODUCT($ME$10:$MH$10,$ME$18:$MH$18)+SUMPRODUCT($MK$7:$NB$7,$MK$11:$NB$11)*SUMPRODUCT($ME$11:$MH$11,$ME$18:$MH$18),"")</f>
        <v/>
      </c>
      <c r="J24" s="19" t="str">
        <f t="array" ref="J24">IF(J7="1",J9*SUMPRODUCT($MK$7:$NB$7,$MK$10:$NB$10)*SUMPRODUCT($ME$10:$MH$10,$ME$18:$MH$18)+SUMPRODUCT($MK$7:$NB$7,$MK$11:$NB$11)*SUMPRODUCT($ME$11:$MH$11,$ME$18:$MH$18),"")</f>
        <v/>
      </c>
      <c r="K24" s="19" t="str">
        <f t="array" ref="K24">IF(K7="1",K9*SUMPRODUCT($MK$7:$NB$7,$MK$10:$NB$10)*SUMPRODUCT($ME$10:$MH$10,$ME$18:$MH$18)+SUMPRODUCT($MK$7:$NB$7,$MK$11:$NB$11)*SUMPRODUCT($ME$11:$MH$11,$ME$18:$MH$18),"")</f>
        <v/>
      </c>
      <c r="L24" s="19" t="str">
        <f t="array" ref="L24">IF(L7="1",L9*SUMPRODUCT($MK$7:$NB$7,$MK$10:$NB$10)*SUMPRODUCT($ME$10:$MH$10,$ME$18:$MH$18)+SUMPRODUCT($MK$7:$NB$7,$MK$11:$NB$11)*SUMPRODUCT($ME$11:$MH$11,$ME$18:$MH$18),"")</f>
        <v/>
      </c>
      <c r="M24" s="19" t="str">
        <f t="array" ref="M24">IF(M7="1",M9*SUMPRODUCT($MK$7:$NB$7,$MK$10:$NB$10)*SUMPRODUCT($ME$10:$MH$10,$ME$18:$MH$18)+SUMPRODUCT($MK$7:$NB$7,$MK$11:$NB$11)*SUMPRODUCT($ME$11:$MH$11,$ME$18:$MH$18),"")</f>
        <v/>
      </c>
      <c r="N24" s="19" t="str">
        <f t="array" ref="N24">IF(N7="1",N9*SUMPRODUCT($MK$7:$NB$7,$MK$10:$NB$10)*SUMPRODUCT($ME$10:$MH$10,$ME$18:$MH$18)+SUMPRODUCT($MK$7:$NB$7,$MK$11:$NB$11)*SUMPRODUCT($ME$11:$MH$11,$ME$18:$MH$18),"")</f>
        <v/>
      </c>
      <c r="O24" s="19" t="str">
        <f t="array" ref="O24">IF(O7="1",O9*SUMPRODUCT($MK$7:$NB$7,$MK$10:$NB$10)*SUMPRODUCT($ME$10:$MH$10,$ME$18:$MH$18)+SUMPRODUCT($MK$7:$NB$7,$MK$11:$NB$11)*SUMPRODUCT($ME$11:$MH$11,$ME$18:$MH$18),"")</f>
        <v/>
      </c>
      <c r="P24" s="19" t="str">
        <f t="array" ref="P24">IF(P7="1",P9*SUMPRODUCT($MK$7:$NB$7,$MK$10:$NB$10)*SUMPRODUCT($ME$10:$MH$10,$ME$18:$MH$18)+SUMPRODUCT($MK$7:$NB$7,$MK$11:$NB$11)*SUMPRODUCT($ME$11:$MH$11,$ME$18:$MH$18),"")</f>
        <v/>
      </c>
      <c r="Q24" s="19" t="str">
        <f t="array" ref="Q24">IF(Q7="1",Q9*SUMPRODUCT($MK$7:$NB$7,$MK$10:$NB$10)*SUMPRODUCT($ME$10:$MH$10,$ME$18:$MH$18)+SUMPRODUCT($MK$7:$NB$7,$MK$11:$NB$11)*SUMPRODUCT($ME$11:$MH$11,$ME$18:$MH$18),"")</f>
        <v/>
      </c>
      <c r="R24" s="19" t="str">
        <f t="array" ref="R24">IF(R7="1",R9*SUMPRODUCT($MK$7:$NB$7,$MK$10:$NB$10)*SUMPRODUCT($ME$10:$MH$10,$ME$18:$MH$18)+SUMPRODUCT($MK$7:$NB$7,$MK$11:$NB$11)*SUMPRODUCT($ME$11:$MH$11,$ME$18:$MH$18),"")</f>
        <v/>
      </c>
      <c r="S24" s="19" t="str">
        <f t="array" ref="S24">IF(S7="1",S9*SUMPRODUCT($MK$7:$NB$7,$MK$10:$NB$10)*SUMPRODUCT($ME$10:$MH$10,$ME$18:$MH$18)+SUMPRODUCT($MK$7:$NB$7,$MK$11:$NB$11)*SUMPRODUCT($ME$11:$MH$11,$ME$18:$MH$18),"")</f>
        <v/>
      </c>
      <c r="T24" s="19" t="str">
        <f t="array" ref="T24">IF(T7="1",T9*SUMPRODUCT($MK$7:$NB$7,$MK$10:$NB$10)*SUMPRODUCT($ME$10:$MH$10,$ME$18:$MH$18)+SUMPRODUCT($MK$7:$NB$7,$MK$11:$NB$11)*SUMPRODUCT($ME$11:$MH$11,$ME$18:$MH$18),"")</f>
        <v/>
      </c>
      <c r="U24" s="19" t="str">
        <f t="array" ref="U24">IF(U7="1",U9*SUMPRODUCT($MK$7:$NB$7,$MK$10:$NB$10)*SUMPRODUCT($ME$10:$MH$10,$ME$18:$MH$18)+SUMPRODUCT($MK$7:$NB$7,$MK$11:$NB$11)*SUMPRODUCT($ME$11:$MH$11,$ME$18:$MH$18),"")</f>
        <v/>
      </c>
      <c r="V24" s="19" t="str">
        <f t="array" ref="V24">IF(V7="1",V9*SUMPRODUCT($MK$7:$NB$7,$MK$10:$NB$10)*SUMPRODUCT($ME$10:$MH$10,$ME$18:$MH$18)+SUMPRODUCT($MK$7:$NB$7,$MK$11:$NB$11)*SUMPRODUCT($ME$11:$MH$11,$ME$18:$MH$18),"")</f>
        <v/>
      </c>
      <c r="W24" s="19" t="str">
        <f t="array" ref="W24">IF(W7="1",W9*SUMPRODUCT($MK$7:$NB$7,$MK$10:$NB$10)*SUMPRODUCT($ME$10:$MH$10,$ME$18:$MH$18)+SUMPRODUCT($MK$7:$NB$7,$MK$11:$NB$11)*SUMPRODUCT($ME$11:$MH$11,$ME$18:$MH$18),"")</f>
        <v/>
      </c>
      <c r="X24" s="19" t="str">
        <f t="array" ref="X24">IF(X7="1",X9*SUMPRODUCT($MK$7:$NB$7,$MK$10:$NB$10)*SUMPRODUCT($ME$10:$MH$10,$ME$18:$MH$18)+SUMPRODUCT($MK$7:$NB$7,$MK$11:$NB$11)*SUMPRODUCT($ME$11:$MH$11,$ME$18:$MH$18),"")</f>
        <v/>
      </c>
      <c r="Y24" s="19" t="str">
        <f t="array" ref="Y24">IF(Y7="1",Y9*SUMPRODUCT($MK$7:$NB$7,$MK$10:$NB$10)*SUMPRODUCT($ME$10:$MH$10,$ME$18:$MH$18)+SUMPRODUCT($MK$7:$NB$7,$MK$11:$NB$11)*SUMPRODUCT($ME$11:$MH$11,$ME$18:$MH$18),"")</f>
        <v/>
      </c>
      <c r="Z24" s="19" t="str">
        <f t="array" ref="Z24">IF(Z7="1",Z9*SUMPRODUCT($MK$7:$NB$7,$MK$10:$NB$10)*SUMPRODUCT($ME$10:$MH$10,$ME$18:$MH$18)+SUMPRODUCT($MK$7:$NB$7,$MK$11:$NB$11)*SUMPRODUCT($ME$11:$MH$11,$ME$18:$MH$18),"")</f>
        <v/>
      </c>
      <c r="AA24" s="19" t="str">
        <f t="array" ref="AA24">IF(AA7="1",AA9*SUMPRODUCT($MK$7:$NB$7,$MK$10:$NB$10)*SUMPRODUCT($ME$10:$MH$10,$ME$18:$MH$18)+SUMPRODUCT($MK$7:$NB$7,$MK$11:$NB$11)*SUMPRODUCT($ME$11:$MH$11,$ME$18:$MH$18),"")</f>
        <v/>
      </c>
      <c r="AB24" s="19" t="str">
        <f t="array" ref="AB24">IF(AB7="1",AB9*SUMPRODUCT($MK$7:$NB$7,$MK$10:$NB$10)*SUMPRODUCT($ME$10:$MH$10,$ME$18:$MH$18)+SUMPRODUCT($MK$7:$NB$7,$MK$11:$NB$11)*SUMPRODUCT($ME$11:$MH$11,$ME$18:$MH$18),"")</f>
        <v/>
      </c>
      <c r="AC24" s="19" t="str">
        <f t="array" ref="AC24">IF(AC7="1",AC9*SUMPRODUCT($MK$7:$NB$7,$MK$10:$NB$10)*SUMPRODUCT($ME$10:$MH$10,$ME$18:$MH$18)+SUMPRODUCT($MK$7:$NB$7,$MK$11:$NB$11)*SUMPRODUCT($ME$11:$MH$11,$ME$18:$MH$18),"")</f>
        <v/>
      </c>
      <c r="AD24" s="19" t="str">
        <f t="array" ref="AD24">IF(AD7="1",AD9*SUMPRODUCT($MK$7:$NB$7,$MK$10:$NB$10)*SUMPRODUCT($ME$10:$MH$10,$ME$18:$MH$18)+SUMPRODUCT($MK$7:$NB$7,$MK$11:$NB$11)*SUMPRODUCT($ME$11:$MH$11,$ME$18:$MH$18),"")</f>
        <v/>
      </c>
      <c r="AE24" s="19" t="str">
        <f t="array" ref="AE24">IF(AE7="1",AE9*SUMPRODUCT($MK$7:$NB$7,$MK$10:$NB$10)*SUMPRODUCT($ME$10:$MH$10,$ME$18:$MH$18)+SUMPRODUCT($MK$7:$NB$7,$MK$11:$NB$11)*SUMPRODUCT($ME$11:$MH$11,$ME$18:$MH$18),"")</f>
        <v/>
      </c>
      <c r="AF24" s="19" t="str">
        <f t="array" ref="AF24">IF(AF7="1",AF9*SUMPRODUCT($MK$7:$NB$7,$MK$10:$NB$10)*SUMPRODUCT($ME$10:$MH$10,$ME$18:$MH$18)+SUMPRODUCT($MK$7:$NB$7,$MK$11:$NB$11)*SUMPRODUCT($ME$11:$MH$11,$ME$18:$MH$18),"")</f>
        <v/>
      </c>
      <c r="AG24" s="19" t="str">
        <f t="array" ref="AG24">IF(AG7="1",AG9*SUMPRODUCT($MK$7:$NB$7,$MK$10:$NB$10)*SUMPRODUCT($ME$10:$MH$10,$ME$18:$MH$18)+SUMPRODUCT($MK$7:$NB$7,$MK$11:$NB$11)*SUMPRODUCT($ME$11:$MH$11,$ME$18:$MH$18),"")</f>
        <v/>
      </c>
      <c r="AH24" s="19" t="str">
        <f t="array" ref="AH24">IF(AH7="1",AH9*SUMPRODUCT($MK$7:$NB$7,$MK$10:$NB$10)*SUMPRODUCT($ME$10:$MH$10,$ME$18:$MH$18)+SUMPRODUCT($MK$7:$NB$7,$MK$11:$NB$11)*SUMPRODUCT($ME$11:$MH$11,$ME$18:$MH$18),"")</f>
        <v/>
      </c>
      <c r="AI24" s="19" t="str">
        <f t="array" ref="AI24">IF(AI7="1",AI9*SUMPRODUCT($MK$7:$NB$7,$MK$10:$NB$10)*SUMPRODUCT($ME$10:$MH$10,$ME$18:$MH$18)+SUMPRODUCT($MK$7:$NB$7,$MK$11:$NB$11)*SUMPRODUCT($ME$11:$MH$11,$ME$18:$MH$18),"")</f>
        <v/>
      </c>
      <c r="AJ24" s="19" t="str">
        <f t="array" ref="AJ24">IF(AJ7="1",AJ9*SUMPRODUCT($MK$7:$NB$7,$MK$10:$NB$10)*SUMPRODUCT($ME$10:$MH$10,$ME$18:$MH$18)+SUMPRODUCT($MK$7:$NB$7,$MK$11:$NB$11)*SUMPRODUCT($ME$11:$MH$11,$ME$18:$MH$18),"")</f>
        <v/>
      </c>
      <c r="AK24" s="19" t="str">
        <f t="array" ref="AK24">IF(AK7="1",AK9*SUMPRODUCT($MK$7:$NB$7,$MK$10:$NB$10)*SUMPRODUCT($ME$10:$MH$10,$ME$18:$MH$18)+SUMPRODUCT($MK$7:$NB$7,$MK$11:$NB$11)*SUMPRODUCT($ME$11:$MH$11,$ME$18:$MH$18),"")</f>
        <v/>
      </c>
      <c r="AL24" s="19" t="str">
        <f t="array" ref="AL24">IF(AL7="1",AL9*SUMPRODUCT($MK$7:$NB$7,$MK$10:$NB$10)*SUMPRODUCT($ME$10:$MH$10,$ME$18:$MH$18)+SUMPRODUCT($MK$7:$NB$7,$MK$11:$NB$11)*SUMPRODUCT($ME$11:$MH$11,$ME$18:$MH$18),"")</f>
        <v/>
      </c>
      <c r="AM24" s="19" t="str">
        <f t="array" ref="AM24">IF(AM7="1",AM9*SUMPRODUCT($MK$7:$NB$7,$MK$10:$NB$10)*SUMPRODUCT($ME$10:$MH$10,$ME$18:$MH$18)+SUMPRODUCT($MK$7:$NB$7,$MK$11:$NB$11)*SUMPRODUCT($ME$11:$MH$11,$ME$18:$MH$18),"")</f>
        <v/>
      </c>
      <c r="AN24" s="19" t="str">
        <f t="array" ref="AN24">IF(AN7="1",AN9*SUMPRODUCT($MK$7:$NB$7,$MK$10:$NB$10)*SUMPRODUCT($ME$10:$MH$10,$ME$18:$MH$18)+SUMPRODUCT($MK$7:$NB$7,$MK$11:$NB$11)*SUMPRODUCT($ME$11:$MH$11,$ME$18:$MH$18),"")</f>
        <v/>
      </c>
      <c r="AO24" s="19" t="str">
        <f t="array" ref="AO24">IF(AO7="1",AO9*SUMPRODUCT($MK$7:$NB$7,$MK$10:$NB$10)*SUMPRODUCT($ME$10:$MH$10,$ME$18:$MH$18)+SUMPRODUCT($MK$7:$NB$7,$MK$11:$NB$11)*SUMPRODUCT($ME$11:$MH$11,$ME$18:$MH$18),"")</f>
        <v/>
      </c>
      <c r="AP24" s="19" t="str">
        <f t="array" ref="AP24">IF(AP7="1",AP9*SUMPRODUCT($MK$7:$NB$7,$MK$10:$NB$10)*SUMPRODUCT($ME$10:$MH$10,$ME$18:$MH$18)+SUMPRODUCT($MK$7:$NB$7,$MK$11:$NB$11)*SUMPRODUCT($ME$11:$MH$11,$ME$18:$MH$18),"")</f>
        <v/>
      </c>
      <c r="AQ24" s="19" t="str">
        <f t="array" ref="AQ24">IF(AQ7="1",AQ9*SUMPRODUCT($MK$7:$NB$7,$MK$10:$NB$10)*SUMPRODUCT($ME$10:$MH$10,$ME$18:$MH$18)+SUMPRODUCT($MK$7:$NB$7,$MK$11:$NB$11)*SUMPRODUCT($ME$11:$MH$11,$ME$18:$MH$18),"")</f>
        <v/>
      </c>
      <c r="AR24" s="19" t="str">
        <f t="array" ref="AR24">IF(AR7="1",AR9*SUMPRODUCT($MK$7:$NB$7,$MK$10:$NB$10)*SUMPRODUCT($ME$10:$MH$10,$ME$18:$MH$18)+SUMPRODUCT($MK$7:$NB$7,$MK$11:$NB$11)*SUMPRODUCT($ME$11:$MH$11,$ME$18:$MH$18),"")</f>
        <v/>
      </c>
      <c r="AS24" s="19" t="str">
        <f t="array" ref="AS24">IF(AS7="1",AS9*SUMPRODUCT($MK$7:$NB$7,$MK$10:$NB$10)*SUMPRODUCT($ME$10:$MH$10,$ME$18:$MH$18)+SUMPRODUCT($MK$7:$NB$7,$MK$11:$NB$11)*SUMPRODUCT($ME$11:$MH$11,$ME$18:$MH$18),"")</f>
        <v/>
      </c>
      <c r="AT24" s="19" t="str">
        <f t="array" ref="AT24">IF(AT7="1",AT9*SUMPRODUCT($MK$7:$NB$7,$MK$10:$NB$10)*SUMPRODUCT($ME$10:$MH$10,$ME$18:$MH$18)+SUMPRODUCT($MK$7:$NB$7,$MK$11:$NB$11)*SUMPRODUCT($ME$11:$MH$11,$ME$18:$MH$18),"")</f>
        <v/>
      </c>
      <c r="AU24" s="19" t="str">
        <f t="array" ref="AU24">IF(AU7="1",AU9*SUMPRODUCT($MK$7:$NB$7,$MK$10:$NB$10)*SUMPRODUCT($ME$10:$MH$10,$ME$18:$MH$18)+SUMPRODUCT($MK$7:$NB$7,$MK$11:$NB$11)*SUMPRODUCT($ME$11:$MH$11,$ME$18:$MH$18),"")</f>
        <v/>
      </c>
      <c r="AV24" s="19" t="str">
        <f t="array" ref="AV24">IF(AV7="1",AV9*SUMPRODUCT($MK$7:$NB$7,$MK$10:$NB$10)*SUMPRODUCT($ME$10:$MH$10,$ME$18:$MH$18)+SUMPRODUCT($MK$7:$NB$7,$MK$11:$NB$11)*SUMPRODUCT($ME$11:$MH$11,$ME$18:$MH$18),"")</f>
        <v/>
      </c>
      <c r="AW24" s="19" t="str">
        <f t="array" ref="AW24">IF(AW7="1",AW9*SUMPRODUCT($MK$7:$NB$7,$MK$10:$NB$10)*SUMPRODUCT($ME$10:$MH$10,$ME$18:$MH$18)+SUMPRODUCT($MK$7:$NB$7,$MK$11:$NB$11)*SUMPRODUCT($ME$11:$MH$11,$ME$18:$MH$18),"")</f>
        <v/>
      </c>
      <c r="AX24" s="19" t="str">
        <f t="array" ref="AX24">IF(AX7="1",AX9*SUMPRODUCT($MK$7:$NB$7,$MK$10:$NB$10)*SUMPRODUCT($ME$10:$MH$10,$ME$18:$MH$18)+SUMPRODUCT($MK$7:$NB$7,$MK$11:$NB$11)*SUMPRODUCT($ME$11:$MH$11,$ME$18:$MH$18),"")</f>
        <v/>
      </c>
      <c r="AY24" s="19" t="str">
        <f t="array" ref="AY24">IF(AY7="1",AY9*SUMPRODUCT($MK$7:$NB$7,$MK$10:$NB$10)*SUMPRODUCT($ME$10:$MH$10,$ME$18:$MH$18)+SUMPRODUCT($MK$7:$NB$7,$MK$11:$NB$11)*SUMPRODUCT($ME$11:$MH$11,$ME$18:$MH$18),"")</f>
        <v/>
      </c>
      <c r="AZ24" s="19" t="str">
        <f t="array" ref="AZ24">IF(AZ7="1",AZ9*SUMPRODUCT($MK$7:$NB$7,$MK$10:$NB$10)*SUMPRODUCT($ME$10:$MH$10,$ME$18:$MH$18)+SUMPRODUCT($MK$7:$NB$7,$MK$11:$NB$11)*SUMPRODUCT($ME$11:$MH$11,$ME$18:$MH$18),"")</f>
        <v/>
      </c>
      <c r="BA24" s="19" t="str">
        <f t="array" ref="BA24">IF(BA7="1",BA9*SUMPRODUCT($MK$7:$NB$7,$MK$10:$NB$10)*SUMPRODUCT($ME$10:$MH$10,$ME$18:$MH$18)+SUMPRODUCT($MK$7:$NB$7,$MK$11:$NB$11)*SUMPRODUCT($ME$11:$MH$11,$ME$18:$MH$18),"")</f>
        <v/>
      </c>
      <c r="BB24" s="19" t="str">
        <f t="array" ref="BB24">IF(BB7="1",BB9*SUMPRODUCT($MK$7:$NB$7,$MK$10:$NB$10)*SUMPRODUCT($ME$10:$MH$10,$ME$18:$MH$18)+SUMPRODUCT($MK$7:$NB$7,$MK$11:$NB$11)*SUMPRODUCT($ME$11:$MH$11,$ME$18:$MH$18),"")</f>
        <v/>
      </c>
      <c r="BC24" s="19" t="str">
        <f t="array" ref="BC24">IF(BC7="1",BC9*SUMPRODUCT($MK$7:$NB$7,$MK$10:$NB$10)*SUMPRODUCT($ME$10:$MH$10,$ME$18:$MH$18)+SUMPRODUCT($MK$7:$NB$7,$MK$11:$NB$11)*SUMPRODUCT($ME$11:$MH$11,$ME$18:$MH$18),"")</f>
        <v/>
      </c>
      <c r="BD24" s="19" t="str">
        <f t="array" ref="BD24">IF(BD7="1",BD9*SUMPRODUCT($MK$7:$NB$7,$MK$10:$NB$10)*SUMPRODUCT($ME$10:$MH$10,$ME$18:$MH$18)+SUMPRODUCT($MK$7:$NB$7,$MK$11:$NB$11)*SUMPRODUCT($ME$11:$MH$11,$ME$18:$MH$18),"")</f>
        <v/>
      </c>
      <c r="BE24" s="19" t="str">
        <f t="array" ref="BE24">IF(BE7="1",BE9*SUMPRODUCT($MK$7:$NB$7,$MK$10:$NB$10)*SUMPRODUCT($ME$10:$MH$10,$ME$18:$MH$18)+SUMPRODUCT($MK$7:$NB$7,$MK$11:$NB$11)*SUMPRODUCT($ME$11:$MH$11,$ME$18:$MH$18),"")</f>
        <v/>
      </c>
      <c r="BF24" s="19" t="str">
        <f t="array" ref="BF24">IF(BF7="1",BF9*SUMPRODUCT($MK$7:$NB$7,$MK$10:$NB$10)*SUMPRODUCT($ME$10:$MH$10,$ME$18:$MH$18)+SUMPRODUCT($MK$7:$NB$7,$MK$11:$NB$11)*SUMPRODUCT($ME$11:$MH$11,$ME$18:$MH$18),"")</f>
        <v/>
      </c>
      <c r="BG24" s="19" t="str">
        <f t="array" ref="BG24">IF(BG7="1",BG9*SUMPRODUCT($MK$7:$NB$7,$MK$10:$NB$10)*SUMPRODUCT($ME$10:$MH$10,$ME$18:$MH$18)+SUMPRODUCT($MK$7:$NB$7,$MK$11:$NB$11)*SUMPRODUCT($ME$11:$MH$11,$ME$18:$MH$18),"")</f>
        <v/>
      </c>
      <c r="BH24" s="19" t="str">
        <f t="array" ref="BH24">IF(BH7="1",BH9*SUMPRODUCT($MK$7:$NB$7,$MK$10:$NB$10)*SUMPRODUCT($ME$10:$MH$10,$ME$18:$MH$18)+SUMPRODUCT($MK$7:$NB$7,$MK$11:$NB$11)*SUMPRODUCT($ME$11:$MH$11,$ME$18:$MH$18),"")</f>
        <v/>
      </c>
      <c r="BI24" s="19" t="str">
        <f t="array" ref="BI24">IF(BI7="1",BI9*SUMPRODUCT($MK$7:$NB$7,$MK$10:$NB$10)*SUMPRODUCT($ME$10:$MH$10,$ME$18:$MH$18)+SUMPRODUCT($MK$7:$NB$7,$MK$11:$NB$11)*SUMPRODUCT($ME$11:$MH$11,$ME$18:$MH$18),"")</f>
        <v/>
      </c>
      <c r="BJ24" s="19" t="str">
        <f t="array" ref="BJ24">IF(BJ7="1",BJ9*SUMPRODUCT($MK$7:$NB$7,$MK$10:$NB$10)*SUMPRODUCT($ME$10:$MH$10,$ME$18:$MH$18)+SUMPRODUCT($MK$7:$NB$7,$MK$11:$NB$11)*SUMPRODUCT($ME$11:$MH$11,$ME$18:$MH$18),"")</f>
        <v/>
      </c>
      <c r="BK24" s="19" t="str">
        <f t="array" ref="BK24">IF(BK7="1",BK9*SUMPRODUCT($MK$7:$NB$7,$MK$10:$NB$10)*SUMPRODUCT($ME$10:$MH$10,$ME$18:$MH$18)+SUMPRODUCT($MK$7:$NB$7,$MK$11:$NB$11)*SUMPRODUCT($ME$11:$MH$11,$ME$18:$MH$18),"")</f>
        <v/>
      </c>
      <c r="BL24" s="19" t="str">
        <f t="array" ref="BL24">IF(BL7="1",BL9*SUMPRODUCT($MK$7:$NB$7,$MK$10:$NB$10)*SUMPRODUCT($ME$10:$MH$10,$ME$18:$MH$18)+SUMPRODUCT($MK$7:$NB$7,$MK$11:$NB$11)*SUMPRODUCT($ME$11:$MH$11,$ME$18:$MH$18),"")</f>
        <v/>
      </c>
      <c r="BM24" s="19" t="str">
        <f t="array" ref="BM24">IF(BM7="1",BM9*SUMPRODUCT($MK$7:$NB$7,$MK$10:$NB$10)*SUMPRODUCT($ME$10:$MH$10,$ME$18:$MH$18)+SUMPRODUCT($MK$7:$NB$7,$MK$11:$NB$11)*SUMPRODUCT($ME$11:$MH$11,$ME$18:$MH$18),"")</f>
        <v/>
      </c>
      <c r="BN24" s="19" t="str">
        <f t="array" ref="BN24">IF(BN7="1",BN9*SUMPRODUCT($MK$7:$NB$7,$MK$10:$NB$10)*SUMPRODUCT($ME$10:$MH$10,$ME$18:$MH$18)+SUMPRODUCT($MK$7:$NB$7,$MK$11:$NB$11)*SUMPRODUCT($ME$11:$MH$11,$ME$18:$MH$18),"")</f>
        <v/>
      </c>
      <c r="BO24" s="19" t="str">
        <f t="array" ref="BO24">IF(BO7="1",BO9*SUMPRODUCT($MK$7:$NB$7,$MK$10:$NB$10)*SUMPRODUCT($ME$10:$MH$10,$ME$18:$MH$18)+SUMPRODUCT($MK$7:$NB$7,$MK$11:$NB$11)*SUMPRODUCT($ME$11:$MH$11,$ME$18:$MH$18),"")</f>
        <v/>
      </c>
      <c r="BP24" s="19" t="str">
        <f t="array" ref="BP24">IF(BP7="1",BP9*SUMPRODUCT($MK$7:$NB$7,$MK$10:$NB$10)*SUMPRODUCT($ME$10:$MH$10,$ME$18:$MH$18)+SUMPRODUCT($MK$7:$NB$7,$MK$11:$NB$11)*SUMPRODUCT($ME$11:$MH$11,$ME$18:$MH$18),"")</f>
        <v/>
      </c>
      <c r="BQ24" s="19" t="str">
        <f t="array" ref="BQ24">IF(BQ7="1",BQ9*SUMPRODUCT($MK$7:$NB$7,$MK$10:$NB$10)*SUMPRODUCT($ME$10:$MH$10,$ME$18:$MH$18)+SUMPRODUCT($MK$7:$NB$7,$MK$11:$NB$11)*SUMPRODUCT($ME$11:$MH$11,$ME$18:$MH$18),"")</f>
        <v/>
      </c>
      <c r="BR24" s="19" t="str">
        <f t="array" ref="BR24">IF(BR7="1",BR9*SUMPRODUCT($MK$7:$NB$7,$MK$10:$NB$10)*SUMPRODUCT($ME$10:$MH$10,$ME$18:$MH$18)+SUMPRODUCT($MK$7:$NB$7,$MK$11:$NB$11)*SUMPRODUCT($ME$11:$MH$11,$ME$18:$MH$18),"")</f>
        <v/>
      </c>
      <c r="BS24" s="19" t="str">
        <f t="array" ref="BS24">IF(BS7="1",BS9*SUMPRODUCT($MK$7:$NB$7,$MK$10:$NB$10)*SUMPRODUCT($ME$10:$MH$10,$ME$18:$MH$18)+SUMPRODUCT($MK$7:$NB$7,$MK$11:$NB$11)*SUMPRODUCT($ME$11:$MH$11,$ME$18:$MH$18),"")</f>
        <v/>
      </c>
      <c r="BT24" s="19" t="str">
        <f t="array" ref="BT24">IF(BT7="1",BT9*SUMPRODUCT($MK$7:$NB$7,$MK$10:$NB$10)*SUMPRODUCT($ME$10:$MH$10,$ME$18:$MH$18)+SUMPRODUCT($MK$7:$NB$7,$MK$11:$NB$11)*SUMPRODUCT($ME$11:$MH$11,$ME$18:$MH$18),"")</f>
        <v/>
      </c>
      <c r="BU24" s="19" t="str">
        <f t="array" ref="BU24">IF(BU7="1",BU9*SUMPRODUCT($MK$7:$NB$7,$MK$10:$NB$10)*SUMPRODUCT($ME$10:$MH$10,$ME$18:$MH$18)+SUMPRODUCT($MK$7:$NB$7,$MK$11:$NB$11)*SUMPRODUCT($ME$11:$MH$11,$ME$18:$MH$18),"")</f>
        <v/>
      </c>
      <c r="BV24" s="19" t="str">
        <f t="array" ref="BV24">IF(BV7="1",BV9*SUMPRODUCT($MK$7:$NB$7,$MK$10:$NB$10)*SUMPRODUCT($ME$10:$MH$10,$ME$18:$MH$18)+SUMPRODUCT($MK$7:$NB$7,$MK$11:$NB$11)*SUMPRODUCT($ME$11:$MH$11,$ME$18:$MH$18),"")</f>
        <v/>
      </c>
      <c r="BW24" s="19" t="str">
        <f t="array" ref="BW24">IF(BW7="1",BW9*SUMPRODUCT($MK$7:$NB$7,$MK$10:$NB$10)*SUMPRODUCT($ME$10:$MH$10,$ME$18:$MH$18)+SUMPRODUCT($MK$7:$NB$7,$MK$11:$NB$11)*SUMPRODUCT($ME$11:$MH$11,$ME$18:$MH$18),"")</f>
        <v/>
      </c>
      <c r="BX24" s="19" t="str">
        <f t="array" ref="BX24">IF(BX7="1",BX9*SUMPRODUCT($MK$7:$NB$7,$MK$10:$NB$10)*SUMPRODUCT($ME$10:$MH$10,$ME$18:$MH$18)+SUMPRODUCT($MK$7:$NB$7,$MK$11:$NB$11)*SUMPRODUCT($ME$11:$MH$11,$ME$18:$MH$18),"")</f>
        <v/>
      </c>
      <c r="BY24" s="19" t="str">
        <f t="array" ref="BY24">IF(BY7="1",BY9*SUMPRODUCT($MK$7:$NB$7,$MK$10:$NB$10)*SUMPRODUCT($ME$10:$MH$10,$ME$18:$MH$18)+SUMPRODUCT($MK$7:$NB$7,$MK$11:$NB$11)*SUMPRODUCT($ME$11:$MH$11,$ME$18:$MH$18),"")</f>
        <v/>
      </c>
      <c r="BZ24" s="19" t="str">
        <f t="array" ref="BZ24">IF(BZ7="1",BZ9*SUMPRODUCT($MK$7:$NB$7,$MK$10:$NB$10)*SUMPRODUCT($ME$10:$MH$10,$ME$18:$MH$18)+SUMPRODUCT($MK$7:$NB$7,$MK$11:$NB$11)*SUMPRODUCT($ME$11:$MH$11,$ME$18:$MH$18),"")</f>
        <v/>
      </c>
      <c r="CA24" s="19" t="str">
        <f t="array" ref="CA24">IF(CA7="1",CA9*SUMPRODUCT($MK$7:$NB$7,$MK$10:$NB$10)*SUMPRODUCT($ME$10:$MH$10,$ME$18:$MH$18)+SUMPRODUCT($MK$7:$NB$7,$MK$11:$NB$11)*SUMPRODUCT($ME$11:$MH$11,$ME$18:$MH$18),"")</f>
        <v/>
      </c>
      <c r="CB24" s="19" t="str">
        <f t="array" ref="CB24">IF(CB7="1",CB9*SUMPRODUCT($MK$7:$NB$7,$MK$10:$NB$10)*SUMPRODUCT($ME$10:$MH$10,$ME$18:$MH$18)+SUMPRODUCT($MK$7:$NB$7,$MK$11:$NB$11)*SUMPRODUCT($ME$11:$MH$11,$ME$18:$MH$18),"")</f>
        <v/>
      </c>
      <c r="CC24" s="19" t="str">
        <f t="array" ref="CC24">IF(CC7="1",CC9*SUMPRODUCT($MK$7:$NB$7,$MK$10:$NB$10)*SUMPRODUCT($ME$10:$MH$10,$ME$18:$MH$18)+SUMPRODUCT($MK$7:$NB$7,$MK$11:$NB$11)*SUMPRODUCT($ME$11:$MH$11,$ME$18:$MH$18),"")</f>
        <v/>
      </c>
      <c r="CD24" s="19" t="str">
        <f t="array" ref="CD24">IF(CD7="1",CD9*SUMPRODUCT($MK$7:$NB$7,$MK$10:$NB$10)*SUMPRODUCT($ME$10:$MH$10,$ME$18:$MH$18)+SUMPRODUCT($MK$7:$NB$7,$MK$11:$NB$11)*SUMPRODUCT($ME$11:$MH$11,$ME$18:$MH$18),"")</f>
        <v/>
      </c>
      <c r="CE24" s="19" t="str">
        <f t="array" ref="CE24">IF(CE7="1",CE9*SUMPRODUCT($MK$7:$NB$7,$MK$10:$NB$10)*SUMPRODUCT($ME$10:$MH$10,$ME$18:$MH$18)+SUMPRODUCT($MK$7:$NB$7,$MK$11:$NB$11)*SUMPRODUCT($ME$11:$MH$11,$ME$18:$MH$18),"")</f>
        <v/>
      </c>
      <c r="CF24" s="19" t="str">
        <f t="array" ref="CF24">IF(CF7="1",CF9*SUMPRODUCT($MK$7:$NB$7,$MK$10:$NB$10)*SUMPRODUCT($ME$10:$MH$10,$ME$18:$MH$18)+SUMPRODUCT($MK$7:$NB$7,$MK$11:$NB$11)*SUMPRODUCT($ME$11:$MH$11,$ME$18:$MH$18),"")</f>
        <v/>
      </c>
      <c r="CG24" s="19" t="str">
        <f t="array" ref="CG24">IF(CG7="1",CG9*SUMPRODUCT($MK$7:$NB$7,$MK$10:$NB$10)*SUMPRODUCT($ME$10:$MH$10,$ME$18:$MH$18)+SUMPRODUCT($MK$7:$NB$7,$MK$11:$NB$11)*SUMPRODUCT($ME$11:$MH$11,$ME$18:$MH$18),"")</f>
        <v/>
      </c>
      <c r="CH24" s="19" t="str">
        <f t="array" ref="CH24">IF(CH7="1",CH9*SUMPRODUCT($MK$7:$NB$7,$MK$10:$NB$10)*SUMPRODUCT($ME$10:$MH$10,$ME$18:$MH$18)+SUMPRODUCT($MK$7:$NB$7,$MK$11:$NB$11)*SUMPRODUCT($ME$11:$MH$11,$ME$18:$MH$18),"")</f>
        <v/>
      </c>
      <c r="CI24" s="19" t="str">
        <f t="array" ref="CI24">IF(CI7="1",CI9*SUMPRODUCT($MK$7:$NB$7,$MK$10:$NB$10)*SUMPRODUCT($ME$10:$MH$10,$ME$18:$MH$18)+SUMPRODUCT($MK$7:$NB$7,$MK$11:$NB$11)*SUMPRODUCT($ME$11:$MH$11,$ME$18:$MH$18),"")</f>
        <v/>
      </c>
      <c r="CJ24" s="19" t="str">
        <f t="array" ref="CJ24">IF(CJ7="1",CJ9*SUMPRODUCT($MK$7:$NB$7,$MK$10:$NB$10)*SUMPRODUCT($ME$10:$MH$10,$ME$18:$MH$18)+SUMPRODUCT($MK$7:$NB$7,$MK$11:$NB$11)*SUMPRODUCT($ME$11:$MH$11,$ME$18:$MH$18),"")</f>
        <v/>
      </c>
      <c r="CK24" s="19" t="str">
        <f t="array" ref="CK24">IF(CK7="1",CK9*SUMPRODUCT($MK$7:$NB$7,$MK$10:$NB$10)*SUMPRODUCT($ME$10:$MH$10,$ME$18:$MH$18)+SUMPRODUCT($MK$7:$NB$7,$MK$11:$NB$11)*SUMPRODUCT($ME$11:$MH$11,$ME$18:$MH$18),"")</f>
        <v/>
      </c>
      <c r="CL24" s="19" t="str">
        <f t="array" ref="CL24">IF(CL7="1",CL9*SUMPRODUCT($MK$7:$NB$7,$MK$10:$NB$10)*SUMPRODUCT($ME$10:$MH$10,$ME$18:$MH$18)+SUMPRODUCT($MK$7:$NB$7,$MK$11:$NB$11)*SUMPRODUCT($ME$11:$MH$11,$ME$18:$MH$18),"")</f>
        <v/>
      </c>
      <c r="CM24" s="19" t="str">
        <f t="array" ref="CM24">IF(CM7="1",CM9*SUMPRODUCT($MK$7:$NB$7,$MK$10:$NB$10)*SUMPRODUCT($ME$10:$MH$10,$ME$18:$MH$18)+SUMPRODUCT($MK$7:$NB$7,$MK$11:$NB$11)*SUMPRODUCT($ME$11:$MH$11,$ME$18:$MH$18),"")</f>
        <v/>
      </c>
      <c r="CN24" s="19" t="str">
        <f t="array" ref="CN24">IF(CN7="1",CN9*SUMPRODUCT($MK$7:$NB$7,$MK$10:$NB$10)*SUMPRODUCT($ME$10:$MH$10,$ME$18:$MH$18)+SUMPRODUCT($MK$7:$NB$7,$MK$11:$NB$11)*SUMPRODUCT($ME$11:$MH$11,$ME$18:$MH$18),"")</f>
        <v/>
      </c>
      <c r="CO24" s="19" t="str">
        <f t="array" ref="CO24">IF(CO7="1",CO9*SUMPRODUCT($MK$7:$NB$7,$MK$10:$NB$10)*SUMPRODUCT($ME$10:$MH$10,$ME$18:$MH$18)+SUMPRODUCT($MK$7:$NB$7,$MK$11:$NB$11)*SUMPRODUCT($ME$11:$MH$11,$ME$18:$MH$18),"")</f>
        <v/>
      </c>
      <c r="CP24" s="19" t="str">
        <f t="array" ref="CP24">IF(CP7="1",CP9*SUMPRODUCT($MK$7:$NB$7,$MK$10:$NB$10)*SUMPRODUCT($ME$10:$MH$10,$ME$18:$MH$18)+SUMPRODUCT($MK$7:$NB$7,$MK$11:$NB$11)*SUMPRODUCT($ME$11:$MH$11,$ME$18:$MH$18),"")</f>
        <v/>
      </c>
      <c r="CQ24" s="19" t="str">
        <f t="array" ref="CQ24">IF(CQ7="1",CQ9*SUMPRODUCT($MK$7:$NB$7,$MK$10:$NB$10)*SUMPRODUCT($ME$10:$MH$10,$ME$18:$MH$18)+SUMPRODUCT($MK$7:$NB$7,$MK$11:$NB$11)*SUMPRODUCT($ME$11:$MH$11,$ME$18:$MH$18),"")</f>
        <v/>
      </c>
      <c r="CR24" s="19" t="str">
        <f t="array" ref="CR24">IF(CR7="1",CR9*SUMPRODUCT($MK$7:$NB$7,$MK$10:$NB$10)*SUMPRODUCT($ME$10:$MH$10,$ME$18:$MH$18)+SUMPRODUCT($MK$7:$NB$7,$MK$11:$NB$11)*SUMPRODUCT($ME$11:$MH$11,$ME$18:$MH$18),"")</f>
        <v/>
      </c>
      <c r="CS24" s="19" t="str">
        <f t="array" ref="CS24">IF(CS7="1",CS9*SUMPRODUCT($MK$7:$NB$7,$MK$10:$NB$10)*SUMPRODUCT($ME$10:$MH$10,$ME$18:$MH$18)+SUMPRODUCT($MK$7:$NB$7,$MK$11:$NB$11)*SUMPRODUCT($ME$11:$MH$11,$ME$18:$MH$18),"")</f>
        <v/>
      </c>
      <c r="CT24" s="19" t="str">
        <f t="array" ref="CT24">IF(CT7="1",CT9*SUMPRODUCT($MK$7:$NB$7,$MK$10:$NB$10)*SUMPRODUCT($ME$10:$MH$10,$ME$18:$MH$18)+SUMPRODUCT($MK$7:$NB$7,$MK$11:$NB$11)*SUMPRODUCT($ME$11:$MH$11,$ME$18:$MH$18),"")</f>
        <v/>
      </c>
      <c r="CU24" s="19" t="str">
        <f t="array" ref="CU24">IF(CU7="1",CU9*SUMPRODUCT($MK$7:$NB$7,$MK$10:$NB$10)*SUMPRODUCT($ME$10:$MH$10,$ME$18:$MH$18)+SUMPRODUCT($MK$7:$NB$7,$MK$11:$NB$11)*SUMPRODUCT($ME$11:$MH$11,$ME$18:$MH$18),"")</f>
        <v/>
      </c>
      <c r="CV24" s="19" t="str">
        <f t="array" ref="CV24">IF(CV7="1",CV9*SUMPRODUCT($MK$7:$NB$7,$MK$10:$NB$10)*SUMPRODUCT($ME$10:$MH$10,$ME$18:$MH$18)+SUMPRODUCT($MK$7:$NB$7,$MK$11:$NB$11)*SUMPRODUCT($ME$11:$MH$11,$ME$18:$MH$18),"")</f>
        <v/>
      </c>
      <c r="CW24" s="19" t="str">
        <f t="array" ref="CW24">IF(CW7="1",CW9*SUMPRODUCT($MK$7:$NB$7,$MK$10:$NB$10)*SUMPRODUCT($ME$10:$MH$10,$ME$18:$MH$18)+SUMPRODUCT($MK$7:$NB$7,$MK$11:$NB$11)*SUMPRODUCT($ME$11:$MH$11,$ME$18:$MH$18),"")</f>
        <v/>
      </c>
      <c r="CX24" s="19" t="str">
        <f t="array" ref="CX24">IF(CX7="1",CX9*SUMPRODUCT($MK$7:$NB$7,$MK$10:$NB$10)*SUMPRODUCT($ME$10:$MH$10,$ME$18:$MH$18)+SUMPRODUCT($MK$7:$NB$7,$MK$11:$NB$11)*SUMPRODUCT($ME$11:$MH$11,$ME$18:$MH$18),"")</f>
        <v/>
      </c>
      <c r="CY24" s="19" t="str">
        <f t="array" ref="CY24">IF(CY7="1",CY9*SUMPRODUCT($MK$7:$NB$7,$MK$10:$NB$10)*SUMPRODUCT($ME$10:$MH$10,$ME$18:$MH$18)+SUMPRODUCT($MK$7:$NB$7,$MK$11:$NB$11)*SUMPRODUCT($ME$11:$MH$11,$ME$18:$MH$18),"")</f>
        <v/>
      </c>
      <c r="CZ24" s="19" t="str">
        <f t="array" ref="CZ24">IF(CZ7="1",CZ9*SUMPRODUCT($MK$7:$NB$7,$MK$10:$NB$10)*SUMPRODUCT($ME$10:$MH$10,$ME$18:$MH$18)+SUMPRODUCT($MK$7:$NB$7,$MK$11:$NB$11)*SUMPRODUCT($ME$11:$MH$11,$ME$18:$MH$18),"")</f>
        <v/>
      </c>
      <c r="DA24" s="19" t="str">
        <f t="array" ref="DA24">IF(DA7="1",DA9*SUMPRODUCT($MK$7:$NB$7,$MK$10:$NB$10)*SUMPRODUCT($ME$10:$MH$10,$ME$18:$MH$18)+SUMPRODUCT($MK$7:$NB$7,$MK$11:$NB$11)*SUMPRODUCT($ME$11:$MH$11,$ME$18:$MH$18),"")</f>
        <v/>
      </c>
      <c r="DB24" s="19" t="str">
        <f t="array" ref="DB24">IF(DB7="1",DB9*SUMPRODUCT($MK$7:$NB$7,$MK$10:$NB$10)*SUMPRODUCT($ME$10:$MH$10,$ME$18:$MH$18)+SUMPRODUCT($MK$7:$NB$7,$MK$11:$NB$11)*SUMPRODUCT($ME$11:$MH$11,$ME$18:$MH$18),"")</f>
        <v/>
      </c>
      <c r="DC24" s="19" t="str">
        <f t="array" ref="DC24">IF(DC7="1",DC9*SUMPRODUCT($MK$7:$NB$7,$MK$10:$NB$10)*SUMPRODUCT($ME$10:$MH$10,$ME$18:$MH$18)+SUMPRODUCT($MK$7:$NB$7,$MK$11:$NB$11)*SUMPRODUCT($ME$11:$MH$11,$ME$18:$MH$18),"")</f>
        <v/>
      </c>
      <c r="DD24" s="19" t="str">
        <f t="array" ref="DD24">IF(DD7="1",DD9*SUMPRODUCT($MK$7:$NB$7,$MK$10:$NB$10)*SUMPRODUCT($ME$10:$MH$10,$ME$18:$MH$18)+SUMPRODUCT($MK$7:$NB$7,$MK$11:$NB$11)*SUMPRODUCT($ME$11:$MH$11,$ME$18:$MH$18),"")</f>
        <v/>
      </c>
      <c r="DE24" s="19" t="str">
        <f t="array" ref="DE24">IF(DE7="1",DE9*SUMPRODUCT($MK$7:$NB$7,$MK$10:$NB$10)*SUMPRODUCT($ME$10:$MH$10,$ME$18:$MH$18)+SUMPRODUCT($MK$7:$NB$7,$MK$11:$NB$11)*SUMPRODUCT($ME$11:$MH$11,$ME$18:$MH$18),"")</f>
        <v/>
      </c>
      <c r="DF24" s="19" t="str">
        <f t="array" ref="DF24">IF(DF7="1",DF9*SUMPRODUCT($MK$7:$NB$7,$MK$10:$NB$10)*SUMPRODUCT($ME$10:$MH$10,$ME$18:$MH$18)+SUMPRODUCT($MK$7:$NB$7,$MK$11:$NB$11)*SUMPRODUCT($ME$11:$MH$11,$ME$18:$MH$18),"")</f>
        <v/>
      </c>
      <c r="DG24" s="19" t="str">
        <f t="array" ref="DG24">IF(DG7="1",DG9*SUMPRODUCT($MK$7:$NB$7,$MK$10:$NB$10)*SUMPRODUCT($ME$10:$MH$10,$ME$18:$MH$18)+SUMPRODUCT($MK$7:$NB$7,$MK$11:$NB$11)*SUMPRODUCT($ME$11:$MH$11,$ME$18:$MH$18),"")</f>
        <v/>
      </c>
      <c r="DH24" s="19" t="str">
        <f t="array" ref="DH24">IF(DH7="1",DH9*SUMPRODUCT($MK$7:$NB$7,$MK$10:$NB$10)*SUMPRODUCT($ME$10:$MH$10,$ME$18:$MH$18)+SUMPRODUCT($MK$7:$NB$7,$MK$11:$NB$11)*SUMPRODUCT($ME$11:$MH$11,$ME$18:$MH$18),"")</f>
        <v/>
      </c>
      <c r="DI24" s="19" t="str">
        <f t="array" ref="DI24">IF(DI7="1",DI9*SUMPRODUCT($MK$7:$NB$7,$MK$10:$NB$10)*SUMPRODUCT($ME$10:$MH$10,$ME$18:$MH$18)+SUMPRODUCT($MK$7:$NB$7,$MK$11:$NB$11)*SUMPRODUCT($ME$11:$MH$11,$ME$18:$MH$18),"")</f>
        <v/>
      </c>
      <c r="DJ24" s="19" t="str">
        <f t="array" ref="DJ24">IF(DJ7="1",DJ9*SUMPRODUCT($MK$7:$NB$7,$MK$10:$NB$10)*SUMPRODUCT($ME$10:$MH$10,$ME$18:$MH$18)+SUMPRODUCT($MK$7:$NB$7,$MK$11:$NB$11)*SUMPRODUCT($ME$11:$MH$11,$ME$18:$MH$18),"")</f>
        <v/>
      </c>
      <c r="DK24" s="19" t="str">
        <f t="array" ref="DK24">IF(DK7="1",DK9*SUMPRODUCT($MK$7:$NB$7,$MK$10:$NB$10)*SUMPRODUCT($ME$10:$MH$10,$ME$18:$MH$18)+SUMPRODUCT($MK$7:$NB$7,$MK$11:$NB$11)*SUMPRODUCT($ME$11:$MH$11,$ME$18:$MH$18),"")</f>
        <v/>
      </c>
      <c r="DL24" s="19" t="str">
        <f t="array" ref="DL24">IF(DL7="1",DL9*SUMPRODUCT($MK$7:$NB$7,$MK$10:$NB$10)*SUMPRODUCT($ME$10:$MH$10,$ME$18:$MH$18)+SUMPRODUCT($MK$7:$NB$7,$MK$11:$NB$11)*SUMPRODUCT($ME$11:$MH$11,$ME$18:$MH$18),"")</f>
        <v/>
      </c>
      <c r="DM24" s="19" t="str">
        <f t="array" ref="DM24">IF(DM7="1",DM9*SUMPRODUCT($MK$7:$NB$7,$MK$10:$NB$10)*SUMPRODUCT($ME$10:$MH$10,$ME$18:$MH$18)+SUMPRODUCT($MK$7:$NB$7,$MK$11:$NB$11)*SUMPRODUCT($ME$11:$MH$11,$ME$18:$MH$18),"")</f>
        <v/>
      </c>
      <c r="DN24" s="19" t="str">
        <f t="array" ref="DN24">IF(DN7="1",DN9*SUMPRODUCT($MK$7:$NB$7,$MK$10:$NB$10)*SUMPRODUCT($ME$10:$MH$10,$ME$18:$MH$18)+SUMPRODUCT($MK$7:$NB$7,$MK$11:$NB$11)*SUMPRODUCT($ME$11:$MH$11,$ME$18:$MH$18),"")</f>
        <v/>
      </c>
      <c r="DO24" s="19" t="str">
        <f t="array" ref="DO24">IF(DO7="1",DO9*SUMPRODUCT($MK$7:$NB$7,$MK$10:$NB$10)*SUMPRODUCT($ME$10:$MH$10,$ME$18:$MH$18)+SUMPRODUCT($MK$7:$NB$7,$MK$11:$NB$11)*SUMPRODUCT($ME$11:$MH$11,$ME$18:$MH$18),"")</f>
        <v/>
      </c>
      <c r="DP24" s="19" t="str">
        <f t="array" ref="DP24">IF(DP7="1",DP9*SUMPRODUCT($MK$7:$NB$7,$MK$10:$NB$10)*SUMPRODUCT($ME$10:$MH$10,$ME$18:$MH$18)+SUMPRODUCT($MK$7:$NB$7,$MK$11:$NB$11)*SUMPRODUCT($ME$11:$MH$11,$ME$18:$MH$18),"")</f>
        <v/>
      </c>
      <c r="DQ24" s="19" t="str">
        <f t="array" ref="DQ24">IF(DQ7="1",DQ9*SUMPRODUCT($MK$7:$NB$7,$MK$10:$NB$10)*SUMPRODUCT($ME$10:$MH$10,$ME$18:$MH$18)+SUMPRODUCT($MK$7:$NB$7,$MK$11:$NB$11)*SUMPRODUCT($ME$11:$MH$11,$ME$18:$MH$18),"")</f>
        <v/>
      </c>
      <c r="DR24" s="19" t="str">
        <f t="array" ref="DR24">IF(DR7="1",DR9*SUMPRODUCT($MK$7:$NB$7,$MK$10:$NB$10)*SUMPRODUCT($ME$10:$MH$10,$ME$18:$MH$18)+SUMPRODUCT($MK$7:$NB$7,$MK$11:$NB$11)*SUMPRODUCT($ME$11:$MH$11,$ME$18:$MH$18),"")</f>
        <v/>
      </c>
      <c r="DS24" s="19" t="str">
        <f t="array" ref="DS24">IF(DS7="1",DS9*SUMPRODUCT($MK$7:$NB$7,$MK$10:$NB$10)*SUMPRODUCT($ME$10:$MH$10,$ME$18:$MH$18)+SUMPRODUCT($MK$7:$NB$7,$MK$11:$NB$11)*SUMPRODUCT($ME$11:$MH$11,$ME$18:$MH$18),"")</f>
        <v/>
      </c>
      <c r="DT24" s="19" t="str">
        <f t="array" ref="DT24">IF(DT7="1",DT9*SUMPRODUCT($MK$7:$NB$7,$MK$10:$NB$10)*SUMPRODUCT($ME$10:$MH$10,$ME$18:$MH$18)+SUMPRODUCT($MK$7:$NB$7,$MK$11:$NB$11)*SUMPRODUCT($ME$11:$MH$11,$ME$18:$MH$18),"")</f>
        <v/>
      </c>
      <c r="DU24" s="19" t="str">
        <f t="array" ref="DU24">IF(DU7="1",DU9*SUMPRODUCT($MK$7:$NB$7,$MK$10:$NB$10)*SUMPRODUCT($ME$10:$MH$10,$ME$18:$MH$18)+SUMPRODUCT($MK$7:$NB$7,$MK$11:$NB$11)*SUMPRODUCT($ME$11:$MH$11,$ME$18:$MH$18),"")</f>
        <v/>
      </c>
      <c r="DV24" s="19" t="str">
        <f t="array" ref="DV24">IF(DV7="1",DV9*SUMPRODUCT($MK$7:$NB$7,$MK$10:$NB$10)*SUMPRODUCT($ME$10:$MH$10,$ME$18:$MH$18)+SUMPRODUCT($MK$7:$NB$7,$MK$11:$NB$11)*SUMPRODUCT($ME$11:$MH$11,$ME$18:$MH$18),"")</f>
        <v/>
      </c>
      <c r="DW24" s="19" t="str">
        <f t="array" ref="DW24">IF(DW7="1",DW9*SUMPRODUCT($MK$7:$NB$7,$MK$10:$NB$10)*SUMPRODUCT($ME$10:$MH$10,$ME$18:$MH$18)+SUMPRODUCT($MK$7:$NB$7,$MK$11:$NB$11)*SUMPRODUCT($ME$11:$MH$11,$ME$18:$MH$18),"")</f>
        <v/>
      </c>
      <c r="DX24" s="19" t="str">
        <f t="array" ref="DX24">IF(DX7="1",DX9*SUMPRODUCT($MK$7:$NB$7,$MK$10:$NB$10)*SUMPRODUCT($ME$10:$MH$10,$ME$18:$MH$18)+SUMPRODUCT($MK$7:$NB$7,$MK$11:$NB$11)*SUMPRODUCT($ME$11:$MH$11,$ME$18:$MH$18),"")</f>
        <v/>
      </c>
      <c r="DY24" s="19" t="str">
        <f t="array" ref="DY24">IF(DY7="1",DY9*SUMPRODUCT($MK$7:$NB$7,$MK$10:$NB$10)*SUMPRODUCT($ME$10:$MH$10,$ME$18:$MH$18)+SUMPRODUCT($MK$7:$NB$7,$MK$11:$NB$11)*SUMPRODUCT($ME$11:$MH$11,$ME$18:$MH$18),"")</f>
        <v/>
      </c>
      <c r="DZ24" s="19" t="str">
        <f t="array" ref="DZ24">IF(DZ7="1",DZ9*SUMPRODUCT($MK$7:$NB$7,$MK$10:$NB$10)*SUMPRODUCT($ME$10:$MH$10,$ME$18:$MH$18)+SUMPRODUCT($MK$7:$NB$7,$MK$11:$NB$11)*SUMPRODUCT($ME$11:$MH$11,$ME$18:$MH$18),"")</f>
        <v/>
      </c>
      <c r="EA24" s="19" t="str">
        <f t="array" ref="EA24">IF(EA7="1",EA9*SUMPRODUCT($MK$7:$NB$7,$MK$10:$NB$10)*SUMPRODUCT($ME$10:$MH$10,$ME$18:$MH$18)+SUMPRODUCT($MK$7:$NB$7,$MK$11:$NB$11)*SUMPRODUCT($ME$11:$MH$11,$ME$18:$MH$18),"")</f>
        <v/>
      </c>
      <c r="EB24" s="19" t="str">
        <f t="array" ref="EB24">IF(EB7="1",EB9*SUMPRODUCT($MK$7:$NB$7,$MK$10:$NB$10)*SUMPRODUCT($ME$10:$MH$10,$ME$18:$MH$18)+SUMPRODUCT($MK$7:$NB$7,$MK$11:$NB$11)*SUMPRODUCT($ME$11:$MH$11,$ME$18:$MH$18),"")</f>
        <v/>
      </c>
      <c r="EC24" s="19" t="str">
        <f t="array" ref="EC24">IF(EC7="1",EC9*SUMPRODUCT($MK$7:$NB$7,$MK$10:$NB$10)*SUMPRODUCT($ME$10:$MH$10,$ME$18:$MH$18)+SUMPRODUCT($MK$7:$NB$7,$MK$11:$NB$11)*SUMPRODUCT($ME$11:$MH$11,$ME$18:$MH$18),"")</f>
        <v/>
      </c>
      <c r="ED24" s="19" t="str">
        <f t="array" ref="ED24">IF(ED7="1",ED9*SUMPRODUCT($MK$7:$NB$7,$MK$10:$NB$10)*SUMPRODUCT($ME$10:$MH$10,$ME$18:$MH$18)+SUMPRODUCT($MK$7:$NB$7,$MK$11:$NB$11)*SUMPRODUCT($ME$11:$MH$11,$ME$18:$MH$18),"")</f>
        <v/>
      </c>
      <c r="EE24" s="19" t="str">
        <f t="array" ref="EE24">IF(EE7="1",EE9*SUMPRODUCT($MK$7:$NB$7,$MK$10:$NB$10)*SUMPRODUCT($ME$10:$MH$10,$ME$18:$MH$18)+SUMPRODUCT($MK$7:$NB$7,$MK$11:$NB$11)*SUMPRODUCT($ME$11:$MH$11,$ME$18:$MH$18),"")</f>
        <v/>
      </c>
      <c r="EF24" s="19" t="str">
        <f t="array" ref="EF24">IF(EF7="1",EF9*SUMPRODUCT($MK$7:$NB$7,$MK$10:$NB$10)*SUMPRODUCT($ME$10:$MH$10,$ME$18:$MH$18)+SUMPRODUCT($MK$7:$NB$7,$MK$11:$NB$11)*SUMPRODUCT($ME$11:$MH$11,$ME$18:$MH$18),"")</f>
        <v/>
      </c>
      <c r="EG24" s="19" t="str">
        <f t="array" ref="EG24">IF(EG7="1",EG9*SUMPRODUCT($MK$7:$NB$7,$MK$10:$NB$10)*SUMPRODUCT($ME$10:$MH$10,$ME$18:$MH$18)+SUMPRODUCT($MK$7:$NB$7,$MK$11:$NB$11)*SUMPRODUCT($ME$11:$MH$11,$ME$18:$MH$18),"")</f>
        <v/>
      </c>
      <c r="EH24" s="19" t="str">
        <f t="array" ref="EH24">IF(EH7="1",EH9*SUMPRODUCT($MK$7:$NB$7,$MK$10:$NB$10)*SUMPRODUCT($ME$10:$MH$10,$ME$18:$MH$18)+SUMPRODUCT($MK$7:$NB$7,$MK$11:$NB$11)*SUMPRODUCT($ME$11:$MH$11,$ME$18:$MH$18),"")</f>
        <v/>
      </c>
      <c r="EI24" s="19" t="str">
        <f t="array" ref="EI24">IF(EI7="1",EI9*SUMPRODUCT($MK$7:$NB$7,$MK$10:$NB$10)*SUMPRODUCT($ME$10:$MH$10,$ME$18:$MH$18)+SUMPRODUCT($MK$7:$NB$7,$MK$11:$NB$11)*SUMPRODUCT($ME$11:$MH$11,$ME$18:$MH$18),"")</f>
        <v/>
      </c>
      <c r="EJ24" s="19" t="str">
        <f t="array" ref="EJ24">IF(EJ7="1",EJ9*SUMPRODUCT($MK$7:$NB$7,$MK$10:$NB$10)*SUMPRODUCT($ME$10:$MH$10,$ME$18:$MH$18)+SUMPRODUCT($MK$7:$NB$7,$MK$11:$NB$11)*SUMPRODUCT($ME$11:$MH$11,$ME$18:$MH$18),"")</f>
        <v/>
      </c>
      <c r="EK24" s="19" t="str">
        <f t="array" ref="EK24">IF(EK7="1",EK9*SUMPRODUCT($MK$7:$NB$7,$MK$10:$NB$10)*SUMPRODUCT($ME$10:$MH$10,$ME$18:$MH$18)+SUMPRODUCT($MK$7:$NB$7,$MK$11:$NB$11)*SUMPRODUCT($ME$11:$MH$11,$ME$18:$MH$18),"")</f>
        <v/>
      </c>
      <c r="EL24" s="19" t="str">
        <f t="array" ref="EL24">IF(EL7="1",EL9*SUMPRODUCT($MK$7:$NB$7,$MK$10:$NB$10)*SUMPRODUCT($ME$10:$MH$10,$ME$18:$MH$18)+SUMPRODUCT($MK$7:$NB$7,$MK$11:$NB$11)*SUMPRODUCT($ME$11:$MH$11,$ME$18:$MH$18),"")</f>
        <v/>
      </c>
      <c r="EM24" s="19" t="str">
        <f t="array" ref="EM24">IF(EM7="1",EM9*SUMPRODUCT($MK$7:$NB$7,$MK$10:$NB$10)*SUMPRODUCT($ME$10:$MH$10,$ME$18:$MH$18)+SUMPRODUCT($MK$7:$NB$7,$MK$11:$NB$11)*SUMPRODUCT($ME$11:$MH$11,$ME$18:$MH$18),"")</f>
        <v/>
      </c>
      <c r="EN24" s="19" t="str">
        <f t="array" ref="EN24">IF(EN7="1",EN9*SUMPRODUCT($MK$7:$NB$7,$MK$10:$NB$10)*SUMPRODUCT($ME$10:$MH$10,$ME$18:$MH$18)+SUMPRODUCT($MK$7:$NB$7,$MK$11:$NB$11)*SUMPRODUCT($ME$11:$MH$11,$ME$18:$MH$18),"")</f>
        <v/>
      </c>
      <c r="EO24" s="19" t="str">
        <f t="array" ref="EO24">IF(EO7="1",EO9*SUMPRODUCT($MK$7:$NB$7,$MK$10:$NB$10)*SUMPRODUCT($ME$10:$MH$10,$ME$18:$MH$18)+SUMPRODUCT($MK$7:$NB$7,$MK$11:$NB$11)*SUMPRODUCT($ME$11:$MH$11,$ME$18:$MH$18),"")</f>
        <v/>
      </c>
      <c r="EP24" s="19" t="str">
        <f t="array" ref="EP24">IF(EP7="1",EP9*SUMPRODUCT($MK$7:$NB$7,$MK$10:$NB$10)*SUMPRODUCT($ME$10:$MH$10,$ME$18:$MH$18)+SUMPRODUCT($MK$7:$NB$7,$MK$11:$NB$11)*SUMPRODUCT($ME$11:$MH$11,$ME$18:$MH$18),"")</f>
        <v/>
      </c>
      <c r="EQ24" s="19" t="str">
        <f t="array" ref="EQ24">IF(EQ7="1",EQ9*SUMPRODUCT($MK$7:$NB$7,$MK$10:$NB$10)*SUMPRODUCT($ME$10:$MH$10,$ME$18:$MH$18)+SUMPRODUCT($MK$7:$NB$7,$MK$11:$NB$11)*SUMPRODUCT($ME$11:$MH$11,$ME$18:$MH$18),"")</f>
        <v/>
      </c>
      <c r="ER24" s="19" t="str">
        <f t="array" ref="ER24">IF(ER7="1",ER9*SUMPRODUCT($MK$7:$NB$7,$MK$10:$NB$10)*SUMPRODUCT($ME$10:$MH$10,$ME$18:$MH$18)+SUMPRODUCT($MK$7:$NB$7,$MK$11:$NB$11)*SUMPRODUCT($ME$11:$MH$11,$ME$18:$MH$18),"")</f>
        <v/>
      </c>
      <c r="ES24" s="19" t="str">
        <f t="array" ref="ES24">IF(ES7="1",ES9*SUMPRODUCT($MK$7:$NB$7,$MK$10:$NB$10)*SUMPRODUCT($ME$10:$MH$10,$ME$18:$MH$18)+SUMPRODUCT($MK$7:$NB$7,$MK$11:$NB$11)*SUMPRODUCT($ME$11:$MH$11,$ME$18:$MH$18),"")</f>
        <v/>
      </c>
      <c r="ET24" s="19" t="str">
        <f t="array" ref="ET24">IF(ET7="1",ET9*SUMPRODUCT($MK$7:$NB$7,$MK$10:$NB$10)*SUMPRODUCT($ME$10:$MH$10,$ME$18:$MH$18)+SUMPRODUCT($MK$7:$NB$7,$MK$11:$NB$11)*SUMPRODUCT($ME$11:$MH$11,$ME$18:$MH$18),"")</f>
        <v/>
      </c>
      <c r="EU24" s="19" t="str">
        <f t="array" ref="EU24">IF(EU7="1",EU9*SUMPRODUCT($MK$7:$NB$7,$MK$10:$NB$10)*SUMPRODUCT($ME$10:$MH$10,$ME$18:$MH$18)+SUMPRODUCT($MK$7:$NB$7,$MK$11:$NB$11)*SUMPRODUCT($ME$11:$MH$11,$ME$18:$MH$18),"")</f>
        <v/>
      </c>
      <c r="EV24" s="19" t="str">
        <f t="array" ref="EV24">IF(EV7="1",EV9*SUMPRODUCT($MK$7:$NB$7,$MK$10:$NB$10)*SUMPRODUCT($ME$10:$MH$10,$ME$18:$MH$18)+SUMPRODUCT($MK$7:$NB$7,$MK$11:$NB$11)*SUMPRODUCT($ME$11:$MH$11,$ME$18:$MH$18),"")</f>
        <v/>
      </c>
      <c r="EW24" s="19" t="str">
        <f t="array" ref="EW24">IF(EW7="1",EW9*SUMPRODUCT($MK$7:$NB$7,$MK$10:$NB$10)*SUMPRODUCT($ME$10:$MH$10,$ME$18:$MH$18)+SUMPRODUCT($MK$7:$NB$7,$MK$11:$NB$11)*SUMPRODUCT($ME$11:$MH$11,$ME$18:$MH$18),"")</f>
        <v/>
      </c>
      <c r="EX24" s="19" t="str">
        <f t="array" ref="EX24">IF(EX7="1",EX9*SUMPRODUCT($MK$7:$NB$7,$MK$10:$NB$10)*SUMPRODUCT($ME$10:$MH$10,$ME$18:$MH$18)+SUMPRODUCT($MK$7:$NB$7,$MK$11:$NB$11)*SUMPRODUCT($ME$11:$MH$11,$ME$18:$MH$18),"")</f>
        <v/>
      </c>
      <c r="EY24" s="19" t="str">
        <f t="array" ref="EY24">IF(EY7="1",EY9*SUMPRODUCT($MK$7:$NB$7,$MK$10:$NB$10)*SUMPRODUCT($ME$10:$MH$10,$ME$18:$MH$18)+SUMPRODUCT($MK$7:$NB$7,$MK$11:$NB$11)*SUMPRODUCT($ME$11:$MH$11,$ME$18:$MH$18),"")</f>
        <v/>
      </c>
      <c r="EZ24" s="19" t="str">
        <f t="array" ref="EZ24">IF(EZ7="1",EZ9*SUMPRODUCT($MK$7:$NB$7,$MK$10:$NB$10)*SUMPRODUCT($ME$10:$MH$10,$ME$18:$MH$18)+SUMPRODUCT($MK$7:$NB$7,$MK$11:$NB$11)*SUMPRODUCT($ME$11:$MH$11,$ME$18:$MH$18),"")</f>
        <v/>
      </c>
      <c r="FA24" s="19" t="str">
        <f t="array" ref="FA24">IF(FA7="1",FA9*SUMPRODUCT($MK$7:$NB$7,$MK$10:$NB$10)*SUMPRODUCT($ME$10:$MH$10,$ME$18:$MH$18)+SUMPRODUCT($MK$7:$NB$7,$MK$11:$NB$11)*SUMPRODUCT($ME$11:$MH$11,$ME$18:$MH$18),"")</f>
        <v/>
      </c>
      <c r="FB24" s="19" t="str">
        <f t="array" ref="FB24">IF(FB7="1",FB9*SUMPRODUCT($MK$7:$NB$7,$MK$10:$NB$10)*SUMPRODUCT($ME$10:$MH$10,$ME$18:$MH$18)+SUMPRODUCT($MK$7:$NB$7,$MK$11:$NB$11)*SUMPRODUCT($ME$11:$MH$11,$ME$18:$MH$18),"")</f>
        <v/>
      </c>
      <c r="FC24" s="19" t="str">
        <f t="array" ref="FC24">IF(FC7="1",FC9*SUMPRODUCT($MK$7:$NB$7,$MK$10:$NB$10)*SUMPRODUCT($ME$10:$MH$10,$ME$18:$MH$18)+SUMPRODUCT($MK$7:$NB$7,$MK$11:$NB$11)*SUMPRODUCT($ME$11:$MH$11,$ME$18:$MH$18),"")</f>
        <v/>
      </c>
      <c r="FD24" s="19" t="str">
        <f t="array" ref="FD24">IF(FD7="1",FD9*SUMPRODUCT($MK$7:$NB$7,$MK$10:$NB$10)*SUMPRODUCT($ME$10:$MH$10,$ME$18:$MH$18)+SUMPRODUCT($MK$7:$NB$7,$MK$11:$NB$11)*SUMPRODUCT($ME$11:$MH$11,$ME$18:$MH$18),"")</f>
        <v/>
      </c>
      <c r="FE24" s="19" t="str">
        <f t="array" ref="FE24">IF(FE7="1",FE9*SUMPRODUCT($MK$7:$NB$7,$MK$10:$NB$10)*SUMPRODUCT($ME$10:$MH$10,$ME$18:$MH$18)+SUMPRODUCT($MK$7:$NB$7,$MK$11:$NB$11)*SUMPRODUCT($ME$11:$MH$11,$ME$18:$MH$18),"")</f>
        <v/>
      </c>
      <c r="FF24" s="19" t="str">
        <f t="array" ref="FF24">IF(FF7="1",FF9*SUMPRODUCT($MK$7:$NB$7,$MK$10:$NB$10)*SUMPRODUCT($ME$10:$MH$10,$ME$18:$MH$18)+SUMPRODUCT($MK$7:$NB$7,$MK$11:$NB$11)*SUMPRODUCT($ME$11:$MH$11,$ME$18:$MH$18),"")</f>
        <v/>
      </c>
      <c r="FG24" s="19" t="str">
        <f t="array" ref="FG24">IF(FG7="1",FG9*SUMPRODUCT($MK$7:$NB$7,$MK$10:$NB$10)*SUMPRODUCT($ME$10:$MH$10,$ME$18:$MH$18)+SUMPRODUCT($MK$7:$NB$7,$MK$11:$NB$11)*SUMPRODUCT($ME$11:$MH$11,$ME$18:$MH$18),"")</f>
        <v/>
      </c>
      <c r="FH24" s="19" t="str">
        <f t="array" ref="FH24">IF(FH7="1",FH9*SUMPRODUCT($MK$7:$NB$7,$MK$10:$NB$10)*SUMPRODUCT($ME$10:$MH$10,$ME$18:$MH$18)+SUMPRODUCT($MK$7:$NB$7,$MK$11:$NB$11)*SUMPRODUCT($ME$11:$MH$11,$ME$18:$MH$18),"")</f>
        <v/>
      </c>
      <c r="FI24" s="19" t="str">
        <f t="array" ref="FI24">IF(FI7="1",FI9*SUMPRODUCT($MK$7:$NB$7,$MK$10:$NB$10)*SUMPRODUCT($ME$10:$MH$10,$ME$18:$MH$18)+SUMPRODUCT($MK$7:$NB$7,$MK$11:$NB$11)*SUMPRODUCT($ME$11:$MH$11,$ME$18:$MH$18),"")</f>
        <v/>
      </c>
      <c r="FJ24" s="19" t="str">
        <f t="array" ref="FJ24">IF(FJ7="1",FJ9*SUMPRODUCT($MK$7:$NB$7,$MK$10:$NB$10)*SUMPRODUCT($ME$10:$MH$10,$ME$18:$MH$18)+SUMPRODUCT($MK$7:$NB$7,$MK$11:$NB$11)*SUMPRODUCT($ME$11:$MH$11,$ME$18:$MH$18),"")</f>
        <v/>
      </c>
      <c r="FK24" s="19" t="str">
        <f t="array" ref="FK24">IF(FK7="1",FK9*SUMPRODUCT($MK$7:$NB$7,$MK$10:$NB$10)*SUMPRODUCT($ME$10:$MH$10,$ME$18:$MH$18)+SUMPRODUCT($MK$7:$NB$7,$MK$11:$NB$11)*SUMPRODUCT($ME$11:$MH$11,$ME$18:$MH$18),"")</f>
        <v/>
      </c>
      <c r="FL24" s="19" t="str">
        <f t="array" ref="FL24">IF(FL7="1",FL9*SUMPRODUCT($MK$7:$NB$7,$MK$10:$NB$10)*SUMPRODUCT($ME$10:$MH$10,$ME$18:$MH$18)+SUMPRODUCT($MK$7:$NB$7,$MK$11:$NB$11)*SUMPRODUCT($ME$11:$MH$11,$ME$18:$MH$18),"")</f>
        <v/>
      </c>
      <c r="FM24" s="19" t="str">
        <f t="array" ref="FM24">IF(FM7="1",FM9*SUMPRODUCT($MK$7:$NB$7,$MK$10:$NB$10)*SUMPRODUCT($ME$10:$MH$10,$ME$18:$MH$18)+SUMPRODUCT($MK$7:$NB$7,$MK$11:$NB$11)*SUMPRODUCT($ME$11:$MH$11,$ME$18:$MH$18),"")</f>
        <v/>
      </c>
      <c r="FN24" s="19" t="str">
        <f t="array" ref="FN24">IF(FN7="1",FN9*SUMPRODUCT($MK$7:$NB$7,$MK$10:$NB$10)*SUMPRODUCT($ME$10:$MH$10,$ME$18:$MH$18)+SUMPRODUCT($MK$7:$NB$7,$MK$11:$NB$11)*SUMPRODUCT($ME$11:$MH$11,$ME$18:$MH$18),"")</f>
        <v/>
      </c>
      <c r="FO24" s="19" t="str">
        <f t="array" ref="FO24">IF(FO7="1",FO9*SUMPRODUCT($MK$7:$NB$7,$MK$10:$NB$10)*SUMPRODUCT($ME$10:$MH$10,$ME$18:$MH$18)+SUMPRODUCT($MK$7:$NB$7,$MK$11:$NB$11)*SUMPRODUCT($ME$11:$MH$11,$ME$18:$MH$18),"")</f>
        <v/>
      </c>
      <c r="FP24" s="19" t="str">
        <f t="array" ref="FP24">IF(FP7="1",FP9*SUMPRODUCT($MK$7:$NB$7,$MK$10:$NB$10)*SUMPRODUCT($ME$10:$MH$10,$ME$18:$MH$18)+SUMPRODUCT($MK$7:$NB$7,$MK$11:$NB$11)*SUMPRODUCT($ME$11:$MH$11,$ME$18:$MH$18),"")</f>
        <v/>
      </c>
      <c r="FQ24" s="19" t="str">
        <f t="array" ref="FQ24">IF(FQ7="1",FQ9*SUMPRODUCT($MK$7:$NB$7,$MK$10:$NB$10)*SUMPRODUCT($ME$10:$MH$10,$ME$18:$MH$18)+SUMPRODUCT($MK$7:$NB$7,$MK$11:$NB$11)*SUMPRODUCT($ME$11:$MH$11,$ME$18:$MH$18),"")</f>
        <v/>
      </c>
      <c r="FR24" s="19" t="str">
        <f t="array" ref="FR24">IF(FR7="1",FR9*SUMPRODUCT($MK$7:$NB$7,$MK$10:$NB$10)*SUMPRODUCT($ME$10:$MH$10,$ME$18:$MH$18)+SUMPRODUCT($MK$7:$NB$7,$MK$11:$NB$11)*SUMPRODUCT($ME$11:$MH$11,$ME$18:$MH$18),"")</f>
        <v/>
      </c>
      <c r="FS24" s="19" t="str">
        <f t="array" ref="FS24">IF(FS7="1",FS9*SUMPRODUCT($MK$7:$NB$7,$MK$10:$NB$10)*SUMPRODUCT($ME$10:$MH$10,$ME$18:$MH$18)+SUMPRODUCT($MK$7:$NB$7,$MK$11:$NB$11)*SUMPRODUCT($ME$11:$MH$11,$ME$18:$MH$18),"")</f>
        <v/>
      </c>
      <c r="FT24" s="19" t="str">
        <f t="array" ref="FT24">IF(FT7="1",FT9*SUMPRODUCT($MK$7:$NB$7,$MK$10:$NB$10)*SUMPRODUCT($ME$10:$MH$10,$ME$18:$MH$18)+SUMPRODUCT($MK$7:$NB$7,$MK$11:$NB$11)*SUMPRODUCT($ME$11:$MH$11,$ME$18:$MH$18),"")</f>
        <v/>
      </c>
      <c r="FU24" s="19" t="str">
        <f t="array" ref="FU24">IF(FU7="1",FU9*SUMPRODUCT($MK$7:$NB$7,$MK$10:$NB$10)*SUMPRODUCT($ME$10:$MH$10,$ME$18:$MH$18)+SUMPRODUCT($MK$7:$NB$7,$MK$11:$NB$11)*SUMPRODUCT($ME$11:$MH$11,$ME$18:$MH$18),"")</f>
        <v/>
      </c>
      <c r="FV24" s="19" t="str">
        <f t="array" ref="FV24">IF(FV7="1",FV9*SUMPRODUCT($MK$7:$NB$7,$MK$10:$NB$10)*SUMPRODUCT($ME$10:$MH$10,$ME$18:$MH$18)+SUMPRODUCT($MK$7:$NB$7,$MK$11:$NB$11)*SUMPRODUCT($ME$11:$MH$11,$ME$18:$MH$18),"")</f>
        <v/>
      </c>
      <c r="FW24" s="19" t="str">
        <f t="array" ref="FW24">IF(FW7="1",FW9*SUMPRODUCT($MK$7:$NB$7,$MK$10:$NB$10)*SUMPRODUCT($ME$10:$MH$10,$ME$18:$MH$18)+SUMPRODUCT($MK$7:$NB$7,$MK$11:$NB$11)*SUMPRODUCT($ME$11:$MH$11,$ME$18:$MH$18),"")</f>
        <v/>
      </c>
      <c r="FX24" s="19" t="str">
        <f t="array" ref="FX24">IF(FX7="1",FX9*SUMPRODUCT($MK$7:$NB$7,$MK$10:$NB$10)*SUMPRODUCT($ME$10:$MH$10,$ME$18:$MH$18)+SUMPRODUCT($MK$7:$NB$7,$MK$11:$NB$11)*SUMPRODUCT($ME$11:$MH$11,$ME$18:$MH$18),"")</f>
        <v/>
      </c>
      <c r="FY24" s="19" t="str">
        <f t="array" ref="FY24">IF(FY7="1",FY9*SUMPRODUCT($MK$7:$NB$7,$MK$10:$NB$10)*SUMPRODUCT($ME$10:$MH$10,$ME$18:$MH$18)+SUMPRODUCT($MK$7:$NB$7,$MK$11:$NB$11)*SUMPRODUCT($ME$11:$MH$11,$ME$18:$MH$18),"")</f>
        <v/>
      </c>
      <c r="FZ24" s="19" t="str">
        <f t="array" ref="FZ24">IF(FZ7="1",FZ9*SUMPRODUCT($MK$7:$NB$7,$MK$10:$NB$10)*SUMPRODUCT($ME$10:$MH$10,$ME$18:$MH$18)+SUMPRODUCT($MK$7:$NB$7,$MK$11:$NB$11)*SUMPRODUCT($ME$11:$MH$11,$ME$18:$MH$18),"")</f>
        <v/>
      </c>
      <c r="GA24" s="19" t="str">
        <f t="array" ref="GA24">IF(GA7="1",GA9*SUMPRODUCT($MK$7:$NB$7,$MK$10:$NB$10)*SUMPRODUCT($ME$10:$MH$10,$ME$18:$MH$18)+SUMPRODUCT($MK$7:$NB$7,$MK$11:$NB$11)*SUMPRODUCT($ME$11:$MH$11,$ME$18:$MH$18),"")</f>
        <v/>
      </c>
      <c r="GB24" s="19" t="str">
        <f t="array" ref="GB24">IF(GB7="1",GB9*SUMPRODUCT($MK$7:$NB$7,$MK$10:$NB$10)*SUMPRODUCT($ME$10:$MH$10,$ME$18:$MH$18)+SUMPRODUCT($MK$7:$NB$7,$MK$11:$NB$11)*SUMPRODUCT($ME$11:$MH$11,$ME$18:$MH$18),"")</f>
        <v/>
      </c>
      <c r="GC24" s="19" t="str">
        <f t="array" ref="GC24">IF(GC7="1",GC9*SUMPRODUCT($MK$7:$NB$7,$MK$10:$NB$10)*SUMPRODUCT($ME$10:$MH$10,$ME$18:$MH$18)+SUMPRODUCT($MK$7:$NB$7,$MK$11:$NB$11)*SUMPRODUCT($ME$11:$MH$11,$ME$18:$MH$18),"")</f>
        <v/>
      </c>
      <c r="GD24" s="19" t="str">
        <f t="array" ref="GD24">IF(GD7="1",GD9*SUMPRODUCT($MK$7:$NB$7,$MK$10:$NB$10)*SUMPRODUCT($ME$10:$MH$10,$ME$18:$MH$18)+SUMPRODUCT($MK$7:$NB$7,$MK$11:$NB$11)*SUMPRODUCT($ME$11:$MH$11,$ME$18:$MH$18),"")</f>
        <v/>
      </c>
      <c r="GE24" s="19" t="str">
        <f t="array" ref="GE24">IF(GE7="1",GE9*SUMPRODUCT($MK$7:$NB$7,$MK$10:$NB$10)*SUMPRODUCT($ME$10:$MH$10,$ME$18:$MH$18)+SUMPRODUCT($MK$7:$NB$7,$MK$11:$NB$11)*SUMPRODUCT($ME$11:$MH$11,$ME$18:$MH$18),"")</f>
        <v/>
      </c>
      <c r="GF24" s="19" t="str">
        <f t="array" ref="GF24">IF(GF7="1",GF9*SUMPRODUCT($MK$7:$NB$7,$MK$10:$NB$10)*SUMPRODUCT($ME$10:$MH$10,$ME$18:$MH$18)+SUMPRODUCT($MK$7:$NB$7,$MK$11:$NB$11)*SUMPRODUCT($ME$11:$MH$11,$ME$18:$MH$18),"")</f>
        <v/>
      </c>
      <c r="GG24" s="19" t="str">
        <f t="array" ref="GG24">IF(GG7="1",GG9*SUMPRODUCT($MK$7:$NB$7,$MK$10:$NB$10)*SUMPRODUCT($ME$10:$MH$10,$ME$18:$MH$18)+SUMPRODUCT($MK$7:$NB$7,$MK$11:$NB$11)*SUMPRODUCT($ME$11:$MH$11,$ME$18:$MH$18),"")</f>
        <v/>
      </c>
      <c r="GH24" s="19" t="str">
        <f t="array" ref="GH24">IF(GH7="1",GH9*SUMPRODUCT($MK$7:$NB$7,$MK$10:$NB$10)*SUMPRODUCT($ME$10:$MH$10,$ME$18:$MH$18)+SUMPRODUCT($MK$7:$NB$7,$MK$11:$NB$11)*SUMPRODUCT($ME$11:$MH$11,$ME$18:$MH$18),"")</f>
        <v/>
      </c>
      <c r="GI24" s="19" t="str">
        <f t="array" ref="GI24">IF(GI7="1",GI9*SUMPRODUCT($MK$7:$NB$7,$MK$10:$NB$10)*SUMPRODUCT($ME$10:$MH$10,$ME$18:$MH$18)+SUMPRODUCT($MK$7:$NB$7,$MK$11:$NB$11)*SUMPRODUCT($ME$11:$MH$11,$ME$18:$MH$18),"")</f>
        <v/>
      </c>
      <c r="GJ24" s="19" t="str">
        <f t="array" ref="GJ24">IF(GJ7="1",GJ9*SUMPRODUCT($MK$7:$NB$7,$MK$10:$NB$10)*SUMPRODUCT($ME$10:$MH$10,$ME$18:$MH$18)+SUMPRODUCT($MK$7:$NB$7,$MK$11:$NB$11)*SUMPRODUCT($ME$11:$MH$11,$ME$18:$MH$18),"")</f>
        <v/>
      </c>
      <c r="GK24" s="19" t="str">
        <f t="array" ref="GK24">IF(GK7="1",GK9*SUMPRODUCT($MK$7:$NB$7,$MK$10:$NB$10)*SUMPRODUCT($ME$10:$MH$10,$ME$18:$MH$18)+SUMPRODUCT($MK$7:$NB$7,$MK$11:$NB$11)*SUMPRODUCT($ME$11:$MH$11,$ME$18:$MH$18),"")</f>
        <v/>
      </c>
      <c r="GL24" s="19" t="str">
        <f t="array" ref="GL24">IF(GL7="1",GL9*SUMPRODUCT($MK$7:$NB$7,$MK$10:$NB$10)*SUMPRODUCT($ME$10:$MH$10,$ME$18:$MH$18)+SUMPRODUCT($MK$7:$NB$7,$MK$11:$NB$11)*SUMPRODUCT($ME$11:$MH$11,$ME$18:$MH$18),"")</f>
        <v/>
      </c>
      <c r="GM24" s="19" t="str">
        <f t="array" ref="GM24">IF(GM7="1",GM9*SUMPRODUCT($MK$7:$NB$7,$MK$10:$NB$10)*SUMPRODUCT($ME$10:$MH$10,$ME$18:$MH$18)+SUMPRODUCT($MK$7:$NB$7,$MK$11:$NB$11)*SUMPRODUCT($ME$11:$MH$11,$ME$18:$MH$18),"")</f>
        <v/>
      </c>
      <c r="GN24" s="19" t="str">
        <f t="array" ref="GN24">IF(GN7="1",GN9*SUMPRODUCT($MK$7:$NB$7,$MK$10:$NB$10)*SUMPRODUCT($ME$10:$MH$10,$ME$18:$MH$18)+SUMPRODUCT($MK$7:$NB$7,$MK$11:$NB$11)*SUMPRODUCT($ME$11:$MH$11,$ME$18:$MH$18),"")</f>
        <v/>
      </c>
      <c r="GO24" s="19" t="str">
        <f t="array" ref="GO24">IF(GO7="1",GO9*SUMPRODUCT($MK$7:$NB$7,$MK$10:$NB$10)*SUMPRODUCT($ME$10:$MH$10,$ME$18:$MH$18)+SUMPRODUCT($MK$7:$NB$7,$MK$11:$NB$11)*SUMPRODUCT($ME$11:$MH$11,$ME$18:$MH$18),"")</f>
        <v/>
      </c>
      <c r="GP24" s="19" t="str">
        <f t="array" ref="GP24">IF(GP7="1",GP9*SUMPRODUCT($MK$7:$NB$7,$MK$10:$NB$10)*SUMPRODUCT($ME$10:$MH$10,$ME$18:$MH$18)+SUMPRODUCT($MK$7:$NB$7,$MK$11:$NB$11)*SUMPRODUCT($ME$11:$MH$11,$ME$18:$MH$18),"")</f>
        <v/>
      </c>
      <c r="GQ24" s="19" t="str">
        <f t="array" ref="GQ24">IF(GQ7="1",GQ9*SUMPRODUCT($MK$7:$NB$7,$MK$10:$NB$10)*SUMPRODUCT($ME$10:$MH$10,$ME$18:$MH$18)+SUMPRODUCT($MK$7:$NB$7,$MK$11:$NB$11)*SUMPRODUCT($ME$11:$MH$11,$ME$18:$MH$18),"")</f>
        <v/>
      </c>
      <c r="GR24" s="19" t="str">
        <f t="array" ref="GR24">IF(GR7="1",GR9*SUMPRODUCT($MK$7:$NB$7,$MK$10:$NB$10)*SUMPRODUCT($ME$10:$MH$10,$ME$18:$MH$18)+SUMPRODUCT($MK$7:$NB$7,$MK$11:$NB$11)*SUMPRODUCT($ME$11:$MH$11,$ME$18:$MH$18),"")</f>
        <v/>
      </c>
      <c r="GS24" s="19" t="str">
        <f t="array" ref="GS24">IF(GS7="1",GS9*SUMPRODUCT($MK$7:$NB$7,$MK$10:$NB$10)*SUMPRODUCT($ME$10:$MH$10,$ME$18:$MH$18)+SUMPRODUCT($MK$7:$NB$7,$MK$11:$NB$11)*SUMPRODUCT($ME$11:$MH$11,$ME$18:$MH$18),"")</f>
        <v/>
      </c>
      <c r="GT24" s="19" t="str">
        <f t="array" ref="GT24">IF(GT7="1",GT9*SUMPRODUCT($MK$7:$NB$7,$MK$10:$NB$10)*SUMPRODUCT($ME$10:$MH$10,$ME$18:$MH$18)+SUMPRODUCT($MK$7:$NB$7,$MK$11:$NB$11)*SUMPRODUCT($ME$11:$MH$11,$ME$18:$MH$18),"")</f>
        <v/>
      </c>
      <c r="GU24" s="19" t="str">
        <f t="array" ref="GU24">IF(GU7="1",GU9*SUMPRODUCT($MK$7:$NB$7,$MK$10:$NB$10)*SUMPRODUCT($ME$10:$MH$10,$ME$18:$MH$18)+SUMPRODUCT($MK$7:$NB$7,$MK$11:$NB$11)*SUMPRODUCT($ME$11:$MH$11,$ME$18:$MH$18),"")</f>
        <v/>
      </c>
      <c r="GV24" s="19" t="str">
        <f t="array" ref="GV24">IF(GV7="1",GV9*SUMPRODUCT($MK$7:$NB$7,$MK$10:$NB$10)*SUMPRODUCT($ME$10:$MH$10,$ME$18:$MH$18)+SUMPRODUCT($MK$7:$NB$7,$MK$11:$NB$11)*SUMPRODUCT($ME$11:$MH$11,$ME$18:$MH$18),"")</f>
        <v/>
      </c>
      <c r="GW24" s="19" t="str">
        <f t="array" ref="GW24">IF(GW7="1",GW9*SUMPRODUCT($MK$7:$NB$7,$MK$10:$NB$10)*SUMPRODUCT($ME$10:$MH$10,$ME$18:$MH$18)+SUMPRODUCT($MK$7:$NB$7,$MK$11:$NB$11)*SUMPRODUCT($ME$11:$MH$11,$ME$18:$MH$18),"")</f>
        <v/>
      </c>
      <c r="GX24" s="19" t="str">
        <f t="array" ref="GX24">IF(GX7="1",GX9*SUMPRODUCT($MK$7:$NB$7,$MK$10:$NB$10)*SUMPRODUCT($ME$10:$MH$10,$ME$18:$MH$18)+SUMPRODUCT($MK$7:$NB$7,$MK$11:$NB$11)*SUMPRODUCT($ME$11:$MH$11,$ME$18:$MH$18),"")</f>
        <v/>
      </c>
      <c r="GY24" s="19" t="str">
        <f t="array" ref="GY24">IF(GY7="1",GY9*SUMPRODUCT($MK$7:$NB$7,$MK$10:$NB$10)*SUMPRODUCT($ME$10:$MH$10,$ME$18:$MH$18)+SUMPRODUCT($MK$7:$NB$7,$MK$11:$NB$11)*SUMPRODUCT($ME$11:$MH$11,$ME$18:$MH$18),"")</f>
        <v/>
      </c>
      <c r="GZ24" s="19" t="str">
        <f t="array" ref="GZ24">IF(GZ7="1",GZ9*SUMPRODUCT($MK$7:$NB$7,$MK$10:$NB$10)*SUMPRODUCT($ME$10:$MH$10,$ME$18:$MH$18)+SUMPRODUCT($MK$7:$NB$7,$MK$11:$NB$11)*SUMPRODUCT($ME$11:$MH$11,$ME$18:$MH$18),"")</f>
        <v/>
      </c>
      <c r="HA24" s="19" t="str">
        <f t="array" ref="HA24">IF(HA7="1",HA9*SUMPRODUCT($MK$7:$NB$7,$MK$10:$NB$10)*SUMPRODUCT($ME$10:$MH$10,$ME$18:$MH$18)+SUMPRODUCT($MK$7:$NB$7,$MK$11:$NB$11)*SUMPRODUCT($ME$11:$MH$11,$ME$18:$MH$18),"")</f>
        <v/>
      </c>
      <c r="HB24" s="19" t="str">
        <f t="array" ref="HB24">IF(HB7="1",HB9*SUMPRODUCT($MK$7:$NB$7,$MK$10:$NB$10)*SUMPRODUCT($ME$10:$MH$10,$ME$18:$MH$18)+SUMPRODUCT($MK$7:$NB$7,$MK$11:$NB$11)*SUMPRODUCT($ME$11:$MH$11,$ME$18:$MH$18),"")</f>
        <v/>
      </c>
      <c r="HC24" s="19" t="str">
        <f t="array" ref="HC24">IF(HC7="1",HC9*SUMPRODUCT($MK$7:$NB$7,$MK$10:$NB$10)*SUMPRODUCT($ME$10:$MH$10,$ME$18:$MH$18)+SUMPRODUCT($MK$7:$NB$7,$MK$11:$NB$11)*SUMPRODUCT($ME$11:$MH$11,$ME$18:$MH$18),"")</f>
        <v/>
      </c>
      <c r="HD24" s="19" t="str">
        <f t="array" ref="HD24">IF(HD7="1",HD9*SUMPRODUCT($MK$7:$NB$7,$MK$10:$NB$10)*SUMPRODUCT($ME$10:$MH$10,$ME$18:$MH$18)+SUMPRODUCT($MK$7:$NB$7,$MK$11:$NB$11)*SUMPRODUCT($ME$11:$MH$11,$ME$18:$MH$18),"")</f>
        <v/>
      </c>
      <c r="HE24" s="19" t="str">
        <f t="array" ref="HE24">IF(HE7="1",HE9*SUMPRODUCT($MK$7:$NB$7,$MK$10:$NB$10)*SUMPRODUCT($ME$10:$MH$10,$ME$18:$MH$18)+SUMPRODUCT($MK$7:$NB$7,$MK$11:$NB$11)*SUMPRODUCT($ME$11:$MH$11,$ME$18:$MH$18),"")</f>
        <v/>
      </c>
      <c r="HF24" s="19" t="str">
        <f t="array" ref="HF24">IF(HF7="1",HF9*SUMPRODUCT($MK$7:$NB$7,$MK$10:$NB$10)*SUMPRODUCT($ME$10:$MH$10,$ME$18:$MH$18)+SUMPRODUCT($MK$7:$NB$7,$MK$11:$NB$11)*SUMPRODUCT($ME$11:$MH$11,$ME$18:$MH$18),"")</f>
        <v/>
      </c>
      <c r="HG24" s="19" t="str">
        <f t="array" ref="HG24">IF(HG7="1",HG9*SUMPRODUCT($MK$7:$NB$7,$MK$10:$NB$10)*SUMPRODUCT($ME$10:$MH$10,$ME$18:$MH$18)+SUMPRODUCT($MK$7:$NB$7,$MK$11:$NB$11)*SUMPRODUCT($ME$11:$MH$11,$ME$18:$MH$18),"")</f>
        <v/>
      </c>
      <c r="HH24" s="19" t="str">
        <f t="array" ref="HH24">IF(HH7="1",HH9*SUMPRODUCT($MK$7:$NB$7,$MK$10:$NB$10)*SUMPRODUCT($ME$10:$MH$10,$ME$18:$MH$18)+SUMPRODUCT($MK$7:$NB$7,$MK$11:$NB$11)*SUMPRODUCT($ME$11:$MH$11,$ME$18:$MH$18),"")</f>
        <v/>
      </c>
      <c r="HI24" s="19" t="str">
        <f t="array" ref="HI24">IF(HI7="1",HI9*SUMPRODUCT($MK$7:$NB$7,$MK$10:$NB$10)*SUMPRODUCT($ME$10:$MH$10,$ME$18:$MH$18)+SUMPRODUCT($MK$7:$NB$7,$MK$11:$NB$11)*SUMPRODUCT($ME$11:$MH$11,$ME$18:$MH$18),"")</f>
        <v/>
      </c>
      <c r="HJ24" s="19" t="str">
        <f t="array" ref="HJ24">IF(HJ7="1",HJ9*SUMPRODUCT($MK$7:$NB$7,$MK$10:$NB$10)*SUMPRODUCT($ME$10:$MH$10,$ME$18:$MH$18)+SUMPRODUCT($MK$7:$NB$7,$MK$11:$NB$11)*SUMPRODUCT($ME$11:$MH$11,$ME$18:$MH$18),"")</f>
        <v/>
      </c>
      <c r="HK24" s="19" t="str">
        <f t="array" ref="HK24">IF(HK7="1",HK9*SUMPRODUCT($MK$7:$NB$7,$MK$10:$NB$10)*SUMPRODUCT($ME$10:$MH$10,$ME$18:$MH$18)+SUMPRODUCT($MK$7:$NB$7,$MK$11:$NB$11)*SUMPRODUCT($ME$11:$MH$11,$ME$18:$MH$18),"")</f>
        <v/>
      </c>
      <c r="HL24" s="19" t="str">
        <f t="array" ref="HL24">IF(HL7="1",HL9*SUMPRODUCT($MK$7:$NB$7,$MK$10:$NB$10)*SUMPRODUCT($ME$10:$MH$10,$ME$18:$MH$18)+SUMPRODUCT($MK$7:$NB$7,$MK$11:$NB$11)*SUMPRODUCT($ME$11:$MH$11,$ME$18:$MH$18),"")</f>
        <v/>
      </c>
      <c r="HM24" s="19" t="str">
        <f t="array" ref="HM24">IF(HM7="1",HM9*SUMPRODUCT($MK$7:$NB$7,$MK$10:$NB$10)*SUMPRODUCT($ME$10:$MH$10,$ME$18:$MH$18)+SUMPRODUCT($MK$7:$NB$7,$MK$11:$NB$11)*SUMPRODUCT($ME$11:$MH$11,$ME$18:$MH$18),"")</f>
        <v/>
      </c>
      <c r="HN24" s="19" t="str">
        <f t="array" ref="HN24">IF(HN7="1",HN9*SUMPRODUCT($MK$7:$NB$7,$MK$10:$NB$10)*SUMPRODUCT($ME$10:$MH$10,$ME$18:$MH$18)+SUMPRODUCT($MK$7:$NB$7,$MK$11:$NB$11)*SUMPRODUCT($ME$11:$MH$11,$ME$18:$MH$18),"")</f>
        <v/>
      </c>
      <c r="HO24" s="19" t="str">
        <f t="array" ref="HO24">IF(HO7="1",HO9*SUMPRODUCT($MK$7:$NB$7,$MK$10:$NB$10)*SUMPRODUCT($ME$10:$MH$10,$ME$18:$MH$18)+SUMPRODUCT($MK$7:$NB$7,$MK$11:$NB$11)*SUMPRODUCT($ME$11:$MH$11,$ME$18:$MH$18),"")</f>
        <v/>
      </c>
      <c r="HP24" s="19" t="str">
        <f t="array" ref="HP24">IF(HP7="1",HP9*SUMPRODUCT($MK$7:$NB$7,$MK$10:$NB$10)*SUMPRODUCT($ME$10:$MH$10,$ME$18:$MH$18)+SUMPRODUCT($MK$7:$NB$7,$MK$11:$NB$11)*SUMPRODUCT($ME$11:$MH$11,$ME$18:$MH$18),"")</f>
        <v/>
      </c>
      <c r="HQ24" s="19" t="str">
        <f t="array" ref="HQ24">IF(HQ7="1",HQ9*SUMPRODUCT($MK$7:$NB$7,$MK$10:$NB$10)*SUMPRODUCT($ME$10:$MH$10,$ME$18:$MH$18)+SUMPRODUCT($MK$7:$NB$7,$MK$11:$NB$11)*SUMPRODUCT($ME$11:$MH$11,$ME$18:$MH$18),"")</f>
        <v/>
      </c>
      <c r="HR24" s="19" t="str">
        <f t="array" ref="HR24">IF(HR7="1",HR9*SUMPRODUCT($MK$7:$NB$7,$MK$10:$NB$10)*SUMPRODUCT($ME$10:$MH$10,$ME$18:$MH$18)+SUMPRODUCT($MK$7:$NB$7,$MK$11:$NB$11)*SUMPRODUCT($ME$11:$MH$11,$ME$18:$MH$18),"")</f>
        <v/>
      </c>
      <c r="HS24" s="19" t="str">
        <f t="array" ref="HS24">IF(HS7="1",HS9*SUMPRODUCT($MK$7:$NB$7,$MK$10:$NB$10)*SUMPRODUCT($ME$10:$MH$10,$ME$18:$MH$18)+SUMPRODUCT($MK$7:$NB$7,$MK$11:$NB$11)*SUMPRODUCT($ME$11:$MH$11,$ME$18:$MH$18),"")</f>
        <v/>
      </c>
      <c r="HT24" s="19" t="str">
        <f t="array" ref="HT24">IF(HT7="1",HT9*SUMPRODUCT($MK$7:$NB$7,$MK$10:$NB$10)*SUMPRODUCT($ME$10:$MH$10,$ME$18:$MH$18)+SUMPRODUCT($MK$7:$NB$7,$MK$11:$NB$11)*SUMPRODUCT($ME$11:$MH$11,$ME$18:$MH$18),"")</f>
        <v/>
      </c>
      <c r="HU24" s="19" t="str">
        <f t="array" ref="HU24">IF(HU7="1",HU9*SUMPRODUCT($MK$7:$NB$7,$MK$10:$NB$10)*SUMPRODUCT($ME$10:$MH$10,$ME$18:$MH$18)+SUMPRODUCT($MK$7:$NB$7,$MK$11:$NB$11)*SUMPRODUCT($ME$11:$MH$11,$ME$18:$MH$18),"")</f>
        <v/>
      </c>
      <c r="HV24" s="19" t="str">
        <f t="array" ref="HV24">IF(HV7="1",HV9*SUMPRODUCT($MK$7:$NB$7,$MK$10:$NB$10)*SUMPRODUCT($ME$10:$MH$10,$ME$18:$MH$18)+SUMPRODUCT($MK$7:$NB$7,$MK$11:$NB$11)*SUMPRODUCT($ME$11:$MH$11,$ME$18:$MH$18),"")</f>
        <v/>
      </c>
      <c r="HW24" s="19" t="str">
        <f t="array" ref="HW24">IF(HW7="1",HW9*SUMPRODUCT($MK$7:$NB$7,$MK$10:$NB$10)*SUMPRODUCT($ME$10:$MH$10,$ME$18:$MH$18)+SUMPRODUCT($MK$7:$NB$7,$MK$11:$NB$11)*SUMPRODUCT($ME$11:$MH$11,$ME$18:$MH$18),"")</f>
        <v/>
      </c>
      <c r="HX24" s="19" t="str">
        <f t="array" ref="HX24">IF(HX7="1",HX9*SUMPRODUCT($MK$7:$NB$7,$MK$10:$NB$10)*SUMPRODUCT($ME$10:$MH$10,$ME$18:$MH$18)+SUMPRODUCT($MK$7:$NB$7,$MK$11:$NB$11)*SUMPRODUCT($ME$11:$MH$11,$ME$18:$MH$18),"")</f>
        <v/>
      </c>
      <c r="HY24" s="19" t="str">
        <f t="array" ref="HY24">IF(HY7="1",HY9*SUMPRODUCT($MK$7:$NB$7,$MK$10:$NB$10)*SUMPRODUCT($ME$10:$MH$10,$ME$18:$MH$18)+SUMPRODUCT($MK$7:$NB$7,$MK$11:$NB$11)*SUMPRODUCT($ME$11:$MH$11,$ME$18:$MH$18),"")</f>
        <v/>
      </c>
      <c r="HZ24" s="19" t="str">
        <f t="array" ref="HZ24">IF(HZ7="1",HZ9*SUMPRODUCT($MK$7:$NB$7,$MK$10:$NB$10)*SUMPRODUCT($ME$10:$MH$10,$ME$18:$MH$18)+SUMPRODUCT($MK$7:$NB$7,$MK$11:$NB$11)*SUMPRODUCT($ME$11:$MH$11,$ME$18:$MH$18),"")</f>
        <v/>
      </c>
      <c r="IA24" s="19" t="str">
        <f t="array" ref="IA24">IF(IA7="1",IA9*SUMPRODUCT($MK$7:$NB$7,$MK$10:$NB$10)*SUMPRODUCT($ME$10:$MH$10,$ME$18:$MH$18)+SUMPRODUCT($MK$7:$NB$7,$MK$11:$NB$11)*SUMPRODUCT($ME$11:$MH$11,$ME$18:$MH$18),"")</f>
        <v/>
      </c>
      <c r="IB24" s="19" t="str">
        <f t="array" ref="IB24">IF(IB7="1",IB9*SUMPRODUCT($MK$7:$NB$7,$MK$10:$NB$10)*SUMPRODUCT($ME$10:$MH$10,$ME$18:$MH$18)+SUMPRODUCT($MK$7:$NB$7,$MK$11:$NB$11)*SUMPRODUCT($ME$11:$MH$11,$ME$18:$MH$18),"")</f>
        <v/>
      </c>
      <c r="IC24" s="19" t="str">
        <f t="array" ref="IC24">IF(IC7="1",IC9*SUMPRODUCT($MK$7:$NB$7,$MK$10:$NB$10)*SUMPRODUCT($ME$10:$MH$10,$ME$18:$MH$18)+SUMPRODUCT($MK$7:$NB$7,$MK$11:$NB$11)*SUMPRODUCT($ME$11:$MH$11,$ME$18:$MH$18),"")</f>
        <v/>
      </c>
      <c r="ID24" s="19" t="str">
        <f t="array" ref="ID24">IF(ID7="1",ID9*SUMPRODUCT($MK$7:$NB$7,$MK$10:$NB$10)*SUMPRODUCT($ME$10:$MH$10,$ME$18:$MH$18)+SUMPRODUCT($MK$7:$NB$7,$MK$11:$NB$11)*SUMPRODUCT($ME$11:$MH$11,$ME$18:$MH$18),"")</f>
        <v/>
      </c>
      <c r="IE24" s="19" t="str">
        <f t="array" ref="IE24">IF(IE7="1",IE9*SUMPRODUCT($MK$7:$NB$7,$MK$10:$NB$10)*SUMPRODUCT($ME$10:$MH$10,$ME$18:$MH$18)+SUMPRODUCT($MK$7:$NB$7,$MK$11:$NB$11)*SUMPRODUCT($ME$11:$MH$11,$ME$18:$MH$18),"")</f>
        <v/>
      </c>
      <c r="IF24" s="19" t="str">
        <f t="array" ref="IF24">IF(IF7="1",IF9*SUMPRODUCT($MK$7:$NB$7,$MK$10:$NB$10)*SUMPRODUCT($ME$10:$MH$10,$ME$18:$MH$18)+SUMPRODUCT($MK$7:$NB$7,$MK$11:$NB$11)*SUMPRODUCT($ME$11:$MH$11,$ME$18:$MH$18),"")</f>
        <v/>
      </c>
      <c r="IG24" s="19" t="str">
        <f t="array" ref="IG24">IF(IG7="1",IG9*SUMPRODUCT($MK$7:$NB$7,$MK$10:$NB$10)*SUMPRODUCT($ME$10:$MH$10,$ME$18:$MH$18)+SUMPRODUCT($MK$7:$NB$7,$MK$11:$NB$11)*SUMPRODUCT($ME$11:$MH$11,$ME$18:$MH$18),"")</f>
        <v/>
      </c>
      <c r="IH24" s="19" t="str">
        <f t="array" ref="IH24">IF(IH7="1",IH9*SUMPRODUCT($MK$7:$NB$7,$MK$10:$NB$10)*SUMPRODUCT($ME$10:$MH$10,$ME$18:$MH$18)+SUMPRODUCT($MK$7:$NB$7,$MK$11:$NB$11)*SUMPRODUCT($ME$11:$MH$11,$ME$18:$MH$18),"")</f>
        <v/>
      </c>
      <c r="II24" s="19" t="str">
        <f t="array" ref="II24">IF(II7="1",II9*SUMPRODUCT($MK$7:$NB$7,$MK$10:$NB$10)*SUMPRODUCT($ME$10:$MH$10,$ME$18:$MH$18)+SUMPRODUCT($MK$7:$NB$7,$MK$11:$NB$11)*SUMPRODUCT($ME$11:$MH$11,$ME$18:$MH$18),"")</f>
        <v/>
      </c>
      <c r="IJ24" s="19" t="str">
        <f t="array" ref="IJ24">IF(IJ7="1",IJ9*SUMPRODUCT($MK$7:$NB$7,$MK$10:$NB$10)*SUMPRODUCT($ME$10:$MH$10,$ME$18:$MH$18)+SUMPRODUCT($MK$7:$NB$7,$MK$11:$NB$11)*SUMPRODUCT($ME$11:$MH$11,$ME$18:$MH$18),"")</f>
        <v/>
      </c>
      <c r="IK24" s="19" t="str">
        <f t="array" ref="IK24">IF(IK7="1",IK9*SUMPRODUCT($MK$7:$NB$7,$MK$10:$NB$10)*SUMPRODUCT($ME$10:$MH$10,$ME$18:$MH$18)+SUMPRODUCT($MK$7:$NB$7,$MK$11:$NB$11)*SUMPRODUCT($ME$11:$MH$11,$ME$18:$MH$18),"")</f>
        <v/>
      </c>
      <c r="IL24" s="19" t="str">
        <f t="array" ref="IL24">IF(IL7="1",IL9*SUMPRODUCT($MK$7:$NB$7,$MK$10:$NB$10)*SUMPRODUCT($ME$10:$MH$10,$ME$18:$MH$18)+SUMPRODUCT($MK$7:$NB$7,$MK$11:$NB$11)*SUMPRODUCT($ME$11:$MH$11,$ME$18:$MH$18),"")</f>
        <v/>
      </c>
      <c r="IM24" s="19" t="str">
        <f t="array" ref="IM24">IF(IM7="1",IM9*SUMPRODUCT($MK$7:$NB$7,$MK$10:$NB$10)*SUMPRODUCT($ME$10:$MH$10,$ME$18:$MH$18)+SUMPRODUCT($MK$7:$NB$7,$MK$11:$NB$11)*SUMPRODUCT($ME$11:$MH$11,$ME$18:$MH$18),"")</f>
        <v/>
      </c>
      <c r="IN24" s="19" t="str">
        <f t="array" ref="IN24">IF(IN7="1",IN9*SUMPRODUCT($MK$7:$NB$7,$MK$10:$NB$10)*SUMPRODUCT($ME$10:$MH$10,$ME$18:$MH$18)+SUMPRODUCT($MK$7:$NB$7,$MK$11:$NB$11)*SUMPRODUCT($ME$11:$MH$11,$ME$18:$MH$18),"")</f>
        <v/>
      </c>
      <c r="IO24" s="19" t="str">
        <f t="array" ref="IO24">IF(IO7="1",IO9*SUMPRODUCT($MK$7:$NB$7,$MK$10:$NB$10)*SUMPRODUCT($ME$10:$MH$10,$ME$18:$MH$18)+SUMPRODUCT($MK$7:$NB$7,$MK$11:$NB$11)*SUMPRODUCT($ME$11:$MH$11,$ME$18:$MH$18),"")</f>
        <v/>
      </c>
      <c r="IP24" s="19" t="str">
        <f t="array" ref="IP24">IF(IP7="1",IP9*SUMPRODUCT($MK$7:$NB$7,$MK$10:$NB$10)*SUMPRODUCT($ME$10:$MH$10,$ME$18:$MH$18)+SUMPRODUCT($MK$7:$NB$7,$MK$11:$NB$11)*SUMPRODUCT($ME$11:$MH$11,$ME$18:$MH$18),"")</f>
        <v/>
      </c>
      <c r="IQ24" s="19" t="str">
        <f t="array" ref="IQ24">IF(IQ7="1",IQ9*SUMPRODUCT($MK$7:$NB$7,$MK$10:$NB$10)*SUMPRODUCT($ME$10:$MH$10,$ME$18:$MH$18)+SUMPRODUCT($MK$7:$NB$7,$MK$11:$NB$11)*SUMPRODUCT($ME$11:$MH$11,$ME$18:$MH$18),"")</f>
        <v/>
      </c>
      <c r="IR24" s="19" t="str">
        <f t="array" ref="IR24">IF(IR7="1",IR9*SUMPRODUCT($MK$7:$NB$7,$MK$10:$NB$10)*SUMPRODUCT($ME$10:$MH$10,$ME$18:$MH$18)+SUMPRODUCT($MK$7:$NB$7,$MK$11:$NB$11)*SUMPRODUCT($ME$11:$MH$11,$ME$18:$MH$18),"")</f>
        <v/>
      </c>
      <c r="IS24" s="19" t="str">
        <f t="array" ref="IS24">IF(IS7="1",IS9*SUMPRODUCT($MK$7:$NB$7,$MK$10:$NB$10)*SUMPRODUCT($ME$10:$MH$10,$ME$18:$MH$18)+SUMPRODUCT($MK$7:$NB$7,$MK$11:$NB$11)*SUMPRODUCT($ME$11:$MH$11,$ME$18:$MH$18),"")</f>
        <v/>
      </c>
      <c r="IT24" s="19" t="str">
        <f t="array" ref="IT24">IF(IT7="1",IT9*SUMPRODUCT($MK$7:$NB$7,$MK$10:$NB$10)*SUMPRODUCT($ME$10:$MH$10,$ME$18:$MH$18)+SUMPRODUCT($MK$7:$NB$7,$MK$11:$NB$11)*SUMPRODUCT($ME$11:$MH$11,$ME$18:$MH$18),"")</f>
        <v/>
      </c>
      <c r="IU24" s="19" t="str">
        <f t="array" ref="IU24">IF(IU7="1",IU9*SUMPRODUCT($MK$7:$NB$7,$MK$10:$NB$10)*SUMPRODUCT($ME$10:$MH$10,$ME$18:$MH$18)+SUMPRODUCT($MK$7:$NB$7,$MK$11:$NB$11)*SUMPRODUCT($ME$11:$MH$11,$ME$18:$MH$18),"")</f>
        <v/>
      </c>
      <c r="IV24" s="19" t="str">
        <f t="array" ref="IV24">IF(IV7="1",IV9*SUMPRODUCT($MK$7:$NB$7,$MK$10:$NB$10)*SUMPRODUCT($ME$10:$MH$10,$ME$18:$MH$18)+SUMPRODUCT($MK$7:$NB$7,$MK$11:$NB$11)*SUMPRODUCT($ME$11:$MH$11,$ME$18:$MH$18),"")</f>
        <v/>
      </c>
      <c r="IW24" s="19" t="str">
        <f t="array" ref="IW24">IF(IW7="1",IW9*SUMPRODUCT($MK$7:$NB$7,$MK$10:$NB$10)*SUMPRODUCT($ME$10:$MH$10,$ME$18:$MH$18)+SUMPRODUCT($MK$7:$NB$7,$MK$11:$NB$11)*SUMPRODUCT($ME$11:$MH$11,$ME$18:$MH$18),"")</f>
        <v/>
      </c>
      <c r="IX24" s="19" t="str">
        <f t="array" ref="IX24">IF(IX7="1",IX9*SUMPRODUCT($MK$7:$NB$7,$MK$10:$NB$10)*SUMPRODUCT($ME$10:$MH$10,$ME$18:$MH$18)+SUMPRODUCT($MK$7:$NB$7,$MK$11:$NB$11)*SUMPRODUCT($ME$11:$MH$11,$ME$18:$MH$18),"")</f>
        <v/>
      </c>
      <c r="IY24" s="19" t="str">
        <f t="array" ref="IY24">IF(IY7="1",IY9*SUMPRODUCT($MK$7:$NB$7,$MK$10:$NB$10)*SUMPRODUCT($ME$10:$MH$10,$ME$18:$MH$18)+SUMPRODUCT($MK$7:$NB$7,$MK$11:$NB$11)*SUMPRODUCT($ME$11:$MH$11,$ME$18:$MH$18),"")</f>
        <v/>
      </c>
      <c r="IZ24" s="19" t="str">
        <f t="array" ref="IZ24">IF(IZ7="1",IZ9*SUMPRODUCT($MK$7:$NB$7,$MK$10:$NB$10)*SUMPRODUCT($ME$10:$MH$10,$ME$18:$MH$18)+SUMPRODUCT($MK$7:$NB$7,$MK$11:$NB$11)*SUMPRODUCT($ME$11:$MH$11,$ME$18:$MH$18),"")</f>
        <v/>
      </c>
      <c r="JA24" s="19" t="str">
        <f t="array" ref="JA24">IF(JA7="1",JA9*SUMPRODUCT($MK$7:$NB$7,$MK$10:$NB$10)*SUMPRODUCT($ME$10:$MH$10,$ME$18:$MH$18)+SUMPRODUCT($MK$7:$NB$7,$MK$11:$NB$11)*SUMPRODUCT($ME$11:$MH$11,$ME$18:$MH$18),"")</f>
        <v/>
      </c>
      <c r="JB24" s="19" t="str">
        <f t="array" ref="JB24">IF(JB7="1",JB9*SUMPRODUCT($MK$7:$NB$7,$MK$10:$NB$10)*SUMPRODUCT($ME$10:$MH$10,$ME$18:$MH$18)+SUMPRODUCT($MK$7:$NB$7,$MK$11:$NB$11)*SUMPRODUCT($ME$11:$MH$11,$ME$18:$MH$18),"")</f>
        <v/>
      </c>
      <c r="JC24" s="19" t="str">
        <f t="array" ref="JC24">IF(JC7="1",JC9*SUMPRODUCT($MK$7:$NB$7,$MK$10:$NB$10)*SUMPRODUCT($ME$10:$MH$10,$ME$18:$MH$18)+SUMPRODUCT($MK$7:$NB$7,$MK$11:$NB$11)*SUMPRODUCT($ME$11:$MH$11,$ME$18:$MH$18),"")</f>
        <v/>
      </c>
      <c r="JD24" s="19" t="str">
        <f t="array" ref="JD24">IF(JD7="1",JD9*SUMPRODUCT($MK$7:$NB$7,$MK$10:$NB$10)*SUMPRODUCT($ME$10:$MH$10,$ME$18:$MH$18)+SUMPRODUCT($MK$7:$NB$7,$MK$11:$NB$11)*SUMPRODUCT($ME$11:$MH$11,$ME$18:$MH$18),"")</f>
        <v/>
      </c>
      <c r="JE24" s="19" t="str">
        <f t="array" ref="JE24">IF(JE7="1",JE9*SUMPRODUCT($MK$7:$NB$7,$MK$10:$NB$10)*SUMPRODUCT($ME$10:$MH$10,$ME$18:$MH$18)+SUMPRODUCT($MK$7:$NB$7,$MK$11:$NB$11)*SUMPRODUCT($ME$11:$MH$11,$ME$18:$MH$18),"")</f>
        <v/>
      </c>
      <c r="JF24" s="19" t="str">
        <f t="array" ref="JF24">IF(JF7="1",JF9*SUMPRODUCT($MK$7:$NB$7,$MK$10:$NB$10)*SUMPRODUCT($ME$10:$MH$10,$ME$18:$MH$18)+SUMPRODUCT($MK$7:$NB$7,$MK$11:$NB$11)*SUMPRODUCT($ME$11:$MH$11,$ME$18:$MH$18),"")</f>
        <v/>
      </c>
      <c r="JG24" s="19" t="str">
        <f t="array" ref="JG24">IF(JG7="1",JG9*SUMPRODUCT($MK$7:$NB$7,$MK$10:$NB$10)*SUMPRODUCT($ME$10:$MH$10,$ME$18:$MH$18)+SUMPRODUCT($MK$7:$NB$7,$MK$11:$NB$11)*SUMPRODUCT($ME$11:$MH$11,$ME$18:$MH$18),"")</f>
        <v/>
      </c>
      <c r="JH24" s="19" t="str">
        <f t="array" ref="JH24">IF(JH7="1",JH9*SUMPRODUCT($MK$7:$NB$7,$MK$10:$NB$10)*SUMPRODUCT($ME$10:$MH$10,$ME$18:$MH$18)+SUMPRODUCT($MK$7:$NB$7,$MK$11:$NB$11)*SUMPRODUCT($ME$11:$MH$11,$ME$18:$MH$18),"")</f>
        <v/>
      </c>
      <c r="JI24" s="19" t="str">
        <f t="array" ref="JI24">IF(JI7="1",JI9*SUMPRODUCT($MK$7:$NB$7,$MK$10:$NB$10)*SUMPRODUCT($ME$10:$MH$10,$ME$18:$MH$18)+SUMPRODUCT($MK$7:$NB$7,$MK$11:$NB$11)*SUMPRODUCT($ME$11:$MH$11,$ME$18:$MH$18),"")</f>
        <v/>
      </c>
      <c r="JJ24" s="19" t="str">
        <f t="array" ref="JJ24">IF(JJ7="1",JJ9*SUMPRODUCT($MK$7:$NB$7,$MK$10:$NB$10)*SUMPRODUCT($ME$10:$MH$10,$ME$18:$MH$18)+SUMPRODUCT($MK$7:$NB$7,$MK$11:$NB$11)*SUMPRODUCT($ME$11:$MH$11,$ME$18:$MH$18),"")</f>
        <v/>
      </c>
      <c r="JK24" s="19" t="str">
        <f t="array" ref="JK24">IF(JK7="1",JK9*SUMPRODUCT($MK$7:$NB$7,$MK$10:$NB$10)*SUMPRODUCT($ME$10:$MH$10,$ME$18:$MH$18)+SUMPRODUCT($MK$7:$NB$7,$MK$11:$NB$11)*SUMPRODUCT($ME$11:$MH$11,$ME$18:$MH$18),"")</f>
        <v/>
      </c>
      <c r="JL24" s="19" t="str">
        <f t="array" ref="JL24">IF(JL7="1",JL9*SUMPRODUCT($MK$7:$NB$7,$MK$10:$NB$10)*SUMPRODUCT($ME$10:$MH$10,$ME$18:$MH$18)+SUMPRODUCT($MK$7:$NB$7,$MK$11:$NB$11)*SUMPRODUCT($ME$11:$MH$11,$ME$18:$MH$18),"")</f>
        <v/>
      </c>
      <c r="JM24" s="19" t="str">
        <f t="array" ref="JM24">IF(JM7="1",JM9*SUMPRODUCT($MK$7:$NB$7,$MK$10:$NB$10)*SUMPRODUCT($ME$10:$MH$10,$ME$18:$MH$18)+SUMPRODUCT($MK$7:$NB$7,$MK$11:$NB$11)*SUMPRODUCT($ME$11:$MH$11,$ME$18:$MH$18),"")</f>
        <v/>
      </c>
      <c r="JN24" s="19" t="str">
        <f t="array" ref="JN24">IF(JN7="1",JN9*SUMPRODUCT($MK$7:$NB$7,$MK$10:$NB$10)*SUMPRODUCT($ME$10:$MH$10,$ME$18:$MH$18)+SUMPRODUCT($MK$7:$NB$7,$MK$11:$NB$11)*SUMPRODUCT($ME$11:$MH$11,$ME$18:$MH$18),"")</f>
        <v/>
      </c>
      <c r="JO24" s="19" t="str">
        <f t="array" ref="JO24">IF(JO7="1",JO9*SUMPRODUCT($MK$7:$NB$7,$MK$10:$NB$10)*SUMPRODUCT($ME$10:$MH$10,$ME$18:$MH$18)+SUMPRODUCT($MK$7:$NB$7,$MK$11:$NB$11)*SUMPRODUCT($ME$11:$MH$11,$ME$18:$MH$18),"")</f>
        <v/>
      </c>
      <c r="JP24" s="19" t="str">
        <f t="array" ref="JP24">IF(JP7="1",JP9*SUMPRODUCT($MK$7:$NB$7,$MK$10:$NB$10)*SUMPRODUCT($ME$10:$MH$10,$ME$18:$MH$18)+SUMPRODUCT($MK$7:$NB$7,$MK$11:$NB$11)*SUMPRODUCT($ME$11:$MH$11,$ME$18:$MH$18),"")</f>
        <v/>
      </c>
      <c r="JQ24" s="19" t="str">
        <f t="array" ref="JQ24">IF(JQ7="1",JQ9*SUMPRODUCT($MK$7:$NB$7,$MK$10:$NB$10)*SUMPRODUCT($ME$10:$MH$10,$ME$18:$MH$18)+SUMPRODUCT($MK$7:$NB$7,$MK$11:$NB$11)*SUMPRODUCT($ME$11:$MH$11,$ME$18:$MH$18),"")</f>
        <v/>
      </c>
      <c r="JR24" s="19" t="str">
        <f t="array" ref="JR24">IF(JR7="1",JR9*SUMPRODUCT($MK$7:$NB$7,$MK$10:$NB$10)*SUMPRODUCT($ME$10:$MH$10,$ME$18:$MH$18)+SUMPRODUCT($MK$7:$NB$7,$MK$11:$NB$11)*SUMPRODUCT($ME$11:$MH$11,$ME$18:$MH$18),"")</f>
        <v/>
      </c>
      <c r="JS24" s="19" t="str">
        <f t="array" ref="JS24">IF(JS7="1",JS9*SUMPRODUCT($MK$7:$NB$7,$MK$10:$NB$10)*SUMPRODUCT($ME$10:$MH$10,$ME$18:$MH$18)+SUMPRODUCT($MK$7:$NB$7,$MK$11:$NB$11)*SUMPRODUCT($ME$11:$MH$11,$ME$18:$MH$18),"")</f>
        <v/>
      </c>
      <c r="JT24" s="19" t="str">
        <f t="array" ref="JT24">IF(JT7="1",JT9*SUMPRODUCT($MK$7:$NB$7,$MK$10:$NB$10)*SUMPRODUCT($ME$10:$MH$10,$ME$18:$MH$18)+SUMPRODUCT($MK$7:$NB$7,$MK$11:$NB$11)*SUMPRODUCT($ME$11:$MH$11,$ME$18:$MH$18),"")</f>
        <v/>
      </c>
      <c r="JU24" s="19" t="str">
        <f t="array" ref="JU24">IF(JU7="1",JU9*SUMPRODUCT($MK$7:$NB$7,$MK$10:$NB$10)*SUMPRODUCT($ME$10:$MH$10,$ME$18:$MH$18)+SUMPRODUCT($MK$7:$NB$7,$MK$11:$NB$11)*SUMPRODUCT($ME$11:$MH$11,$ME$18:$MH$18),"")</f>
        <v/>
      </c>
      <c r="JV24" s="19" t="str">
        <f t="array" ref="JV24">IF(JV7="1",JV9*SUMPRODUCT($MK$7:$NB$7,$MK$10:$NB$10)*SUMPRODUCT($ME$10:$MH$10,$ME$18:$MH$18)+SUMPRODUCT($MK$7:$NB$7,$MK$11:$NB$11)*SUMPRODUCT($ME$11:$MH$11,$ME$18:$MH$18),"")</f>
        <v/>
      </c>
      <c r="JW24" s="19" t="str">
        <f t="array" ref="JW24">IF(JW7="1",JW9*SUMPRODUCT($MK$7:$NB$7,$MK$10:$NB$10)*SUMPRODUCT($ME$10:$MH$10,$ME$18:$MH$18)+SUMPRODUCT($MK$7:$NB$7,$MK$11:$NB$11)*SUMPRODUCT($ME$11:$MH$11,$ME$18:$MH$18),"")</f>
        <v/>
      </c>
      <c r="JX24" s="19" t="str">
        <f t="array" ref="JX24">IF(JX7="1",JX9*SUMPRODUCT($MK$7:$NB$7,$MK$10:$NB$10)*SUMPRODUCT($ME$10:$MH$10,$ME$18:$MH$18)+SUMPRODUCT($MK$7:$NB$7,$MK$11:$NB$11)*SUMPRODUCT($ME$11:$MH$11,$ME$18:$MH$18),"")</f>
        <v/>
      </c>
      <c r="JY24" s="19" t="str">
        <f t="array" ref="JY24">IF(JY7="1",JY9*SUMPRODUCT($MK$7:$NB$7,$MK$10:$NB$10)*SUMPRODUCT($ME$10:$MH$10,$ME$18:$MH$18)+SUMPRODUCT($MK$7:$NB$7,$MK$11:$NB$11)*SUMPRODUCT($ME$11:$MH$11,$ME$18:$MH$18),"")</f>
        <v/>
      </c>
      <c r="JZ24" s="19" t="str">
        <f t="array" ref="JZ24">IF(JZ7="1",JZ9*SUMPRODUCT($MK$7:$NB$7,$MK$10:$NB$10)*SUMPRODUCT($ME$10:$MH$10,$ME$18:$MH$18)+SUMPRODUCT($MK$7:$NB$7,$MK$11:$NB$11)*SUMPRODUCT($ME$11:$MH$11,$ME$18:$MH$18),"")</f>
        <v/>
      </c>
      <c r="KA24" s="19" t="str">
        <f t="array" ref="KA24">IF(KA7="1",KA9*SUMPRODUCT($MK$7:$NB$7,$MK$10:$NB$10)*SUMPRODUCT($ME$10:$MH$10,$ME$18:$MH$18)+SUMPRODUCT($MK$7:$NB$7,$MK$11:$NB$11)*SUMPRODUCT($ME$11:$MH$11,$ME$18:$MH$18),"")</f>
        <v/>
      </c>
      <c r="KB24" s="19" t="str">
        <f t="array" ref="KB24">IF(KB7="1",KB9*SUMPRODUCT($MK$7:$NB$7,$MK$10:$NB$10)*SUMPRODUCT($ME$10:$MH$10,$ME$18:$MH$18)+SUMPRODUCT($MK$7:$NB$7,$MK$11:$NB$11)*SUMPRODUCT($ME$11:$MH$11,$ME$18:$MH$18),"")</f>
        <v/>
      </c>
      <c r="KC24" s="19" t="str">
        <f t="array" ref="KC24">IF(KC7="1",KC9*SUMPRODUCT($MK$7:$NB$7,$MK$10:$NB$10)*SUMPRODUCT($ME$10:$MH$10,$ME$18:$MH$18)+SUMPRODUCT($MK$7:$NB$7,$MK$11:$NB$11)*SUMPRODUCT($ME$11:$MH$11,$ME$18:$MH$18),"")</f>
        <v/>
      </c>
      <c r="KD24" s="19" t="str">
        <f t="array" ref="KD24">IF(KD7="1",KD9*SUMPRODUCT($MK$7:$NB$7,$MK$10:$NB$10)*SUMPRODUCT($ME$10:$MH$10,$ME$18:$MH$18)+SUMPRODUCT($MK$7:$NB$7,$MK$11:$NB$11)*SUMPRODUCT($ME$11:$MH$11,$ME$18:$MH$18),"")</f>
        <v/>
      </c>
      <c r="KE24" s="19" t="str">
        <f t="array" ref="KE24">IF(KE7="1",KE9*SUMPRODUCT($MK$7:$NB$7,$MK$10:$NB$10)*SUMPRODUCT($ME$10:$MH$10,$ME$18:$MH$18)+SUMPRODUCT($MK$7:$NB$7,$MK$11:$NB$11)*SUMPRODUCT($ME$11:$MH$11,$ME$18:$MH$18),"")</f>
        <v/>
      </c>
      <c r="KF24" s="19" t="str">
        <f t="array" ref="KF24">IF(KF7="1",KF9*SUMPRODUCT($MK$7:$NB$7,$MK$10:$NB$10)*SUMPRODUCT($ME$10:$MH$10,$ME$18:$MH$18)+SUMPRODUCT($MK$7:$NB$7,$MK$11:$NB$11)*SUMPRODUCT($ME$11:$MH$11,$ME$18:$MH$18),"")</f>
        <v/>
      </c>
      <c r="KG24" s="19" t="str">
        <f t="array" ref="KG24">IF(KG7="1",KG9*SUMPRODUCT($MK$7:$NB$7,$MK$10:$NB$10)*SUMPRODUCT($ME$10:$MH$10,$ME$18:$MH$18)+SUMPRODUCT($MK$7:$NB$7,$MK$11:$NB$11)*SUMPRODUCT($ME$11:$MH$11,$ME$18:$MH$18),"")</f>
        <v/>
      </c>
      <c r="KH24" s="19" t="str">
        <f t="array" ref="KH24">IF(KH7="1",KH9*SUMPRODUCT($MK$7:$NB$7,$MK$10:$NB$10)*SUMPRODUCT($ME$10:$MH$10,$ME$18:$MH$18)+SUMPRODUCT($MK$7:$NB$7,$MK$11:$NB$11)*SUMPRODUCT($ME$11:$MH$11,$ME$18:$MH$18),"")</f>
        <v/>
      </c>
      <c r="KI24" s="19" t="str">
        <f t="array" ref="KI24">IF(KI7="1",KI9*SUMPRODUCT($MK$7:$NB$7,$MK$10:$NB$10)*SUMPRODUCT($ME$10:$MH$10,$ME$18:$MH$18)+SUMPRODUCT($MK$7:$NB$7,$MK$11:$NB$11)*SUMPRODUCT($ME$11:$MH$11,$ME$18:$MH$18),"")</f>
        <v/>
      </c>
      <c r="KJ24" s="19" t="str">
        <f t="array" ref="KJ24">IF(KJ7="1",KJ9*SUMPRODUCT($MK$7:$NB$7,$MK$10:$NB$10)*SUMPRODUCT($ME$10:$MH$10,$ME$18:$MH$18)+SUMPRODUCT($MK$7:$NB$7,$MK$11:$NB$11)*SUMPRODUCT($ME$11:$MH$11,$ME$18:$MH$18),"")</f>
        <v/>
      </c>
      <c r="KK24" s="19" t="str">
        <f t="array" ref="KK24">IF(KK7="1",KK9*SUMPRODUCT($MK$7:$NB$7,$MK$10:$NB$10)*SUMPRODUCT($ME$10:$MH$10,$ME$18:$MH$18)+SUMPRODUCT($MK$7:$NB$7,$MK$11:$NB$11)*SUMPRODUCT($ME$11:$MH$11,$ME$18:$MH$18),"")</f>
        <v/>
      </c>
      <c r="KL24" s="19" t="str">
        <f t="array" ref="KL24">IF(KL7="1",KL9*SUMPRODUCT($MK$7:$NB$7,$MK$10:$NB$10)*SUMPRODUCT($ME$10:$MH$10,$ME$18:$MH$18)+SUMPRODUCT($MK$7:$NB$7,$MK$11:$NB$11)*SUMPRODUCT($ME$11:$MH$11,$ME$18:$MH$18),"")</f>
        <v/>
      </c>
      <c r="KM24" s="19" t="str">
        <f t="array" ref="KM24">IF(KM7="1",KM9*SUMPRODUCT($MK$7:$NB$7,$MK$10:$NB$10)*SUMPRODUCT($ME$10:$MH$10,$ME$18:$MH$18)+SUMPRODUCT($MK$7:$NB$7,$MK$11:$NB$11)*SUMPRODUCT($ME$11:$MH$11,$ME$18:$MH$18),"")</f>
        <v/>
      </c>
      <c r="KN24" s="19" t="str">
        <f t="array" ref="KN24">IF(KN7="1",KN9*SUMPRODUCT($MK$7:$NB$7,$MK$10:$NB$10)*SUMPRODUCT($ME$10:$MH$10,$ME$18:$MH$18)+SUMPRODUCT($MK$7:$NB$7,$MK$11:$NB$11)*SUMPRODUCT($ME$11:$MH$11,$ME$18:$MH$18),"")</f>
        <v/>
      </c>
      <c r="KO24" s="19" t="str">
        <f t="array" ref="KO24">IF(KO7="1",KO9*SUMPRODUCT($MK$7:$NB$7,$MK$10:$NB$10)*SUMPRODUCT($ME$10:$MH$10,$ME$18:$MH$18)+SUMPRODUCT($MK$7:$NB$7,$MK$11:$NB$11)*SUMPRODUCT($ME$11:$MH$11,$ME$18:$MH$18),"")</f>
        <v/>
      </c>
      <c r="KP24" s="19" t="str">
        <f t="array" ref="KP24">IF(KP7="1",KP9*SUMPRODUCT($MK$7:$NB$7,$MK$10:$NB$10)*SUMPRODUCT($ME$10:$MH$10,$ME$18:$MH$18)+SUMPRODUCT($MK$7:$NB$7,$MK$11:$NB$11)*SUMPRODUCT($ME$11:$MH$11,$ME$18:$MH$18),"")</f>
        <v/>
      </c>
      <c r="KQ24" s="19" t="str">
        <f t="array" ref="KQ24">IF(KQ7="1",KQ9*SUMPRODUCT($MK$7:$NB$7,$MK$10:$NB$10)*SUMPRODUCT($ME$10:$MH$10,$ME$18:$MH$18)+SUMPRODUCT($MK$7:$NB$7,$MK$11:$NB$11)*SUMPRODUCT($ME$11:$MH$11,$ME$18:$MH$18),"")</f>
        <v/>
      </c>
      <c r="KR24" s="19" t="str">
        <f t="array" ref="KR24">IF(KR7="1",KR9*SUMPRODUCT($MK$7:$NB$7,$MK$10:$NB$10)*SUMPRODUCT($ME$10:$MH$10,$ME$18:$MH$18)+SUMPRODUCT($MK$7:$NB$7,$MK$11:$NB$11)*SUMPRODUCT($ME$11:$MH$11,$ME$18:$MH$18),"")</f>
        <v/>
      </c>
      <c r="KS24" s="19" t="str">
        <f t="array" ref="KS24">IF(KS7="1",KS9*SUMPRODUCT($MK$7:$NB$7,$MK$10:$NB$10)*SUMPRODUCT($ME$10:$MH$10,$ME$18:$MH$18)+SUMPRODUCT($MK$7:$NB$7,$MK$11:$NB$11)*SUMPRODUCT($ME$11:$MH$11,$ME$18:$MH$18),"")</f>
        <v/>
      </c>
      <c r="KT24" s="19" t="str">
        <f t="array" ref="KT24">IF(KT7="1",KT9*SUMPRODUCT($MK$7:$NB$7,$MK$10:$NB$10)*SUMPRODUCT($ME$10:$MH$10,$ME$18:$MH$18)+SUMPRODUCT($MK$7:$NB$7,$MK$11:$NB$11)*SUMPRODUCT($ME$11:$MH$11,$ME$18:$MH$18),"")</f>
        <v/>
      </c>
      <c r="KU24" s="19" t="str">
        <f t="array" ref="KU24">IF(KU7="1",KU9*SUMPRODUCT($MK$7:$NB$7,$MK$10:$NB$10)*SUMPRODUCT($ME$10:$MH$10,$ME$18:$MH$18)+SUMPRODUCT($MK$7:$NB$7,$MK$11:$NB$11)*SUMPRODUCT($ME$11:$MH$11,$ME$18:$MH$18),"")</f>
        <v/>
      </c>
      <c r="KV24" s="19" t="str">
        <f t="array" ref="KV24">IF(KV7="1",KV9*SUMPRODUCT($MK$7:$NB$7,$MK$10:$NB$10)*SUMPRODUCT($ME$10:$MH$10,$ME$18:$MH$18)+SUMPRODUCT($MK$7:$NB$7,$MK$11:$NB$11)*SUMPRODUCT($ME$11:$MH$11,$ME$18:$MH$18),"")</f>
        <v/>
      </c>
      <c r="KW24" s="19" t="str">
        <f t="array" ref="KW24">IF(KW7="1",KW9*SUMPRODUCT($MK$7:$NB$7,$MK$10:$NB$10)*SUMPRODUCT($ME$10:$MH$10,$ME$18:$MH$18)+SUMPRODUCT($MK$7:$NB$7,$MK$11:$NB$11)*SUMPRODUCT($ME$11:$MH$11,$ME$18:$MH$18),"")</f>
        <v/>
      </c>
      <c r="KX24" s="19" t="str">
        <f t="array" ref="KX24">IF(KX7="1",KX9*SUMPRODUCT($MK$7:$NB$7,$MK$10:$NB$10)*SUMPRODUCT($ME$10:$MH$10,$ME$18:$MH$18)+SUMPRODUCT($MK$7:$NB$7,$MK$11:$NB$11)*SUMPRODUCT($ME$11:$MH$11,$ME$18:$MH$18),"")</f>
        <v/>
      </c>
      <c r="KY24" s="19" t="str">
        <f t="array" ref="KY24">IF(KY7="1",KY9*SUMPRODUCT($MK$7:$NB$7,$MK$10:$NB$10)*SUMPRODUCT($ME$10:$MH$10,$ME$18:$MH$18)+SUMPRODUCT($MK$7:$NB$7,$MK$11:$NB$11)*SUMPRODUCT($ME$11:$MH$11,$ME$18:$MH$18),"")</f>
        <v/>
      </c>
      <c r="KZ24" s="19" t="str">
        <f t="array" ref="KZ24">IF(KZ7="1",KZ9*SUMPRODUCT($MK$7:$NB$7,$MK$10:$NB$10)*SUMPRODUCT($ME$10:$MH$10,$ME$18:$MH$18)+SUMPRODUCT($MK$7:$NB$7,$MK$11:$NB$11)*SUMPRODUCT($ME$11:$MH$11,$ME$18:$MH$18),"")</f>
        <v/>
      </c>
      <c r="LA24" s="19" t="str">
        <f t="array" ref="LA24">IF(LA7="1",LA9*SUMPRODUCT($MK$7:$NB$7,$MK$10:$NB$10)*SUMPRODUCT($ME$10:$MH$10,$ME$18:$MH$18)+SUMPRODUCT($MK$7:$NB$7,$MK$11:$NB$11)*SUMPRODUCT($ME$11:$MH$11,$ME$18:$MH$18),"")</f>
        <v/>
      </c>
      <c r="LB24" s="19" t="str">
        <f t="array" ref="LB24">IF(LB7="1",LB9*SUMPRODUCT($MK$7:$NB$7,$MK$10:$NB$10)*SUMPRODUCT($ME$10:$MH$10,$ME$18:$MH$18)+SUMPRODUCT($MK$7:$NB$7,$MK$11:$NB$11)*SUMPRODUCT($ME$11:$MH$11,$ME$18:$MH$18),"")</f>
        <v/>
      </c>
      <c r="LC24" s="19" t="str">
        <f t="array" ref="LC24">IF(LC7="1",LC9*SUMPRODUCT($MK$7:$NB$7,$MK$10:$NB$10)*SUMPRODUCT($ME$10:$MH$10,$ME$18:$MH$18)+SUMPRODUCT($MK$7:$NB$7,$MK$11:$NB$11)*SUMPRODUCT($ME$11:$MH$11,$ME$18:$MH$18),"")</f>
        <v/>
      </c>
      <c r="LD24" s="19" t="str">
        <f t="array" ref="LD24">IF(LD7="1",LD9*SUMPRODUCT($MK$7:$NB$7,$MK$10:$NB$10)*SUMPRODUCT($ME$10:$MH$10,$ME$18:$MH$18)+SUMPRODUCT($MK$7:$NB$7,$MK$11:$NB$11)*SUMPRODUCT($ME$11:$MH$11,$ME$18:$MH$18),"")</f>
        <v/>
      </c>
      <c r="LE24" s="19" t="str">
        <f t="array" ref="LE24">IF(LE7="1",LE9*SUMPRODUCT($MK$7:$NB$7,$MK$10:$NB$10)*SUMPRODUCT($ME$10:$MH$10,$ME$18:$MH$18)+SUMPRODUCT($MK$7:$NB$7,$MK$11:$NB$11)*SUMPRODUCT($ME$11:$MH$11,$ME$18:$MH$18),"")</f>
        <v/>
      </c>
      <c r="LF24" s="19" t="str">
        <f t="array" ref="LF24">IF(LF7="1",LF9*SUMPRODUCT($MK$7:$NB$7,$MK$10:$NB$10)*SUMPRODUCT($ME$10:$MH$10,$ME$18:$MH$18)+SUMPRODUCT($MK$7:$NB$7,$MK$11:$NB$11)*SUMPRODUCT($ME$11:$MH$11,$ME$18:$MH$18),"")</f>
        <v/>
      </c>
      <c r="LG24" s="19" t="str">
        <f t="array" ref="LG24">IF(LG7="1",LG9*SUMPRODUCT($MK$7:$NB$7,$MK$10:$NB$10)*SUMPRODUCT($ME$10:$MH$10,$ME$18:$MH$18)+SUMPRODUCT($MK$7:$NB$7,$MK$11:$NB$11)*SUMPRODUCT($ME$11:$MH$11,$ME$18:$MH$18),"")</f>
        <v/>
      </c>
      <c r="LH24" s="19" t="str">
        <f t="array" ref="LH24">IF(LH7="1",LH9*SUMPRODUCT($MK$7:$NB$7,$MK$10:$NB$10)*SUMPRODUCT($ME$10:$MH$10,$ME$18:$MH$18)+SUMPRODUCT($MK$7:$NB$7,$MK$11:$NB$11)*SUMPRODUCT($ME$11:$MH$11,$ME$18:$MH$18),"")</f>
        <v/>
      </c>
      <c r="LI24" s="19" t="str">
        <f t="array" ref="LI24">IF(LI7="1",LI9*SUMPRODUCT($MK$7:$NB$7,$MK$10:$NB$10)*SUMPRODUCT($ME$10:$MH$10,$ME$18:$MH$18)+SUMPRODUCT($MK$7:$NB$7,$MK$11:$NB$11)*SUMPRODUCT($ME$11:$MH$11,$ME$18:$MH$18),"")</f>
        <v/>
      </c>
      <c r="LJ24" s="19" t="str">
        <f t="array" ref="LJ24">IF(LJ7="1",LJ9*SUMPRODUCT($MK$7:$NB$7,$MK$10:$NB$10)*SUMPRODUCT($ME$10:$MH$10,$ME$18:$MH$18)+SUMPRODUCT($MK$7:$NB$7,$MK$11:$NB$11)*SUMPRODUCT($ME$11:$MH$11,$ME$18:$MH$18),"")</f>
        <v/>
      </c>
      <c r="LK24" s="19" t="str">
        <f t="array" ref="LK24">IF(LK7="1",LK9*SUMPRODUCT($MK$7:$NB$7,$MK$10:$NB$10)*SUMPRODUCT($ME$10:$MH$10,$ME$18:$MH$18)+SUMPRODUCT($MK$7:$NB$7,$MK$11:$NB$11)*SUMPRODUCT($ME$11:$MH$11,$ME$18:$MH$18),"")</f>
        <v/>
      </c>
      <c r="LL24" s="19" t="str">
        <f t="array" ref="LL24">IF(LL7="1",LL9*SUMPRODUCT($MK$7:$NB$7,$MK$10:$NB$10)*SUMPRODUCT($ME$10:$MH$10,$ME$18:$MH$18)+SUMPRODUCT($MK$7:$NB$7,$MK$11:$NB$11)*SUMPRODUCT($ME$11:$MH$11,$ME$18:$MH$18),"")</f>
        <v/>
      </c>
      <c r="LM24" s="19" t="str">
        <f t="array" ref="LM24">IF(LM7="1",LM9*SUMPRODUCT($MK$7:$NB$7,$MK$10:$NB$10)*SUMPRODUCT($ME$10:$MH$10,$ME$18:$MH$18)+SUMPRODUCT($MK$7:$NB$7,$MK$11:$NB$11)*SUMPRODUCT($ME$11:$MH$11,$ME$18:$MH$18),"")</f>
        <v/>
      </c>
      <c r="LN24" s="19" t="str">
        <f t="array" ref="LN24">IF(LN7="1",LN9*SUMPRODUCT($MK$7:$NB$7,$MK$10:$NB$10)*SUMPRODUCT($ME$10:$MH$10,$ME$18:$MH$18)+SUMPRODUCT($MK$7:$NB$7,$MK$11:$NB$11)*SUMPRODUCT($ME$11:$MH$11,$ME$18:$MH$18),"")</f>
        <v/>
      </c>
      <c r="LO24" s="19" t="str">
        <f t="array" ref="LO24">IF(LO7="1",LO9*SUMPRODUCT($MK$7:$NB$7,$MK$10:$NB$10)*SUMPRODUCT($ME$10:$MH$10,$ME$18:$MH$18)+SUMPRODUCT($MK$7:$NB$7,$MK$11:$NB$11)*SUMPRODUCT($ME$11:$MH$11,$ME$18:$MH$18),"")</f>
        <v/>
      </c>
      <c r="LP24" s="19" t="str">
        <f t="array" ref="LP24">IF(LP7="1",LP9*SUMPRODUCT($MK$7:$NB$7,$MK$10:$NB$10)*SUMPRODUCT($ME$10:$MH$10,$ME$18:$MH$18)+SUMPRODUCT($MK$7:$NB$7,$MK$11:$NB$11)*SUMPRODUCT($ME$11:$MH$11,$ME$18:$MH$18),"")</f>
        <v/>
      </c>
      <c r="LQ24" s="19" t="str">
        <f t="array" ref="LQ24">IF(LQ7="1",LQ9*SUMPRODUCT($MK$7:$NB$7,$MK$10:$NB$10)*SUMPRODUCT($ME$10:$MH$10,$ME$18:$MH$18)+SUMPRODUCT($MK$7:$NB$7,$MK$11:$NB$11)*SUMPRODUCT($ME$11:$MH$11,$ME$18:$MH$18),"")</f>
        <v/>
      </c>
      <c r="LR24" s="19" t="str">
        <f t="array" ref="LR24">IF(LR7="1",LR9*SUMPRODUCT($MK$7:$NB$7,$MK$10:$NB$10)*SUMPRODUCT($ME$10:$MH$10,$ME$18:$MH$18)+SUMPRODUCT($MK$7:$NB$7,$MK$11:$NB$11)*SUMPRODUCT($ME$11:$MH$11,$ME$18:$MH$18),"")</f>
        <v/>
      </c>
      <c r="LS24" s="19"/>
      <c r="LT24" s="19"/>
      <c r="LU24" s="19"/>
      <c r="LV24" s="19"/>
      <c r="LW24" s="19"/>
      <c r="LX24" s="19"/>
      <c r="LY24" s="19"/>
      <c r="LZ24" s="19"/>
      <c r="MA24" s="19"/>
      <c r="MB24" s="19"/>
      <c r="MC24" s="19"/>
      <c r="MD24" s="19"/>
      <c r="ME24" s="19"/>
      <c r="MF24" s="19"/>
      <c r="MG24" s="19"/>
      <c r="MH24" s="19"/>
      <c r="MI24" s="19"/>
      <c r="MJ24" s="19"/>
      <c r="MK24" s="19"/>
      <c r="ML24" s="19"/>
      <c r="MM24" s="19"/>
      <c r="MN24" s="19"/>
      <c r="MO24" s="19"/>
      <c r="MP24" s="19"/>
      <c r="MQ24" s="19"/>
      <c r="MR24" s="19"/>
      <c r="MS24" s="19"/>
      <c r="MT24" s="19"/>
      <c r="MU24" s="19"/>
      <c r="MV24" s="19"/>
      <c r="MW24" s="19"/>
      <c r="MX24" s="19"/>
      <c r="MY24" s="19"/>
      <c r="MZ24" s="19"/>
      <c r="NA24" s="19"/>
      <c r="NB24" s="19"/>
    </row>
    <row r="25" spans="1:366" s="17" customFormat="1" ht="28.5">
      <c r="A25" s="18" t="s">
        <v>1</v>
      </c>
      <c r="B25" s="18">
        <f>SUM(C25:LR25)</f>
        <v>0</v>
      </c>
      <c r="C25" s="19" t="str">
        <f t="array" ref="C25">IF(C7="1",C9*SUMPRODUCT($MK$7:$NB$7,$MK$10:$NB$10)*SUMPRODUCT($ME$10:$MH$10,$ME$19:$MH$19)+SUMPRODUCT($MK$7:$NB$7,$MK$11:$NB$11)*SUMPRODUCT($ME$11:$MH$11,$ME$19:$MH$19),"")</f>
        <v/>
      </c>
      <c r="D25" s="19" t="str">
        <f t="array" ref="D25">IF(D7="1",D9*SUMPRODUCT($MK$7:$NB$7,$MK$10:$NB$10)*SUMPRODUCT($ME$10:$MH$10,$ME$19:$MH$19)+SUMPRODUCT($MK$7:$NB$7,$MK$11:$NB$11)*SUMPRODUCT($ME$11:$MH$11,$ME$19:$MH$19),"")</f>
        <v/>
      </c>
      <c r="E25" s="19" t="str">
        <f t="array" ref="E25">IF(E7="1",E9*SUMPRODUCT($MK$7:$NB$7,$MK$10:$NB$10)*SUMPRODUCT($ME$10:$MH$10,$ME$19:$MH$19)+SUMPRODUCT($MK$7:$NB$7,$MK$11:$NB$11)*SUMPRODUCT($ME$11:$MH$11,$ME$19:$MH$19),"")</f>
        <v/>
      </c>
      <c r="F25" s="19" t="str">
        <f t="array" ref="F25">IF(F7="1",F9*SUMPRODUCT($MK$7:$NB$7,$MK$10:$NB$10)*SUMPRODUCT($ME$10:$MH$10,$ME$19:$MH$19)+SUMPRODUCT($MK$7:$NB$7,$MK$11:$NB$11)*SUMPRODUCT($ME$11:$MH$11,$ME$19:$MH$19),"")</f>
        <v/>
      </c>
      <c r="G25" s="19" t="str">
        <f t="array" ref="G25">IF(G7="1",G9*SUMPRODUCT($MK$7:$NB$7,$MK$10:$NB$10)*SUMPRODUCT($ME$10:$MH$10,$ME$19:$MH$19)+SUMPRODUCT($MK$7:$NB$7,$MK$11:$NB$11)*SUMPRODUCT($ME$11:$MH$11,$ME$19:$MH$19),"")</f>
        <v/>
      </c>
      <c r="H25" s="19" t="str">
        <f t="array" ref="H25">IF(H7="1",H9*SUMPRODUCT($MK$7:$NB$7,$MK$10:$NB$10)*SUMPRODUCT($ME$10:$MH$10,$ME$19:$MH$19)+SUMPRODUCT($MK$7:$NB$7,$MK$11:$NB$11)*SUMPRODUCT($ME$11:$MH$11,$ME$19:$MH$19),"")</f>
        <v/>
      </c>
      <c r="I25" s="19" t="str">
        <f t="array" ref="I25">IF(I7="1",I9*SUMPRODUCT($MK$7:$NB$7,$MK$10:$NB$10)*SUMPRODUCT($ME$10:$MH$10,$ME$19:$MH$19)+SUMPRODUCT($MK$7:$NB$7,$MK$11:$NB$11)*SUMPRODUCT($ME$11:$MH$11,$ME$19:$MH$19),"")</f>
        <v/>
      </c>
      <c r="J25" s="19" t="str">
        <f t="array" ref="J25">IF(J7="1",J9*SUMPRODUCT($MK$7:$NB$7,$MK$10:$NB$10)*SUMPRODUCT($ME$10:$MH$10,$ME$19:$MH$19)+SUMPRODUCT($MK$7:$NB$7,$MK$11:$NB$11)*SUMPRODUCT($ME$11:$MH$11,$ME$19:$MH$19),"")</f>
        <v/>
      </c>
      <c r="K25" s="19" t="str">
        <f t="array" ref="K25">IF(K7="1",K9*SUMPRODUCT($MK$7:$NB$7,$MK$10:$NB$10)*SUMPRODUCT($ME$10:$MH$10,$ME$19:$MH$19)+SUMPRODUCT($MK$7:$NB$7,$MK$11:$NB$11)*SUMPRODUCT($ME$11:$MH$11,$ME$19:$MH$19),"")</f>
        <v/>
      </c>
      <c r="L25" s="19" t="str">
        <f t="array" ref="L25">IF(L7="1",L9*SUMPRODUCT($MK$7:$NB$7,$MK$10:$NB$10)*SUMPRODUCT($ME$10:$MH$10,$ME$19:$MH$19)+SUMPRODUCT($MK$7:$NB$7,$MK$11:$NB$11)*SUMPRODUCT($ME$11:$MH$11,$ME$19:$MH$19),"")</f>
        <v/>
      </c>
      <c r="M25" s="19" t="str">
        <f t="array" ref="M25">IF(M7="1",M9*SUMPRODUCT($MK$7:$NB$7,$MK$10:$NB$10)*SUMPRODUCT($ME$10:$MH$10,$ME$19:$MH$19)+SUMPRODUCT($MK$7:$NB$7,$MK$11:$NB$11)*SUMPRODUCT($ME$11:$MH$11,$ME$19:$MH$19),"")</f>
        <v/>
      </c>
      <c r="N25" s="19" t="str">
        <f t="array" ref="N25">IF(N7="1",N9*SUMPRODUCT($MK$7:$NB$7,$MK$10:$NB$10)*SUMPRODUCT($ME$10:$MH$10,$ME$19:$MH$19)+SUMPRODUCT($MK$7:$NB$7,$MK$11:$NB$11)*SUMPRODUCT($ME$11:$MH$11,$ME$19:$MH$19),"")</f>
        <v/>
      </c>
      <c r="O25" s="19" t="str">
        <f t="array" ref="O25">IF(O7="1",O9*SUMPRODUCT($MK$7:$NB$7,$MK$10:$NB$10)*SUMPRODUCT($ME$10:$MH$10,$ME$19:$MH$19)+SUMPRODUCT($MK$7:$NB$7,$MK$11:$NB$11)*SUMPRODUCT($ME$11:$MH$11,$ME$19:$MH$19),"")</f>
        <v/>
      </c>
      <c r="P25" s="19" t="str">
        <f t="array" ref="P25">IF(P7="1",P9*SUMPRODUCT($MK$7:$NB$7,$MK$10:$NB$10)*SUMPRODUCT($ME$10:$MH$10,$ME$19:$MH$19)+SUMPRODUCT($MK$7:$NB$7,$MK$11:$NB$11)*SUMPRODUCT($ME$11:$MH$11,$ME$19:$MH$19),"")</f>
        <v/>
      </c>
      <c r="Q25" s="19" t="str">
        <f t="array" ref="Q25">IF(Q7="1",Q9*SUMPRODUCT($MK$7:$NB$7,$MK$10:$NB$10)*SUMPRODUCT($ME$10:$MH$10,$ME$19:$MH$19)+SUMPRODUCT($MK$7:$NB$7,$MK$11:$NB$11)*SUMPRODUCT($ME$11:$MH$11,$ME$19:$MH$19),"")</f>
        <v/>
      </c>
      <c r="R25" s="19" t="str">
        <f t="array" ref="R25">IF(R7="1",R9*SUMPRODUCT($MK$7:$NB$7,$MK$10:$NB$10)*SUMPRODUCT($ME$10:$MH$10,$ME$19:$MH$19)+SUMPRODUCT($MK$7:$NB$7,$MK$11:$NB$11)*SUMPRODUCT($ME$11:$MH$11,$ME$19:$MH$19),"")</f>
        <v/>
      </c>
      <c r="S25" s="19" t="str">
        <f t="array" ref="S25">IF(S7="1",S9*SUMPRODUCT($MK$7:$NB$7,$MK$10:$NB$10)*SUMPRODUCT($ME$10:$MH$10,$ME$19:$MH$19)+SUMPRODUCT($MK$7:$NB$7,$MK$11:$NB$11)*SUMPRODUCT($ME$11:$MH$11,$ME$19:$MH$19),"")</f>
        <v/>
      </c>
      <c r="T25" s="19" t="str">
        <f t="array" ref="T25">IF(T7="1",T9*SUMPRODUCT($MK$7:$NB$7,$MK$10:$NB$10)*SUMPRODUCT($ME$10:$MH$10,$ME$19:$MH$19)+SUMPRODUCT($MK$7:$NB$7,$MK$11:$NB$11)*SUMPRODUCT($ME$11:$MH$11,$ME$19:$MH$19),"")</f>
        <v/>
      </c>
      <c r="U25" s="19" t="str">
        <f t="array" ref="U25">IF(U7="1",U9*SUMPRODUCT($MK$7:$NB$7,$MK$10:$NB$10)*SUMPRODUCT($ME$10:$MH$10,$ME$19:$MH$19)+SUMPRODUCT($MK$7:$NB$7,$MK$11:$NB$11)*SUMPRODUCT($ME$11:$MH$11,$ME$19:$MH$19),"")</f>
        <v/>
      </c>
      <c r="V25" s="19" t="str">
        <f t="array" ref="V25">IF(V7="1",V9*SUMPRODUCT($MK$7:$NB$7,$MK$10:$NB$10)*SUMPRODUCT($ME$10:$MH$10,$ME$19:$MH$19)+SUMPRODUCT($MK$7:$NB$7,$MK$11:$NB$11)*SUMPRODUCT($ME$11:$MH$11,$ME$19:$MH$19),"")</f>
        <v/>
      </c>
      <c r="W25" s="19" t="str">
        <f t="array" ref="W25">IF(W7="1",W9*SUMPRODUCT($MK$7:$NB$7,$MK$10:$NB$10)*SUMPRODUCT($ME$10:$MH$10,$ME$19:$MH$19)+SUMPRODUCT($MK$7:$NB$7,$MK$11:$NB$11)*SUMPRODUCT($ME$11:$MH$11,$ME$19:$MH$19),"")</f>
        <v/>
      </c>
      <c r="X25" s="19" t="str">
        <f t="array" ref="X25">IF(X7="1",X9*SUMPRODUCT($MK$7:$NB$7,$MK$10:$NB$10)*SUMPRODUCT($ME$10:$MH$10,$ME$19:$MH$19)+SUMPRODUCT($MK$7:$NB$7,$MK$11:$NB$11)*SUMPRODUCT($ME$11:$MH$11,$ME$19:$MH$19),"")</f>
        <v/>
      </c>
      <c r="Y25" s="19" t="str">
        <f t="array" ref="Y25">IF(Y7="1",Y9*SUMPRODUCT($MK$7:$NB$7,$MK$10:$NB$10)*SUMPRODUCT($ME$10:$MH$10,$ME$19:$MH$19)+SUMPRODUCT($MK$7:$NB$7,$MK$11:$NB$11)*SUMPRODUCT($ME$11:$MH$11,$ME$19:$MH$19),"")</f>
        <v/>
      </c>
      <c r="Z25" s="19" t="str">
        <f t="array" ref="Z25">IF(Z7="1",Z9*SUMPRODUCT($MK$7:$NB$7,$MK$10:$NB$10)*SUMPRODUCT($ME$10:$MH$10,$ME$19:$MH$19)+SUMPRODUCT($MK$7:$NB$7,$MK$11:$NB$11)*SUMPRODUCT($ME$11:$MH$11,$ME$19:$MH$19),"")</f>
        <v/>
      </c>
      <c r="AA25" s="19" t="str">
        <f t="array" ref="AA25">IF(AA7="1",AA9*SUMPRODUCT($MK$7:$NB$7,$MK$10:$NB$10)*SUMPRODUCT($ME$10:$MH$10,$ME$19:$MH$19)+SUMPRODUCT($MK$7:$NB$7,$MK$11:$NB$11)*SUMPRODUCT($ME$11:$MH$11,$ME$19:$MH$19),"")</f>
        <v/>
      </c>
      <c r="AB25" s="19" t="str">
        <f t="array" ref="AB25">IF(AB7="1",AB9*SUMPRODUCT($MK$7:$NB$7,$MK$10:$NB$10)*SUMPRODUCT($ME$10:$MH$10,$ME$19:$MH$19)+SUMPRODUCT($MK$7:$NB$7,$MK$11:$NB$11)*SUMPRODUCT($ME$11:$MH$11,$ME$19:$MH$19),"")</f>
        <v/>
      </c>
      <c r="AC25" s="19" t="str">
        <f t="array" ref="AC25">IF(AC7="1",AC9*SUMPRODUCT($MK$7:$NB$7,$MK$10:$NB$10)*SUMPRODUCT($ME$10:$MH$10,$ME$19:$MH$19)+SUMPRODUCT($MK$7:$NB$7,$MK$11:$NB$11)*SUMPRODUCT($ME$11:$MH$11,$ME$19:$MH$19),"")</f>
        <v/>
      </c>
      <c r="AD25" s="19" t="str">
        <f t="array" ref="AD25">IF(AD7="1",AD9*SUMPRODUCT($MK$7:$NB$7,$MK$10:$NB$10)*SUMPRODUCT($ME$10:$MH$10,$ME$19:$MH$19)+SUMPRODUCT($MK$7:$NB$7,$MK$11:$NB$11)*SUMPRODUCT($ME$11:$MH$11,$ME$19:$MH$19),"")</f>
        <v/>
      </c>
      <c r="AE25" s="19" t="str">
        <f t="array" ref="AE25">IF(AE7="1",AE9*SUMPRODUCT($MK$7:$NB$7,$MK$10:$NB$10)*SUMPRODUCT($ME$10:$MH$10,$ME$19:$MH$19)+SUMPRODUCT($MK$7:$NB$7,$MK$11:$NB$11)*SUMPRODUCT($ME$11:$MH$11,$ME$19:$MH$19),"")</f>
        <v/>
      </c>
      <c r="AF25" s="19" t="str">
        <f t="array" ref="AF25">IF(AF7="1",AF9*SUMPRODUCT($MK$7:$NB$7,$MK$10:$NB$10)*SUMPRODUCT($ME$10:$MH$10,$ME$19:$MH$19)+SUMPRODUCT($MK$7:$NB$7,$MK$11:$NB$11)*SUMPRODUCT($ME$11:$MH$11,$ME$19:$MH$19),"")</f>
        <v/>
      </c>
      <c r="AG25" s="19" t="str">
        <f t="array" ref="AG25">IF(AG7="1",AG9*SUMPRODUCT($MK$7:$NB$7,$MK$10:$NB$10)*SUMPRODUCT($ME$10:$MH$10,$ME$19:$MH$19)+SUMPRODUCT($MK$7:$NB$7,$MK$11:$NB$11)*SUMPRODUCT($ME$11:$MH$11,$ME$19:$MH$19),"")</f>
        <v/>
      </c>
      <c r="AH25" s="19" t="str">
        <f t="array" ref="AH25">IF(AH7="1",AH9*SUMPRODUCT($MK$7:$NB$7,$MK$10:$NB$10)*SUMPRODUCT($ME$10:$MH$10,$ME$19:$MH$19)+SUMPRODUCT($MK$7:$NB$7,$MK$11:$NB$11)*SUMPRODUCT($ME$11:$MH$11,$ME$19:$MH$19),"")</f>
        <v/>
      </c>
      <c r="AI25" s="19" t="str">
        <f t="array" ref="AI25">IF(AI7="1",AI9*SUMPRODUCT($MK$7:$NB$7,$MK$10:$NB$10)*SUMPRODUCT($ME$10:$MH$10,$ME$19:$MH$19)+SUMPRODUCT($MK$7:$NB$7,$MK$11:$NB$11)*SUMPRODUCT($ME$11:$MH$11,$ME$19:$MH$19),"")</f>
        <v/>
      </c>
      <c r="AJ25" s="19" t="str">
        <f t="array" ref="AJ25">IF(AJ7="1",AJ9*SUMPRODUCT($MK$7:$NB$7,$MK$10:$NB$10)*SUMPRODUCT($ME$10:$MH$10,$ME$19:$MH$19)+SUMPRODUCT($MK$7:$NB$7,$MK$11:$NB$11)*SUMPRODUCT($ME$11:$MH$11,$ME$19:$MH$19),"")</f>
        <v/>
      </c>
      <c r="AK25" s="19" t="str">
        <f t="array" ref="AK25">IF(AK7="1",AK9*SUMPRODUCT($MK$7:$NB$7,$MK$10:$NB$10)*SUMPRODUCT($ME$10:$MH$10,$ME$19:$MH$19)+SUMPRODUCT($MK$7:$NB$7,$MK$11:$NB$11)*SUMPRODUCT($ME$11:$MH$11,$ME$19:$MH$19),"")</f>
        <v/>
      </c>
      <c r="AL25" s="19" t="str">
        <f t="array" ref="AL25">IF(AL7="1",AL9*SUMPRODUCT($MK$7:$NB$7,$MK$10:$NB$10)*SUMPRODUCT($ME$10:$MH$10,$ME$19:$MH$19)+SUMPRODUCT($MK$7:$NB$7,$MK$11:$NB$11)*SUMPRODUCT($ME$11:$MH$11,$ME$19:$MH$19),"")</f>
        <v/>
      </c>
      <c r="AM25" s="19" t="str">
        <f t="array" ref="AM25">IF(AM7="1",AM9*SUMPRODUCT($MK$7:$NB$7,$MK$10:$NB$10)*SUMPRODUCT($ME$10:$MH$10,$ME$19:$MH$19)+SUMPRODUCT($MK$7:$NB$7,$MK$11:$NB$11)*SUMPRODUCT($ME$11:$MH$11,$ME$19:$MH$19),"")</f>
        <v/>
      </c>
      <c r="AN25" s="19" t="str">
        <f t="array" ref="AN25">IF(AN7="1",AN9*SUMPRODUCT($MK$7:$NB$7,$MK$10:$NB$10)*SUMPRODUCT($ME$10:$MH$10,$ME$19:$MH$19)+SUMPRODUCT($MK$7:$NB$7,$MK$11:$NB$11)*SUMPRODUCT($ME$11:$MH$11,$ME$19:$MH$19),"")</f>
        <v/>
      </c>
      <c r="AO25" s="19" t="str">
        <f t="array" ref="AO25">IF(AO7="1",AO9*SUMPRODUCT($MK$7:$NB$7,$MK$10:$NB$10)*SUMPRODUCT($ME$10:$MH$10,$ME$19:$MH$19)+SUMPRODUCT($MK$7:$NB$7,$MK$11:$NB$11)*SUMPRODUCT($ME$11:$MH$11,$ME$19:$MH$19),"")</f>
        <v/>
      </c>
      <c r="AP25" s="19" t="str">
        <f t="array" ref="AP25">IF(AP7="1",AP9*SUMPRODUCT($MK$7:$NB$7,$MK$10:$NB$10)*SUMPRODUCT($ME$10:$MH$10,$ME$19:$MH$19)+SUMPRODUCT($MK$7:$NB$7,$MK$11:$NB$11)*SUMPRODUCT($ME$11:$MH$11,$ME$19:$MH$19),"")</f>
        <v/>
      </c>
      <c r="AQ25" s="19" t="str">
        <f t="array" ref="AQ25">IF(AQ7="1",AQ9*SUMPRODUCT($MK$7:$NB$7,$MK$10:$NB$10)*SUMPRODUCT($ME$10:$MH$10,$ME$19:$MH$19)+SUMPRODUCT($MK$7:$NB$7,$MK$11:$NB$11)*SUMPRODUCT($ME$11:$MH$11,$ME$19:$MH$19),"")</f>
        <v/>
      </c>
      <c r="AR25" s="19" t="str">
        <f t="array" ref="AR25">IF(AR7="1",AR9*SUMPRODUCT($MK$7:$NB$7,$MK$10:$NB$10)*SUMPRODUCT($ME$10:$MH$10,$ME$19:$MH$19)+SUMPRODUCT($MK$7:$NB$7,$MK$11:$NB$11)*SUMPRODUCT($ME$11:$MH$11,$ME$19:$MH$19),"")</f>
        <v/>
      </c>
      <c r="AS25" s="19" t="str">
        <f t="array" ref="AS25">IF(AS7="1",AS9*SUMPRODUCT($MK$7:$NB$7,$MK$10:$NB$10)*SUMPRODUCT($ME$10:$MH$10,$ME$19:$MH$19)+SUMPRODUCT($MK$7:$NB$7,$MK$11:$NB$11)*SUMPRODUCT($ME$11:$MH$11,$ME$19:$MH$19),"")</f>
        <v/>
      </c>
      <c r="AT25" s="19" t="str">
        <f t="array" ref="AT25">IF(AT7="1",AT9*SUMPRODUCT($MK$7:$NB$7,$MK$10:$NB$10)*SUMPRODUCT($ME$10:$MH$10,$ME$19:$MH$19)+SUMPRODUCT($MK$7:$NB$7,$MK$11:$NB$11)*SUMPRODUCT($ME$11:$MH$11,$ME$19:$MH$19),"")</f>
        <v/>
      </c>
      <c r="AU25" s="19" t="str">
        <f t="array" ref="AU25">IF(AU7="1",AU9*SUMPRODUCT($MK$7:$NB$7,$MK$10:$NB$10)*SUMPRODUCT($ME$10:$MH$10,$ME$19:$MH$19)+SUMPRODUCT($MK$7:$NB$7,$MK$11:$NB$11)*SUMPRODUCT($ME$11:$MH$11,$ME$19:$MH$19),"")</f>
        <v/>
      </c>
      <c r="AV25" s="19" t="str">
        <f t="array" ref="AV25">IF(AV7="1",AV9*SUMPRODUCT($MK$7:$NB$7,$MK$10:$NB$10)*SUMPRODUCT($ME$10:$MH$10,$ME$19:$MH$19)+SUMPRODUCT($MK$7:$NB$7,$MK$11:$NB$11)*SUMPRODUCT($ME$11:$MH$11,$ME$19:$MH$19),"")</f>
        <v/>
      </c>
      <c r="AW25" s="19" t="str">
        <f t="array" ref="AW25">IF(AW7="1",AW9*SUMPRODUCT($MK$7:$NB$7,$MK$10:$NB$10)*SUMPRODUCT($ME$10:$MH$10,$ME$19:$MH$19)+SUMPRODUCT($MK$7:$NB$7,$MK$11:$NB$11)*SUMPRODUCT($ME$11:$MH$11,$ME$19:$MH$19),"")</f>
        <v/>
      </c>
      <c r="AX25" s="19" t="str">
        <f t="array" ref="AX25">IF(AX7="1",AX9*SUMPRODUCT($MK$7:$NB$7,$MK$10:$NB$10)*SUMPRODUCT($ME$10:$MH$10,$ME$19:$MH$19)+SUMPRODUCT($MK$7:$NB$7,$MK$11:$NB$11)*SUMPRODUCT($ME$11:$MH$11,$ME$19:$MH$19),"")</f>
        <v/>
      </c>
      <c r="AY25" s="19" t="str">
        <f t="array" ref="AY25">IF(AY7="1",AY9*SUMPRODUCT($MK$7:$NB$7,$MK$10:$NB$10)*SUMPRODUCT($ME$10:$MH$10,$ME$19:$MH$19)+SUMPRODUCT($MK$7:$NB$7,$MK$11:$NB$11)*SUMPRODUCT($ME$11:$MH$11,$ME$19:$MH$19),"")</f>
        <v/>
      </c>
      <c r="AZ25" s="19" t="str">
        <f t="array" ref="AZ25">IF(AZ7="1",AZ9*SUMPRODUCT($MK$7:$NB$7,$MK$10:$NB$10)*SUMPRODUCT($ME$10:$MH$10,$ME$19:$MH$19)+SUMPRODUCT($MK$7:$NB$7,$MK$11:$NB$11)*SUMPRODUCT($ME$11:$MH$11,$ME$19:$MH$19),"")</f>
        <v/>
      </c>
      <c r="BA25" s="19" t="str">
        <f t="array" ref="BA25">IF(BA7="1",BA9*SUMPRODUCT($MK$7:$NB$7,$MK$10:$NB$10)*SUMPRODUCT($ME$10:$MH$10,$ME$19:$MH$19)+SUMPRODUCT($MK$7:$NB$7,$MK$11:$NB$11)*SUMPRODUCT($ME$11:$MH$11,$ME$19:$MH$19),"")</f>
        <v/>
      </c>
      <c r="BB25" s="19" t="str">
        <f t="array" ref="BB25">IF(BB7="1",BB9*SUMPRODUCT($MK$7:$NB$7,$MK$10:$NB$10)*SUMPRODUCT($ME$10:$MH$10,$ME$19:$MH$19)+SUMPRODUCT($MK$7:$NB$7,$MK$11:$NB$11)*SUMPRODUCT($ME$11:$MH$11,$ME$19:$MH$19),"")</f>
        <v/>
      </c>
      <c r="BC25" s="19" t="str">
        <f t="array" ref="BC25">IF(BC7="1",BC9*SUMPRODUCT($MK$7:$NB$7,$MK$10:$NB$10)*SUMPRODUCT($ME$10:$MH$10,$ME$19:$MH$19)+SUMPRODUCT($MK$7:$NB$7,$MK$11:$NB$11)*SUMPRODUCT($ME$11:$MH$11,$ME$19:$MH$19),"")</f>
        <v/>
      </c>
      <c r="BD25" s="19" t="str">
        <f t="array" ref="BD25">IF(BD7="1",BD9*SUMPRODUCT($MK$7:$NB$7,$MK$10:$NB$10)*SUMPRODUCT($ME$10:$MH$10,$ME$19:$MH$19)+SUMPRODUCT($MK$7:$NB$7,$MK$11:$NB$11)*SUMPRODUCT($ME$11:$MH$11,$ME$19:$MH$19),"")</f>
        <v/>
      </c>
      <c r="BE25" s="19" t="str">
        <f t="array" ref="BE25">IF(BE7="1",BE9*SUMPRODUCT($MK$7:$NB$7,$MK$10:$NB$10)*SUMPRODUCT($ME$10:$MH$10,$ME$19:$MH$19)+SUMPRODUCT($MK$7:$NB$7,$MK$11:$NB$11)*SUMPRODUCT($ME$11:$MH$11,$ME$19:$MH$19),"")</f>
        <v/>
      </c>
      <c r="BF25" s="19" t="str">
        <f t="array" ref="BF25">IF(BF7="1",BF9*SUMPRODUCT($MK$7:$NB$7,$MK$10:$NB$10)*SUMPRODUCT($ME$10:$MH$10,$ME$19:$MH$19)+SUMPRODUCT($MK$7:$NB$7,$MK$11:$NB$11)*SUMPRODUCT($ME$11:$MH$11,$ME$19:$MH$19),"")</f>
        <v/>
      </c>
      <c r="BG25" s="19" t="str">
        <f t="array" ref="BG25">IF(BG7="1",BG9*SUMPRODUCT($MK$7:$NB$7,$MK$10:$NB$10)*SUMPRODUCT($ME$10:$MH$10,$ME$19:$MH$19)+SUMPRODUCT($MK$7:$NB$7,$MK$11:$NB$11)*SUMPRODUCT($ME$11:$MH$11,$ME$19:$MH$19),"")</f>
        <v/>
      </c>
      <c r="BH25" s="19" t="str">
        <f t="array" ref="BH25">IF(BH7="1",BH9*SUMPRODUCT($MK$7:$NB$7,$MK$10:$NB$10)*SUMPRODUCT($ME$10:$MH$10,$ME$19:$MH$19)+SUMPRODUCT($MK$7:$NB$7,$MK$11:$NB$11)*SUMPRODUCT($ME$11:$MH$11,$ME$19:$MH$19),"")</f>
        <v/>
      </c>
      <c r="BI25" s="19" t="str">
        <f t="array" ref="BI25">IF(BI7="1",BI9*SUMPRODUCT($MK$7:$NB$7,$MK$10:$NB$10)*SUMPRODUCT($ME$10:$MH$10,$ME$19:$MH$19)+SUMPRODUCT($MK$7:$NB$7,$MK$11:$NB$11)*SUMPRODUCT($ME$11:$MH$11,$ME$19:$MH$19),"")</f>
        <v/>
      </c>
      <c r="BJ25" s="19" t="str">
        <f t="array" ref="BJ25">IF(BJ7="1",BJ9*SUMPRODUCT($MK$7:$NB$7,$MK$10:$NB$10)*SUMPRODUCT($ME$10:$MH$10,$ME$19:$MH$19)+SUMPRODUCT($MK$7:$NB$7,$MK$11:$NB$11)*SUMPRODUCT($ME$11:$MH$11,$ME$19:$MH$19),"")</f>
        <v/>
      </c>
      <c r="BK25" s="19" t="str">
        <f t="array" ref="BK25">IF(BK7="1",BK9*SUMPRODUCT($MK$7:$NB$7,$MK$10:$NB$10)*SUMPRODUCT($ME$10:$MH$10,$ME$19:$MH$19)+SUMPRODUCT($MK$7:$NB$7,$MK$11:$NB$11)*SUMPRODUCT($ME$11:$MH$11,$ME$19:$MH$19),"")</f>
        <v/>
      </c>
      <c r="BL25" s="19" t="str">
        <f t="array" ref="BL25">IF(BL7="1",BL9*SUMPRODUCT($MK$7:$NB$7,$MK$10:$NB$10)*SUMPRODUCT($ME$10:$MH$10,$ME$19:$MH$19)+SUMPRODUCT($MK$7:$NB$7,$MK$11:$NB$11)*SUMPRODUCT($ME$11:$MH$11,$ME$19:$MH$19),"")</f>
        <v/>
      </c>
      <c r="BM25" s="19" t="str">
        <f t="array" ref="BM25">IF(BM7="1",BM9*SUMPRODUCT($MK$7:$NB$7,$MK$10:$NB$10)*SUMPRODUCT($ME$10:$MH$10,$ME$19:$MH$19)+SUMPRODUCT($MK$7:$NB$7,$MK$11:$NB$11)*SUMPRODUCT($ME$11:$MH$11,$ME$19:$MH$19),"")</f>
        <v/>
      </c>
      <c r="BN25" s="19" t="str">
        <f t="array" ref="BN25">IF(BN7="1",BN9*SUMPRODUCT($MK$7:$NB$7,$MK$10:$NB$10)*SUMPRODUCT($ME$10:$MH$10,$ME$19:$MH$19)+SUMPRODUCT($MK$7:$NB$7,$MK$11:$NB$11)*SUMPRODUCT($ME$11:$MH$11,$ME$19:$MH$19),"")</f>
        <v/>
      </c>
      <c r="BO25" s="19" t="str">
        <f t="array" ref="BO25">IF(BO7="1",BO9*SUMPRODUCT($MK$7:$NB$7,$MK$10:$NB$10)*SUMPRODUCT($ME$10:$MH$10,$ME$19:$MH$19)+SUMPRODUCT($MK$7:$NB$7,$MK$11:$NB$11)*SUMPRODUCT($ME$11:$MH$11,$ME$19:$MH$19),"")</f>
        <v/>
      </c>
      <c r="BP25" s="19" t="str">
        <f t="array" ref="BP25">IF(BP7="1",BP9*SUMPRODUCT($MK$7:$NB$7,$MK$10:$NB$10)*SUMPRODUCT($ME$10:$MH$10,$ME$19:$MH$19)+SUMPRODUCT($MK$7:$NB$7,$MK$11:$NB$11)*SUMPRODUCT($ME$11:$MH$11,$ME$19:$MH$19),"")</f>
        <v/>
      </c>
      <c r="BQ25" s="19" t="str">
        <f t="array" ref="BQ25">IF(BQ7="1",BQ9*SUMPRODUCT($MK$7:$NB$7,$MK$10:$NB$10)*SUMPRODUCT($ME$10:$MH$10,$ME$19:$MH$19)+SUMPRODUCT($MK$7:$NB$7,$MK$11:$NB$11)*SUMPRODUCT($ME$11:$MH$11,$ME$19:$MH$19),"")</f>
        <v/>
      </c>
      <c r="BR25" s="19" t="str">
        <f t="array" ref="BR25">IF(BR7="1",BR9*SUMPRODUCT($MK$7:$NB$7,$MK$10:$NB$10)*SUMPRODUCT($ME$10:$MH$10,$ME$19:$MH$19)+SUMPRODUCT($MK$7:$NB$7,$MK$11:$NB$11)*SUMPRODUCT($ME$11:$MH$11,$ME$19:$MH$19),"")</f>
        <v/>
      </c>
      <c r="BS25" s="19" t="str">
        <f t="array" ref="BS25">IF(BS7="1",BS9*SUMPRODUCT($MK$7:$NB$7,$MK$10:$NB$10)*SUMPRODUCT($ME$10:$MH$10,$ME$19:$MH$19)+SUMPRODUCT($MK$7:$NB$7,$MK$11:$NB$11)*SUMPRODUCT($ME$11:$MH$11,$ME$19:$MH$19),"")</f>
        <v/>
      </c>
      <c r="BT25" s="19" t="str">
        <f t="array" ref="BT25">IF(BT7="1",BT9*SUMPRODUCT($MK$7:$NB$7,$MK$10:$NB$10)*SUMPRODUCT($ME$10:$MH$10,$ME$19:$MH$19)+SUMPRODUCT($MK$7:$NB$7,$MK$11:$NB$11)*SUMPRODUCT($ME$11:$MH$11,$ME$19:$MH$19),"")</f>
        <v/>
      </c>
      <c r="BU25" s="19" t="str">
        <f t="array" ref="BU25">IF(BU7="1",BU9*SUMPRODUCT($MK$7:$NB$7,$MK$10:$NB$10)*SUMPRODUCT($ME$10:$MH$10,$ME$19:$MH$19)+SUMPRODUCT($MK$7:$NB$7,$MK$11:$NB$11)*SUMPRODUCT($ME$11:$MH$11,$ME$19:$MH$19),"")</f>
        <v/>
      </c>
      <c r="BV25" s="19" t="str">
        <f t="array" ref="BV25">IF(BV7="1",BV9*SUMPRODUCT($MK$7:$NB$7,$MK$10:$NB$10)*SUMPRODUCT($ME$10:$MH$10,$ME$19:$MH$19)+SUMPRODUCT($MK$7:$NB$7,$MK$11:$NB$11)*SUMPRODUCT($ME$11:$MH$11,$ME$19:$MH$19),"")</f>
        <v/>
      </c>
      <c r="BW25" s="19" t="str">
        <f t="array" ref="BW25">IF(BW7="1",BW9*SUMPRODUCT($MK$7:$NB$7,$MK$10:$NB$10)*SUMPRODUCT($ME$10:$MH$10,$ME$19:$MH$19)+SUMPRODUCT($MK$7:$NB$7,$MK$11:$NB$11)*SUMPRODUCT($ME$11:$MH$11,$ME$19:$MH$19),"")</f>
        <v/>
      </c>
      <c r="BX25" s="19" t="str">
        <f t="array" ref="BX25">IF(BX7="1",BX9*SUMPRODUCT($MK$7:$NB$7,$MK$10:$NB$10)*SUMPRODUCT($ME$10:$MH$10,$ME$19:$MH$19)+SUMPRODUCT($MK$7:$NB$7,$MK$11:$NB$11)*SUMPRODUCT($ME$11:$MH$11,$ME$19:$MH$19),"")</f>
        <v/>
      </c>
      <c r="BY25" s="19" t="str">
        <f t="array" ref="BY25">IF(BY7="1",BY9*SUMPRODUCT($MK$7:$NB$7,$MK$10:$NB$10)*SUMPRODUCT($ME$10:$MH$10,$ME$19:$MH$19)+SUMPRODUCT($MK$7:$NB$7,$MK$11:$NB$11)*SUMPRODUCT($ME$11:$MH$11,$ME$19:$MH$19),"")</f>
        <v/>
      </c>
      <c r="BZ25" s="19" t="str">
        <f t="array" ref="BZ25">IF(BZ7="1",BZ9*SUMPRODUCT($MK$7:$NB$7,$MK$10:$NB$10)*SUMPRODUCT($ME$10:$MH$10,$ME$19:$MH$19)+SUMPRODUCT($MK$7:$NB$7,$MK$11:$NB$11)*SUMPRODUCT($ME$11:$MH$11,$ME$19:$MH$19),"")</f>
        <v/>
      </c>
      <c r="CA25" s="19" t="str">
        <f t="array" ref="CA25">IF(CA7="1",CA9*SUMPRODUCT($MK$7:$NB$7,$MK$10:$NB$10)*SUMPRODUCT($ME$10:$MH$10,$ME$19:$MH$19)+SUMPRODUCT($MK$7:$NB$7,$MK$11:$NB$11)*SUMPRODUCT($ME$11:$MH$11,$ME$19:$MH$19),"")</f>
        <v/>
      </c>
      <c r="CB25" s="19" t="str">
        <f t="array" ref="CB25">IF(CB7="1",CB9*SUMPRODUCT($MK$7:$NB$7,$MK$10:$NB$10)*SUMPRODUCT($ME$10:$MH$10,$ME$19:$MH$19)+SUMPRODUCT($MK$7:$NB$7,$MK$11:$NB$11)*SUMPRODUCT($ME$11:$MH$11,$ME$19:$MH$19),"")</f>
        <v/>
      </c>
      <c r="CC25" s="19" t="str">
        <f t="array" ref="CC25">IF(CC7="1",CC9*SUMPRODUCT($MK$7:$NB$7,$MK$10:$NB$10)*SUMPRODUCT($ME$10:$MH$10,$ME$19:$MH$19)+SUMPRODUCT($MK$7:$NB$7,$MK$11:$NB$11)*SUMPRODUCT($ME$11:$MH$11,$ME$19:$MH$19),"")</f>
        <v/>
      </c>
      <c r="CD25" s="19" t="str">
        <f t="array" ref="CD25">IF(CD7="1",CD9*SUMPRODUCT($MK$7:$NB$7,$MK$10:$NB$10)*SUMPRODUCT($ME$10:$MH$10,$ME$19:$MH$19)+SUMPRODUCT($MK$7:$NB$7,$MK$11:$NB$11)*SUMPRODUCT($ME$11:$MH$11,$ME$19:$MH$19),"")</f>
        <v/>
      </c>
      <c r="CE25" s="19" t="str">
        <f t="array" ref="CE25">IF(CE7="1",CE9*SUMPRODUCT($MK$7:$NB$7,$MK$10:$NB$10)*SUMPRODUCT($ME$10:$MH$10,$ME$19:$MH$19)+SUMPRODUCT($MK$7:$NB$7,$MK$11:$NB$11)*SUMPRODUCT($ME$11:$MH$11,$ME$19:$MH$19),"")</f>
        <v/>
      </c>
      <c r="CF25" s="19" t="str">
        <f t="array" ref="CF25">IF(CF7="1",CF9*SUMPRODUCT($MK$7:$NB$7,$MK$10:$NB$10)*SUMPRODUCT($ME$10:$MH$10,$ME$19:$MH$19)+SUMPRODUCT($MK$7:$NB$7,$MK$11:$NB$11)*SUMPRODUCT($ME$11:$MH$11,$ME$19:$MH$19),"")</f>
        <v/>
      </c>
      <c r="CG25" s="19" t="str">
        <f t="array" ref="CG25">IF(CG7="1",CG9*SUMPRODUCT($MK$7:$NB$7,$MK$10:$NB$10)*SUMPRODUCT($ME$10:$MH$10,$ME$19:$MH$19)+SUMPRODUCT($MK$7:$NB$7,$MK$11:$NB$11)*SUMPRODUCT($ME$11:$MH$11,$ME$19:$MH$19),"")</f>
        <v/>
      </c>
      <c r="CH25" s="19" t="str">
        <f t="array" ref="CH25">IF(CH7="1",CH9*SUMPRODUCT($MK$7:$NB$7,$MK$10:$NB$10)*SUMPRODUCT($ME$10:$MH$10,$ME$19:$MH$19)+SUMPRODUCT($MK$7:$NB$7,$MK$11:$NB$11)*SUMPRODUCT($ME$11:$MH$11,$ME$19:$MH$19),"")</f>
        <v/>
      </c>
      <c r="CI25" s="19" t="str">
        <f t="array" ref="CI25">IF(CI7="1",CI9*SUMPRODUCT($MK$7:$NB$7,$MK$10:$NB$10)*SUMPRODUCT($ME$10:$MH$10,$ME$19:$MH$19)+SUMPRODUCT($MK$7:$NB$7,$MK$11:$NB$11)*SUMPRODUCT($ME$11:$MH$11,$ME$19:$MH$19),"")</f>
        <v/>
      </c>
      <c r="CJ25" s="19" t="str">
        <f t="array" ref="CJ25">IF(CJ7="1",CJ9*SUMPRODUCT($MK$7:$NB$7,$MK$10:$NB$10)*SUMPRODUCT($ME$10:$MH$10,$ME$19:$MH$19)+SUMPRODUCT($MK$7:$NB$7,$MK$11:$NB$11)*SUMPRODUCT($ME$11:$MH$11,$ME$19:$MH$19),"")</f>
        <v/>
      </c>
      <c r="CK25" s="19" t="str">
        <f t="array" ref="CK25">IF(CK7="1",CK9*SUMPRODUCT($MK$7:$NB$7,$MK$10:$NB$10)*SUMPRODUCT($ME$10:$MH$10,$ME$19:$MH$19)+SUMPRODUCT($MK$7:$NB$7,$MK$11:$NB$11)*SUMPRODUCT($ME$11:$MH$11,$ME$19:$MH$19),"")</f>
        <v/>
      </c>
      <c r="CL25" s="19" t="str">
        <f t="array" ref="CL25">IF(CL7="1",CL9*SUMPRODUCT($MK$7:$NB$7,$MK$10:$NB$10)*SUMPRODUCT($ME$10:$MH$10,$ME$19:$MH$19)+SUMPRODUCT($MK$7:$NB$7,$MK$11:$NB$11)*SUMPRODUCT($ME$11:$MH$11,$ME$19:$MH$19),"")</f>
        <v/>
      </c>
      <c r="CM25" s="19" t="str">
        <f t="array" ref="CM25">IF(CM7="1",CM9*SUMPRODUCT($MK$7:$NB$7,$MK$10:$NB$10)*SUMPRODUCT($ME$10:$MH$10,$ME$19:$MH$19)+SUMPRODUCT($MK$7:$NB$7,$MK$11:$NB$11)*SUMPRODUCT($ME$11:$MH$11,$ME$19:$MH$19),"")</f>
        <v/>
      </c>
      <c r="CN25" s="19" t="str">
        <f t="array" ref="CN25">IF(CN7="1",CN9*SUMPRODUCT($MK$7:$NB$7,$MK$10:$NB$10)*SUMPRODUCT($ME$10:$MH$10,$ME$19:$MH$19)+SUMPRODUCT($MK$7:$NB$7,$MK$11:$NB$11)*SUMPRODUCT($ME$11:$MH$11,$ME$19:$MH$19),"")</f>
        <v/>
      </c>
      <c r="CO25" s="19" t="str">
        <f t="array" ref="CO25">IF(CO7="1",CO9*SUMPRODUCT($MK$7:$NB$7,$MK$10:$NB$10)*SUMPRODUCT($ME$10:$MH$10,$ME$19:$MH$19)+SUMPRODUCT($MK$7:$NB$7,$MK$11:$NB$11)*SUMPRODUCT($ME$11:$MH$11,$ME$19:$MH$19),"")</f>
        <v/>
      </c>
      <c r="CP25" s="19" t="str">
        <f t="array" ref="CP25">IF(CP7="1",CP9*SUMPRODUCT($MK$7:$NB$7,$MK$10:$NB$10)*SUMPRODUCT($ME$10:$MH$10,$ME$19:$MH$19)+SUMPRODUCT($MK$7:$NB$7,$MK$11:$NB$11)*SUMPRODUCT($ME$11:$MH$11,$ME$19:$MH$19),"")</f>
        <v/>
      </c>
      <c r="CQ25" s="19" t="str">
        <f t="array" ref="CQ25">IF(CQ7="1",CQ9*SUMPRODUCT($MK$7:$NB$7,$MK$10:$NB$10)*SUMPRODUCT($ME$10:$MH$10,$ME$19:$MH$19)+SUMPRODUCT($MK$7:$NB$7,$MK$11:$NB$11)*SUMPRODUCT($ME$11:$MH$11,$ME$19:$MH$19),"")</f>
        <v/>
      </c>
      <c r="CR25" s="19" t="str">
        <f t="array" ref="CR25">IF(CR7="1",CR9*SUMPRODUCT($MK$7:$NB$7,$MK$10:$NB$10)*SUMPRODUCT($ME$10:$MH$10,$ME$19:$MH$19)+SUMPRODUCT($MK$7:$NB$7,$MK$11:$NB$11)*SUMPRODUCT($ME$11:$MH$11,$ME$19:$MH$19),"")</f>
        <v/>
      </c>
      <c r="CS25" s="19" t="str">
        <f t="array" ref="CS25">IF(CS7="1",CS9*SUMPRODUCT($MK$7:$NB$7,$MK$10:$NB$10)*SUMPRODUCT($ME$10:$MH$10,$ME$19:$MH$19)+SUMPRODUCT($MK$7:$NB$7,$MK$11:$NB$11)*SUMPRODUCT($ME$11:$MH$11,$ME$19:$MH$19),"")</f>
        <v/>
      </c>
      <c r="CT25" s="19" t="str">
        <f t="array" ref="CT25">IF(CT7="1",CT9*SUMPRODUCT($MK$7:$NB$7,$MK$10:$NB$10)*SUMPRODUCT($ME$10:$MH$10,$ME$19:$MH$19)+SUMPRODUCT($MK$7:$NB$7,$MK$11:$NB$11)*SUMPRODUCT($ME$11:$MH$11,$ME$19:$MH$19),"")</f>
        <v/>
      </c>
      <c r="CU25" s="19" t="str">
        <f t="array" ref="CU25">IF(CU7="1",CU9*SUMPRODUCT($MK$7:$NB$7,$MK$10:$NB$10)*SUMPRODUCT($ME$10:$MH$10,$ME$19:$MH$19)+SUMPRODUCT($MK$7:$NB$7,$MK$11:$NB$11)*SUMPRODUCT($ME$11:$MH$11,$ME$19:$MH$19),"")</f>
        <v/>
      </c>
      <c r="CV25" s="19" t="str">
        <f t="array" ref="CV25">IF(CV7="1",CV9*SUMPRODUCT($MK$7:$NB$7,$MK$10:$NB$10)*SUMPRODUCT($ME$10:$MH$10,$ME$19:$MH$19)+SUMPRODUCT($MK$7:$NB$7,$MK$11:$NB$11)*SUMPRODUCT($ME$11:$MH$11,$ME$19:$MH$19),"")</f>
        <v/>
      </c>
      <c r="CW25" s="19" t="str">
        <f t="array" ref="CW25">IF(CW7="1",CW9*SUMPRODUCT($MK$7:$NB$7,$MK$10:$NB$10)*SUMPRODUCT($ME$10:$MH$10,$ME$19:$MH$19)+SUMPRODUCT($MK$7:$NB$7,$MK$11:$NB$11)*SUMPRODUCT($ME$11:$MH$11,$ME$19:$MH$19),"")</f>
        <v/>
      </c>
      <c r="CX25" s="19" t="str">
        <f t="array" ref="CX25">IF(CX7="1",CX9*SUMPRODUCT($MK$7:$NB$7,$MK$10:$NB$10)*SUMPRODUCT($ME$10:$MH$10,$ME$19:$MH$19)+SUMPRODUCT($MK$7:$NB$7,$MK$11:$NB$11)*SUMPRODUCT($ME$11:$MH$11,$ME$19:$MH$19),"")</f>
        <v/>
      </c>
      <c r="CY25" s="19" t="str">
        <f t="array" ref="CY25">IF(CY7="1",CY9*SUMPRODUCT($MK$7:$NB$7,$MK$10:$NB$10)*SUMPRODUCT($ME$10:$MH$10,$ME$19:$MH$19)+SUMPRODUCT($MK$7:$NB$7,$MK$11:$NB$11)*SUMPRODUCT($ME$11:$MH$11,$ME$19:$MH$19),"")</f>
        <v/>
      </c>
      <c r="CZ25" s="19" t="str">
        <f t="array" ref="CZ25">IF(CZ7="1",CZ9*SUMPRODUCT($MK$7:$NB$7,$MK$10:$NB$10)*SUMPRODUCT($ME$10:$MH$10,$ME$19:$MH$19)+SUMPRODUCT($MK$7:$NB$7,$MK$11:$NB$11)*SUMPRODUCT($ME$11:$MH$11,$ME$19:$MH$19),"")</f>
        <v/>
      </c>
      <c r="DA25" s="19" t="str">
        <f t="array" ref="DA25">IF(DA7="1",DA9*SUMPRODUCT($MK$7:$NB$7,$MK$10:$NB$10)*SUMPRODUCT($ME$10:$MH$10,$ME$19:$MH$19)+SUMPRODUCT($MK$7:$NB$7,$MK$11:$NB$11)*SUMPRODUCT($ME$11:$MH$11,$ME$19:$MH$19),"")</f>
        <v/>
      </c>
      <c r="DB25" s="19" t="str">
        <f t="array" ref="DB25">IF(DB7="1",DB9*SUMPRODUCT($MK$7:$NB$7,$MK$10:$NB$10)*SUMPRODUCT($ME$10:$MH$10,$ME$19:$MH$19)+SUMPRODUCT($MK$7:$NB$7,$MK$11:$NB$11)*SUMPRODUCT($ME$11:$MH$11,$ME$19:$MH$19),"")</f>
        <v/>
      </c>
      <c r="DC25" s="19" t="str">
        <f t="array" ref="DC25">IF(DC7="1",DC9*SUMPRODUCT($MK$7:$NB$7,$MK$10:$NB$10)*SUMPRODUCT($ME$10:$MH$10,$ME$19:$MH$19)+SUMPRODUCT($MK$7:$NB$7,$MK$11:$NB$11)*SUMPRODUCT($ME$11:$MH$11,$ME$19:$MH$19),"")</f>
        <v/>
      </c>
      <c r="DD25" s="19" t="str">
        <f t="array" ref="DD25">IF(DD7="1",DD9*SUMPRODUCT($MK$7:$NB$7,$MK$10:$NB$10)*SUMPRODUCT($ME$10:$MH$10,$ME$19:$MH$19)+SUMPRODUCT($MK$7:$NB$7,$MK$11:$NB$11)*SUMPRODUCT($ME$11:$MH$11,$ME$19:$MH$19),"")</f>
        <v/>
      </c>
      <c r="DE25" s="19" t="str">
        <f t="array" ref="DE25">IF(DE7="1",DE9*SUMPRODUCT($MK$7:$NB$7,$MK$10:$NB$10)*SUMPRODUCT($ME$10:$MH$10,$ME$19:$MH$19)+SUMPRODUCT($MK$7:$NB$7,$MK$11:$NB$11)*SUMPRODUCT($ME$11:$MH$11,$ME$19:$MH$19),"")</f>
        <v/>
      </c>
      <c r="DF25" s="19" t="str">
        <f t="array" ref="DF25">IF(DF7="1",DF9*SUMPRODUCT($MK$7:$NB$7,$MK$10:$NB$10)*SUMPRODUCT($ME$10:$MH$10,$ME$19:$MH$19)+SUMPRODUCT($MK$7:$NB$7,$MK$11:$NB$11)*SUMPRODUCT($ME$11:$MH$11,$ME$19:$MH$19),"")</f>
        <v/>
      </c>
      <c r="DG25" s="19" t="str">
        <f t="array" ref="DG25">IF(DG7="1",DG9*SUMPRODUCT($MK$7:$NB$7,$MK$10:$NB$10)*SUMPRODUCT($ME$10:$MH$10,$ME$19:$MH$19)+SUMPRODUCT($MK$7:$NB$7,$MK$11:$NB$11)*SUMPRODUCT($ME$11:$MH$11,$ME$19:$MH$19),"")</f>
        <v/>
      </c>
      <c r="DH25" s="19" t="str">
        <f t="array" ref="DH25">IF(DH7="1",DH9*SUMPRODUCT($MK$7:$NB$7,$MK$10:$NB$10)*SUMPRODUCT($ME$10:$MH$10,$ME$19:$MH$19)+SUMPRODUCT($MK$7:$NB$7,$MK$11:$NB$11)*SUMPRODUCT($ME$11:$MH$11,$ME$19:$MH$19),"")</f>
        <v/>
      </c>
      <c r="DI25" s="19" t="str">
        <f t="array" ref="DI25">IF(DI7="1",DI9*SUMPRODUCT($MK$7:$NB$7,$MK$10:$NB$10)*SUMPRODUCT($ME$10:$MH$10,$ME$19:$MH$19)+SUMPRODUCT($MK$7:$NB$7,$MK$11:$NB$11)*SUMPRODUCT($ME$11:$MH$11,$ME$19:$MH$19),"")</f>
        <v/>
      </c>
      <c r="DJ25" s="19" t="str">
        <f t="array" ref="DJ25">IF(DJ7="1",DJ9*SUMPRODUCT($MK$7:$NB$7,$MK$10:$NB$10)*SUMPRODUCT($ME$10:$MH$10,$ME$19:$MH$19)+SUMPRODUCT($MK$7:$NB$7,$MK$11:$NB$11)*SUMPRODUCT($ME$11:$MH$11,$ME$19:$MH$19),"")</f>
        <v/>
      </c>
      <c r="DK25" s="19" t="str">
        <f t="array" ref="DK25">IF(DK7="1",DK9*SUMPRODUCT($MK$7:$NB$7,$MK$10:$NB$10)*SUMPRODUCT($ME$10:$MH$10,$ME$19:$MH$19)+SUMPRODUCT($MK$7:$NB$7,$MK$11:$NB$11)*SUMPRODUCT($ME$11:$MH$11,$ME$19:$MH$19),"")</f>
        <v/>
      </c>
      <c r="DL25" s="19" t="str">
        <f t="array" ref="DL25">IF(DL7="1",DL9*SUMPRODUCT($MK$7:$NB$7,$MK$10:$NB$10)*SUMPRODUCT($ME$10:$MH$10,$ME$19:$MH$19)+SUMPRODUCT($MK$7:$NB$7,$MK$11:$NB$11)*SUMPRODUCT($ME$11:$MH$11,$ME$19:$MH$19),"")</f>
        <v/>
      </c>
      <c r="DM25" s="19" t="str">
        <f t="array" ref="DM25">IF(DM7="1",DM9*SUMPRODUCT($MK$7:$NB$7,$MK$10:$NB$10)*SUMPRODUCT($ME$10:$MH$10,$ME$19:$MH$19)+SUMPRODUCT($MK$7:$NB$7,$MK$11:$NB$11)*SUMPRODUCT($ME$11:$MH$11,$ME$19:$MH$19),"")</f>
        <v/>
      </c>
      <c r="DN25" s="19" t="str">
        <f t="array" ref="DN25">IF(DN7="1",DN9*SUMPRODUCT($MK$7:$NB$7,$MK$10:$NB$10)*SUMPRODUCT($ME$10:$MH$10,$ME$19:$MH$19)+SUMPRODUCT($MK$7:$NB$7,$MK$11:$NB$11)*SUMPRODUCT($ME$11:$MH$11,$ME$19:$MH$19),"")</f>
        <v/>
      </c>
      <c r="DO25" s="19" t="str">
        <f t="array" ref="DO25">IF(DO7="1",DO9*SUMPRODUCT($MK$7:$NB$7,$MK$10:$NB$10)*SUMPRODUCT($ME$10:$MH$10,$ME$19:$MH$19)+SUMPRODUCT($MK$7:$NB$7,$MK$11:$NB$11)*SUMPRODUCT($ME$11:$MH$11,$ME$19:$MH$19),"")</f>
        <v/>
      </c>
      <c r="DP25" s="19" t="str">
        <f t="array" ref="DP25">IF(DP7="1",DP9*SUMPRODUCT($MK$7:$NB$7,$MK$10:$NB$10)*SUMPRODUCT($ME$10:$MH$10,$ME$19:$MH$19)+SUMPRODUCT($MK$7:$NB$7,$MK$11:$NB$11)*SUMPRODUCT($ME$11:$MH$11,$ME$19:$MH$19),"")</f>
        <v/>
      </c>
      <c r="DQ25" s="19" t="str">
        <f t="array" ref="DQ25">IF(DQ7="1",DQ9*SUMPRODUCT($MK$7:$NB$7,$MK$10:$NB$10)*SUMPRODUCT($ME$10:$MH$10,$ME$19:$MH$19)+SUMPRODUCT($MK$7:$NB$7,$MK$11:$NB$11)*SUMPRODUCT($ME$11:$MH$11,$ME$19:$MH$19),"")</f>
        <v/>
      </c>
      <c r="DR25" s="19" t="str">
        <f t="array" ref="DR25">IF(DR7="1",DR9*SUMPRODUCT($MK$7:$NB$7,$MK$10:$NB$10)*SUMPRODUCT($ME$10:$MH$10,$ME$19:$MH$19)+SUMPRODUCT($MK$7:$NB$7,$MK$11:$NB$11)*SUMPRODUCT($ME$11:$MH$11,$ME$19:$MH$19),"")</f>
        <v/>
      </c>
      <c r="DS25" s="19" t="str">
        <f t="array" ref="DS25">IF(DS7="1",DS9*SUMPRODUCT($MK$7:$NB$7,$MK$10:$NB$10)*SUMPRODUCT($ME$10:$MH$10,$ME$19:$MH$19)+SUMPRODUCT($MK$7:$NB$7,$MK$11:$NB$11)*SUMPRODUCT($ME$11:$MH$11,$ME$19:$MH$19),"")</f>
        <v/>
      </c>
      <c r="DT25" s="19" t="str">
        <f t="array" ref="DT25">IF(DT7="1",DT9*SUMPRODUCT($MK$7:$NB$7,$MK$10:$NB$10)*SUMPRODUCT($ME$10:$MH$10,$ME$19:$MH$19)+SUMPRODUCT($MK$7:$NB$7,$MK$11:$NB$11)*SUMPRODUCT($ME$11:$MH$11,$ME$19:$MH$19),"")</f>
        <v/>
      </c>
      <c r="DU25" s="19" t="str">
        <f t="array" ref="DU25">IF(DU7="1",DU9*SUMPRODUCT($MK$7:$NB$7,$MK$10:$NB$10)*SUMPRODUCT($ME$10:$MH$10,$ME$19:$MH$19)+SUMPRODUCT($MK$7:$NB$7,$MK$11:$NB$11)*SUMPRODUCT($ME$11:$MH$11,$ME$19:$MH$19),"")</f>
        <v/>
      </c>
      <c r="DV25" s="19" t="str">
        <f t="array" ref="DV25">IF(DV7="1",DV9*SUMPRODUCT($MK$7:$NB$7,$MK$10:$NB$10)*SUMPRODUCT($ME$10:$MH$10,$ME$19:$MH$19)+SUMPRODUCT($MK$7:$NB$7,$MK$11:$NB$11)*SUMPRODUCT($ME$11:$MH$11,$ME$19:$MH$19),"")</f>
        <v/>
      </c>
      <c r="DW25" s="19" t="str">
        <f t="array" ref="DW25">IF(DW7="1",DW9*SUMPRODUCT($MK$7:$NB$7,$MK$10:$NB$10)*SUMPRODUCT($ME$10:$MH$10,$ME$19:$MH$19)+SUMPRODUCT($MK$7:$NB$7,$MK$11:$NB$11)*SUMPRODUCT($ME$11:$MH$11,$ME$19:$MH$19),"")</f>
        <v/>
      </c>
      <c r="DX25" s="19" t="str">
        <f t="array" ref="DX25">IF(DX7="1",DX9*SUMPRODUCT($MK$7:$NB$7,$MK$10:$NB$10)*SUMPRODUCT($ME$10:$MH$10,$ME$19:$MH$19)+SUMPRODUCT($MK$7:$NB$7,$MK$11:$NB$11)*SUMPRODUCT($ME$11:$MH$11,$ME$19:$MH$19),"")</f>
        <v/>
      </c>
      <c r="DY25" s="19" t="str">
        <f t="array" ref="DY25">IF(DY7="1",DY9*SUMPRODUCT($MK$7:$NB$7,$MK$10:$NB$10)*SUMPRODUCT($ME$10:$MH$10,$ME$19:$MH$19)+SUMPRODUCT($MK$7:$NB$7,$MK$11:$NB$11)*SUMPRODUCT($ME$11:$MH$11,$ME$19:$MH$19),"")</f>
        <v/>
      </c>
      <c r="DZ25" s="19" t="str">
        <f t="array" ref="DZ25">IF(DZ7="1",DZ9*SUMPRODUCT($MK$7:$NB$7,$MK$10:$NB$10)*SUMPRODUCT($ME$10:$MH$10,$ME$19:$MH$19)+SUMPRODUCT($MK$7:$NB$7,$MK$11:$NB$11)*SUMPRODUCT($ME$11:$MH$11,$ME$19:$MH$19),"")</f>
        <v/>
      </c>
      <c r="EA25" s="19" t="str">
        <f t="array" ref="EA25">IF(EA7="1",EA9*SUMPRODUCT($MK$7:$NB$7,$MK$10:$NB$10)*SUMPRODUCT($ME$10:$MH$10,$ME$19:$MH$19)+SUMPRODUCT($MK$7:$NB$7,$MK$11:$NB$11)*SUMPRODUCT($ME$11:$MH$11,$ME$19:$MH$19),"")</f>
        <v/>
      </c>
      <c r="EB25" s="19" t="str">
        <f t="array" ref="EB25">IF(EB7="1",EB9*SUMPRODUCT($MK$7:$NB$7,$MK$10:$NB$10)*SUMPRODUCT($ME$10:$MH$10,$ME$19:$MH$19)+SUMPRODUCT($MK$7:$NB$7,$MK$11:$NB$11)*SUMPRODUCT($ME$11:$MH$11,$ME$19:$MH$19),"")</f>
        <v/>
      </c>
      <c r="EC25" s="19" t="str">
        <f t="array" ref="EC25">IF(EC7="1",EC9*SUMPRODUCT($MK$7:$NB$7,$MK$10:$NB$10)*SUMPRODUCT($ME$10:$MH$10,$ME$19:$MH$19)+SUMPRODUCT($MK$7:$NB$7,$MK$11:$NB$11)*SUMPRODUCT($ME$11:$MH$11,$ME$19:$MH$19),"")</f>
        <v/>
      </c>
      <c r="ED25" s="19" t="str">
        <f t="array" ref="ED25">IF(ED7="1",ED9*SUMPRODUCT($MK$7:$NB$7,$MK$10:$NB$10)*SUMPRODUCT($ME$10:$MH$10,$ME$19:$MH$19)+SUMPRODUCT($MK$7:$NB$7,$MK$11:$NB$11)*SUMPRODUCT($ME$11:$MH$11,$ME$19:$MH$19),"")</f>
        <v/>
      </c>
      <c r="EE25" s="19" t="str">
        <f t="array" ref="EE25">IF(EE7="1",EE9*SUMPRODUCT($MK$7:$NB$7,$MK$10:$NB$10)*SUMPRODUCT($ME$10:$MH$10,$ME$19:$MH$19)+SUMPRODUCT($MK$7:$NB$7,$MK$11:$NB$11)*SUMPRODUCT($ME$11:$MH$11,$ME$19:$MH$19),"")</f>
        <v/>
      </c>
      <c r="EF25" s="19" t="str">
        <f t="array" ref="EF25">IF(EF7="1",EF9*SUMPRODUCT($MK$7:$NB$7,$MK$10:$NB$10)*SUMPRODUCT($ME$10:$MH$10,$ME$19:$MH$19)+SUMPRODUCT($MK$7:$NB$7,$MK$11:$NB$11)*SUMPRODUCT($ME$11:$MH$11,$ME$19:$MH$19),"")</f>
        <v/>
      </c>
      <c r="EG25" s="19" t="str">
        <f t="array" ref="EG25">IF(EG7="1",EG9*SUMPRODUCT($MK$7:$NB$7,$MK$10:$NB$10)*SUMPRODUCT($ME$10:$MH$10,$ME$19:$MH$19)+SUMPRODUCT($MK$7:$NB$7,$MK$11:$NB$11)*SUMPRODUCT($ME$11:$MH$11,$ME$19:$MH$19),"")</f>
        <v/>
      </c>
      <c r="EH25" s="19" t="str">
        <f t="array" ref="EH25">IF(EH7="1",EH9*SUMPRODUCT($MK$7:$NB$7,$MK$10:$NB$10)*SUMPRODUCT($ME$10:$MH$10,$ME$19:$MH$19)+SUMPRODUCT($MK$7:$NB$7,$MK$11:$NB$11)*SUMPRODUCT($ME$11:$MH$11,$ME$19:$MH$19),"")</f>
        <v/>
      </c>
      <c r="EI25" s="19" t="str">
        <f t="array" ref="EI25">IF(EI7="1",EI9*SUMPRODUCT($MK$7:$NB$7,$MK$10:$NB$10)*SUMPRODUCT($ME$10:$MH$10,$ME$19:$MH$19)+SUMPRODUCT($MK$7:$NB$7,$MK$11:$NB$11)*SUMPRODUCT($ME$11:$MH$11,$ME$19:$MH$19),"")</f>
        <v/>
      </c>
      <c r="EJ25" s="19" t="str">
        <f t="array" ref="EJ25">IF(EJ7="1",EJ9*SUMPRODUCT($MK$7:$NB$7,$MK$10:$NB$10)*SUMPRODUCT($ME$10:$MH$10,$ME$19:$MH$19)+SUMPRODUCT($MK$7:$NB$7,$MK$11:$NB$11)*SUMPRODUCT($ME$11:$MH$11,$ME$19:$MH$19),"")</f>
        <v/>
      </c>
      <c r="EK25" s="19" t="str">
        <f t="array" ref="EK25">IF(EK7="1",EK9*SUMPRODUCT($MK$7:$NB$7,$MK$10:$NB$10)*SUMPRODUCT($ME$10:$MH$10,$ME$19:$MH$19)+SUMPRODUCT($MK$7:$NB$7,$MK$11:$NB$11)*SUMPRODUCT($ME$11:$MH$11,$ME$19:$MH$19),"")</f>
        <v/>
      </c>
      <c r="EL25" s="19" t="str">
        <f t="array" ref="EL25">IF(EL7="1",EL9*SUMPRODUCT($MK$7:$NB$7,$MK$10:$NB$10)*SUMPRODUCT($ME$10:$MH$10,$ME$19:$MH$19)+SUMPRODUCT($MK$7:$NB$7,$MK$11:$NB$11)*SUMPRODUCT($ME$11:$MH$11,$ME$19:$MH$19),"")</f>
        <v/>
      </c>
      <c r="EM25" s="19" t="str">
        <f t="array" ref="EM25">IF(EM7="1",EM9*SUMPRODUCT($MK$7:$NB$7,$MK$10:$NB$10)*SUMPRODUCT($ME$10:$MH$10,$ME$19:$MH$19)+SUMPRODUCT($MK$7:$NB$7,$MK$11:$NB$11)*SUMPRODUCT($ME$11:$MH$11,$ME$19:$MH$19),"")</f>
        <v/>
      </c>
      <c r="EN25" s="19" t="str">
        <f t="array" ref="EN25">IF(EN7="1",EN9*SUMPRODUCT($MK$7:$NB$7,$MK$10:$NB$10)*SUMPRODUCT($ME$10:$MH$10,$ME$19:$MH$19)+SUMPRODUCT($MK$7:$NB$7,$MK$11:$NB$11)*SUMPRODUCT($ME$11:$MH$11,$ME$19:$MH$19),"")</f>
        <v/>
      </c>
      <c r="EO25" s="19" t="str">
        <f t="array" ref="EO25">IF(EO7="1",EO9*SUMPRODUCT($MK$7:$NB$7,$MK$10:$NB$10)*SUMPRODUCT($ME$10:$MH$10,$ME$19:$MH$19)+SUMPRODUCT($MK$7:$NB$7,$MK$11:$NB$11)*SUMPRODUCT($ME$11:$MH$11,$ME$19:$MH$19),"")</f>
        <v/>
      </c>
      <c r="EP25" s="19" t="str">
        <f t="array" ref="EP25">IF(EP7="1",EP9*SUMPRODUCT($MK$7:$NB$7,$MK$10:$NB$10)*SUMPRODUCT($ME$10:$MH$10,$ME$19:$MH$19)+SUMPRODUCT($MK$7:$NB$7,$MK$11:$NB$11)*SUMPRODUCT($ME$11:$MH$11,$ME$19:$MH$19),"")</f>
        <v/>
      </c>
      <c r="EQ25" s="19" t="str">
        <f t="array" ref="EQ25">IF(EQ7="1",EQ9*SUMPRODUCT($MK$7:$NB$7,$MK$10:$NB$10)*SUMPRODUCT($ME$10:$MH$10,$ME$19:$MH$19)+SUMPRODUCT($MK$7:$NB$7,$MK$11:$NB$11)*SUMPRODUCT($ME$11:$MH$11,$ME$19:$MH$19),"")</f>
        <v/>
      </c>
      <c r="ER25" s="19" t="str">
        <f t="array" ref="ER25">IF(ER7="1",ER9*SUMPRODUCT($MK$7:$NB$7,$MK$10:$NB$10)*SUMPRODUCT($ME$10:$MH$10,$ME$19:$MH$19)+SUMPRODUCT($MK$7:$NB$7,$MK$11:$NB$11)*SUMPRODUCT($ME$11:$MH$11,$ME$19:$MH$19),"")</f>
        <v/>
      </c>
      <c r="ES25" s="19" t="str">
        <f t="array" ref="ES25">IF(ES7="1",ES9*SUMPRODUCT($MK$7:$NB$7,$MK$10:$NB$10)*SUMPRODUCT($ME$10:$MH$10,$ME$19:$MH$19)+SUMPRODUCT($MK$7:$NB$7,$MK$11:$NB$11)*SUMPRODUCT($ME$11:$MH$11,$ME$19:$MH$19),"")</f>
        <v/>
      </c>
      <c r="ET25" s="19" t="str">
        <f t="array" ref="ET25">IF(ET7="1",ET9*SUMPRODUCT($MK$7:$NB$7,$MK$10:$NB$10)*SUMPRODUCT($ME$10:$MH$10,$ME$19:$MH$19)+SUMPRODUCT($MK$7:$NB$7,$MK$11:$NB$11)*SUMPRODUCT($ME$11:$MH$11,$ME$19:$MH$19),"")</f>
        <v/>
      </c>
      <c r="EU25" s="19" t="str">
        <f t="array" ref="EU25">IF(EU7="1",EU9*SUMPRODUCT($MK$7:$NB$7,$MK$10:$NB$10)*SUMPRODUCT($ME$10:$MH$10,$ME$19:$MH$19)+SUMPRODUCT($MK$7:$NB$7,$MK$11:$NB$11)*SUMPRODUCT($ME$11:$MH$11,$ME$19:$MH$19),"")</f>
        <v/>
      </c>
      <c r="EV25" s="19" t="str">
        <f t="array" ref="EV25">IF(EV7="1",EV9*SUMPRODUCT($MK$7:$NB$7,$MK$10:$NB$10)*SUMPRODUCT($ME$10:$MH$10,$ME$19:$MH$19)+SUMPRODUCT($MK$7:$NB$7,$MK$11:$NB$11)*SUMPRODUCT($ME$11:$MH$11,$ME$19:$MH$19),"")</f>
        <v/>
      </c>
      <c r="EW25" s="19" t="str">
        <f t="array" ref="EW25">IF(EW7="1",EW9*SUMPRODUCT($MK$7:$NB$7,$MK$10:$NB$10)*SUMPRODUCT($ME$10:$MH$10,$ME$19:$MH$19)+SUMPRODUCT($MK$7:$NB$7,$MK$11:$NB$11)*SUMPRODUCT($ME$11:$MH$11,$ME$19:$MH$19),"")</f>
        <v/>
      </c>
      <c r="EX25" s="19" t="str">
        <f t="array" ref="EX25">IF(EX7="1",EX9*SUMPRODUCT($MK$7:$NB$7,$MK$10:$NB$10)*SUMPRODUCT($ME$10:$MH$10,$ME$19:$MH$19)+SUMPRODUCT($MK$7:$NB$7,$MK$11:$NB$11)*SUMPRODUCT($ME$11:$MH$11,$ME$19:$MH$19),"")</f>
        <v/>
      </c>
      <c r="EY25" s="19" t="str">
        <f t="array" ref="EY25">IF(EY7="1",EY9*SUMPRODUCT($MK$7:$NB$7,$MK$10:$NB$10)*SUMPRODUCT($ME$10:$MH$10,$ME$19:$MH$19)+SUMPRODUCT($MK$7:$NB$7,$MK$11:$NB$11)*SUMPRODUCT($ME$11:$MH$11,$ME$19:$MH$19),"")</f>
        <v/>
      </c>
      <c r="EZ25" s="19" t="str">
        <f t="array" ref="EZ25">IF(EZ7="1",EZ9*SUMPRODUCT($MK$7:$NB$7,$MK$10:$NB$10)*SUMPRODUCT($ME$10:$MH$10,$ME$19:$MH$19)+SUMPRODUCT($MK$7:$NB$7,$MK$11:$NB$11)*SUMPRODUCT($ME$11:$MH$11,$ME$19:$MH$19),"")</f>
        <v/>
      </c>
      <c r="FA25" s="19" t="str">
        <f t="array" ref="FA25">IF(FA7="1",FA9*SUMPRODUCT($MK$7:$NB$7,$MK$10:$NB$10)*SUMPRODUCT($ME$10:$MH$10,$ME$19:$MH$19)+SUMPRODUCT($MK$7:$NB$7,$MK$11:$NB$11)*SUMPRODUCT($ME$11:$MH$11,$ME$19:$MH$19),"")</f>
        <v/>
      </c>
      <c r="FB25" s="19" t="str">
        <f t="array" ref="FB25">IF(FB7="1",FB9*SUMPRODUCT($MK$7:$NB$7,$MK$10:$NB$10)*SUMPRODUCT($ME$10:$MH$10,$ME$19:$MH$19)+SUMPRODUCT($MK$7:$NB$7,$MK$11:$NB$11)*SUMPRODUCT($ME$11:$MH$11,$ME$19:$MH$19),"")</f>
        <v/>
      </c>
      <c r="FC25" s="19" t="str">
        <f t="array" ref="FC25">IF(FC7="1",FC9*SUMPRODUCT($MK$7:$NB$7,$MK$10:$NB$10)*SUMPRODUCT($ME$10:$MH$10,$ME$19:$MH$19)+SUMPRODUCT($MK$7:$NB$7,$MK$11:$NB$11)*SUMPRODUCT($ME$11:$MH$11,$ME$19:$MH$19),"")</f>
        <v/>
      </c>
      <c r="FD25" s="19" t="str">
        <f t="array" ref="FD25">IF(FD7="1",FD9*SUMPRODUCT($MK$7:$NB$7,$MK$10:$NB$10)*SUMPRODUCT($ME$10:$MH$10,$ME$19:$MH$19)+SUMPRODUCT($MK$7:$NB$7,$MK$11:$NB$11)*SUMPRODUCT($ME$11:$MH$11,$ME$19:$MH$19),"")</f>
        <v/>
      </c>
      <c r="FE25" s="19" t="str">
        <f t="array" ref="FE25">IF(FE7="1",FE9*SUMPRODUCT($MK$7:$NB$7,$MK$10:$NB$10)*SUMPRODUCT($ME$10:$MH$10,$ME$19:$MH$19)+SUMPRODUCT($MK$7:$NB$7,$MK$11:$NB$11)*SUMPRODUCT($ME$11:$MH$11,$ME$19:$MH$19),"")</f>
        <v/>
      </c>
      <c r="FF25" s="19" t="str">
        <f t="array" ref="FF25">IF(FF7="1",FF9*SUMPRODUCT($MK$7:$NB$7,$MK$10:$NB$10)*SUMPRODUCT($ME$10:$MH$10,$ME$19:$MH$19)+SUMPRODUCT($MK$7:$NB$7,$MK$11:$NB$11)*SUMPRODUCT($ME$11:$MH$11,$ME$19:$MH$19),"")</f>
        <v/>
      </c>
      <c r="FG25" s="19" t="str">
        <f t="array" ref="FG25">IF(FG7="1",FG9*SUMPRODUCT($MK$7:$NB$7,$MK$10:$NB$10)*SUMPRODUCT($ME$10:$MH$10,$ME$19:$MH$19)+SUMPRODUCT($MK$7:$NB$7,$MK$11:$NB$11)*SUMPRODUCT($ME$11:$MH$11,$ME$19:$MH$19),"")</f>
        <v/>
      </c>
      <c r="FH25" s="19" t="str">
        <f t="array" ref="FH25">IF(FH7="1",FH9*SUMPRODUCT($MK$7:$NB$7,$MK$10:$NB$10)*SUMPRODUCT($ME$10:$MH$10,$ME$19:$MH$19)+SUMPRODUCT($MK$7:$NB$7,$MK$11:$NB$11)*SUMPRODUCT($ME$11:$MH$11,$ME$19:$MH$19),"")</f>
        <v/>
      </c>
      <c r="FI25" s="19" t="str">
        <f t="array" ref="FI25">IF(FI7="1",FI9*SUMPRODUCT($MK$7:$NB$7,$MK$10:$NB$10)*SUMPRODUCT($ME$10:$MH$10,$ME$19:$MH$19)+SUMPRODUCT($MK$7:$NB$7,$MK$11:$NB$11)*SUMPRODUCT($ME$11:$MH$11,$ME$19:$MH$19),"")</f>
        <v/>
      </c>
      <c r="FJ25" s="19" t="str">
        <f t="array" ref="FJ25">IF(FJ7="1",FJ9*SUMPRODUCT($MK$7:$NB$7,$MK$10:$NB$10)*SUMPRODUCT($ME$10:$MH$10,$ME$19:$MH$19)+SUMPRODUCT($MK$7:$NB$7,$MK$11:$NB$11)*SUMPRODUCT($ME$11:$MH$11,$ME$19:$MH$19),"")</f>
        <v/>
      </c>
      <c r="FK25" s="19" t="str">
        <f t="array" ref="FK25">IF(FK7="1",FK9*SUMPRODUCT($MK$7:$NB$7,$MK$10:$NB$10)*SUMPRODUCT($ME$10:$MH$10,$ME$19:$MH$19)+SUMPRODUCT($MK$7:$NB$7,$MK$11:$NB$11)*SUMPRODUCT($ME$11:$MH$11,$ME$19:$MH$19),"")</f>
        <v/>
      </c>
      <c r="FL25" s="19" t="str">
        <f t="array" ref="FL25">IF(FL7="1",FL9*SUMPRODUCT($MK$7:$NB$7,$MK$10:$NB$10)*SUMPRODUCT($ME$10:$MH$10,$ME$19:$MH$19)+SUMPRODUCT($MK$7:$NB$7,$MK$11:$NB$11)*SUMPRODUCT($ME$11:$MH$11,$ME$19:$MH$19),"")</f>
        <v/>
      </c>
      <c r="FM25" s="19" t="str">
        <f t="array" ref="FM25">IF(FM7="1",FM9*SUMPRODUCT($MK$7:$NB$7,$MK$10:$NB$10)*SUMPRODUCT($ME$10:$MH$10,$ME$19:$MH$19)+SUMPRODUCT($MK$7:$NB$7,$MK$11:$NB$11)*SUMPRODUCT($ME$11:$MH$11,$ME$19:$MH$19),"")</f>
        <v/>
      </c>
      <c r="FN25" s="19" t="str">
        <f t="array" ref="FN25">IF(FN7="1",FN9*SUMPRODUCT($MK$7:$NB$7,$MK$10:$NB$10)*SUMPRODUCT($ME$10:$MH$10,$ME$19:$MH$19)+SUMPRODUCT($MK$7:$NB$7,$MK$11:$NB$11)*SUMPRODUCT($ME$11:$MH$11,$ME$19:$MH$19),"")</f>
        <v/>
      </c>
      <c r="FO25" s="19" t="str">
        <f t="array" ref="FO25">IF(FO7="1",FO9*SUMPRODUCT($MK$7:$NB$7,$MK$10:$NB$10)*SUMPRODUCT($ME$10:$MH$10,$ME$19:$MH$19)+SUMPRODUCT($MK$7:$NB$7,$MK$11:$NB$11)*SUMPRODUCT($ME$11:$MH$11,$ME$19:$MH$19),"")</f>
        <v/>
      </c>
      <c r="FP25" s="19" t="str">
        <f t="array" ref="FP25">IF(FP7="1",FP9*SUMPRODUCT($MK$7:$NB$7,$MK$10:$NB$10)*SUMPRODUCT($ME$10:$MH$10,$ME$19:$MH$19)+SUMPRODUCT($MK$7:$NB$7,$MK$11:$NB$11)*SUMPRODUCT($ME$11:$MH$11,$ME$19:$MH$19),"")</f>
        <v/>
      </c>
      <c r="FQ25" s="19" t="str">
        <f t="array" ref="FQ25">IF(FQ7="1",FQ9*SUMPRODUCT($MK$7:$NB$7,$MK$10:$NB$10)*SUMPRODUCT($ME$10:$MH$10,$ME$19:$MH$19)+SUMPRODUCT($MK$7:$NB$7,$MK$11:$NB$11)*SUMPRODUCT($ME$11:$MH$11,$ME$19:$MH$19),"")</f>
        <v/>
      </c>
      <c r="FR25" s="19" t="str">
        <f t="array" ref="FR25">IF(FR7="1",FR9*SUMPRODUCT($MK$7:$NB$7,$MK$10:$NB$10)*SUMPRODUCT($ME$10:$MH$10,$ME$19:$MH$19)+SUMPRODUCT($MK$7:$NB$7,$MK$11:$NB$11)*SUMPRODUCT($ME$11:$MH$11,$ME$19:$MH$19),"")</f>
        <v/>
      </c>
      <c r="FS25" s="19" t="str">
        <f t="array" ref="FS25">IF(FS7="1",FS9*SUMPRODUCT($MK$7:$NB$7,$MK$10:$NB$10)*SUMPRODUCT($ME$10:$MH$10,$ME$19:$MH$19)+SUMPRODUCT($MK$7:$NB$7,$MK$11:$NB$11)*SUMPRODUCT($ME$11:$MH$11,$ME$19:$MH$19),"")</f>
        <v/>
      </c>
      <c r="FT25" s="19" t="str">
        <f t="array" ref="FT25">IF(FT7="1",FT9*SUMPRODUCT($MK$7:$NB$7,$MK$10:$NB$10)*SUMPRODUCT($ME$10:$MH$10,$ME$19:$MH$19)+SUMPRODUCT($MK$7:$NB$7,$MK$11:$NB$11)*SUMPRODUCT($ME$11:$MH$11,$ME$19:$MH$19),"")</f>
        <v/>
      </c>
      <c r="FU25" s="19" t="str">
        <f t="array" ref="FU25">IF(FU7="1",FU9*SUMPRODUCT($MK$7:$NB$7,$MK$10:$NB$10)*SUMPRODUCT($ME$10:$MH$10,$ME$19:$MH$19)+SUMPRODUCT($MK$7:$NB$7,$MK$11:$NB$11)*SUMPRODUCT($ME$11:$MH$11,$ME$19:$MH$19),"")</f>
        <v/>
      </c>
      <c r="FV25" s="19" t="str">
        <f t="array" ref="FV25">IF(FV7="1",FV9*SUMPRODUCT($MK$7:$NB$7,$MK$10:$NB$10)*SUMPRODUCT($ME$10:$MH$10,$ME$19:$MH$19)+SUMPRODUCT($MK$7:$NB$7,$MK$11:$NB$11)*SUMPRODUCT($ME$11:$MH$11,$ME$19:$MH$19),"")</f>
        <v/>
      </c>
      <c r="FW25" s="19" t="str">
        <f t="array" ref="FW25">IF(FW7="1",FW9*SUMPRODUCT($MK$7:$NB$7,$MK$10:$NB$10)*SUMPRODUCT($ME$10:$MH$10,$ME$19:$MH$19)+SUMPRODUCT($MK$7:$NB$7,$MK$11:$NB$11)*SUMPRODUCT($ME$11:$MH$11,$ME$19:$MH$19),"")</f>
        <v/>
      </c>
      <c r="FX25" s="19" t="str">
        <f t="array" ref="FX25">IF(FX7="1",FX9*SUMPRODUCT($MK$7:$NB$7,$MK$10:$NB$10)*SUMPRODUCT($ME$10:$MH$10,$ME$19:$MH$19)+SUMPRODUCT($MK$7:$NB$7,$MK$11:$NB$11)*SUMPRODUCT($ME$11:$MH$11,$ME$19:$MH$19),"")</f>
        <v/>
      </c>
      <c r="FY25" s="19" t="str">
        <f t="array" ref="FY25">IF(FY7="1",FY9*SUMPRODUCT($MK$7:$NB$7,$MK$10:$NB$10)*SUMPRODUCT($ME$10:$MH$10,$ME$19:$MH$19)+SUMPRODUCT($MK$7:$NB$7,$MK$11:$NB$11)*SUMPRODUCT($ME$11:$MH$11,$ME$19:$MH$19),"")</f>
        <v/>
      </c>
      <c r="FZ25" s="19" t="str">
        <f t="array" ref="FZ25">IF(FZ7="1",FZ9*SUMPRODUCT($MK$7:$NB$7,$MK$10:$NB$10)*SUMPRODUCT($ME$10:$MH$10,$ME$19:$MH$19)+SUMPRODUCT($MK$7:$NB$7,$MK$11:$NB$11)*SUMPRODUCT($ME$11:$MH$11,$ME$19:$MH$19),"")</f>
        <v/>
      </c>
      <c r="GA25" s="19" t="str">
        <f t="array" ref="GA25">IF(GA7="1",GA9*SUMPRODUCT($MK$7:$NB$7,$MK$10:$NB$10)*SUMPRODUCT($ME$10:$MH$10,$ME$19:$MH$19)+SUMPRODUCT($MK$7:$NB$7,$MK$11:$NB$11)*SUMPRODUCT($ME$11:$MH$11,$ME$19:$MH$19),"")</f>
        <v/>
      </c>
      <c r="GB25" s="19" t="str">
        <f t="array" ref="GB25">IF(GB7="1",GB9*SUMPRODUCT($MK$7:$NB$7,$MK$10:$NB$10)*SUMPRODUCT($ME$10:$MH$10,$ME$19:$MH$19)+SUMPRODUCT($MK$7:$NB$7,$MK$11:$NB$11)*SUMPRODUCT($ME$11:$MH$11,$ME$19:$MH$19),"")</f>
        <v/>
      </c>
      <c r="GC25" s="19" t="str">
        <f t="array" ref="GC25">IF(GC7="1",GC9*SUMPRODUCT($MK$7:$NB$7,$MK$10:$NB$10)*SUMPRODUCT($ME$10:$MH$10,$ME$19:$MH$19)+SUMPRODUCT($MK$7:$NB$7,$MK$11:$NB$11)*SUMPRODUCT($ME$11:$MH$11,$ME$19:$MH$19),"")</f>
        <v/>
      </c>
      <c r="GD25" s="19" t="str">
        <f t="array" ref="GD25">IF(GD7="1",GD9*SUMPRODUCT($MK$7:$NB$7,$MK$10:$NB$10)*SUMPRODUCT($ME$10:$MH$10,$ME$19:$MH$19)+SUMPRODUCT($MK$7:$NB$7,$MK$11:$NB$11)*SUMPRODUCT($ME$11:$MH$11,$ME$19:$MH$19),"")</f>
        <v/>
      </c>
      <c r="GE25" s="19" t="str">
        <f t="array" ref="GE25">IF(GE7="1",GE9*SUMPRODUCT($MK$7:$NB$7,$MK$10:$NB$10)*SUMPRODUCT($ME$10:$MH$10,$ME$19:$MH$19)+SUMPRODUCT($MK$7:$NB$7,$MK$11:$NB$11)*SUMPRODUCT($ME$11:$MH$11,$ME$19:$MH$19),"")</f>
        <v/>
      </c>
      <c r="GF25" s="19" t="str">
        <f t="array" ref="GF25">IF(GF7="1",GF9*SUMPRODUCT($MK$7:$NB$7,$MK$10:$NB$10)*SUMPRODUCT($ME$10:$MH$10,$ME$19:$MH$19)+SUMPRODUCT($MK$7:$NB$7,$MK$11:$NB$11)*SUMPRODUCT($ME$11:$MH$11,$ME$19:$MH$19),"")</f>
        <v/>
      </c>
      <c r="GG25" s="19" t="str">
        <f t="array" ref="GG25">IF(GG7="1",GG9*SUMPRODUCT($MK$7:$NB$7,$MK$10:$NB$10)*SUMPRODUCT($ME$10:$MH$10,$ME$19:$MH$19)+SUMPRODUCT($MK$7:$NB$7,$MK$11:$NB$11)*SUMPRODUCT($ME$11:$MH$11,$ME$19:$MH$19),"")</f>
        <v/>
      </c>
      <c r="GH25" s="19" t="str">
        <f t="array" ref="GH25">IF(GH7="1",GH9*SUMPRODUCT($MK$7:$NB$7,$MK$10:$NB$10)*SUMPRODUCT($ME$10:$MH$10,$ME$19:$MH$19)+SUMPRODUCT($MK$7:$NB$7,$MK$11:$NB$11)*SUMPRODUCT($ME$11:$MH$11,$ME$19:$MH$19),"")</f>
        <v/>
      </c>
      <c r="GI25" s="19" t="str">
        <f t="array" ref="GI25">IF(GI7="1",GI9*SUMPRODUCT($MK$7:$NB$7,$MK$10:$NB$10)*SUMPRODUCT($ME$10:$MH$10,$ME$19:$MH$19)+SUMPRODUCT($MK$7:$NB$7,$MK$11:$NB$11)*SUMPRODUCT($ME$11:$MH$11,$ME$19:$MH$19),"")</f>
        <v/>
      </c>
      <c r="GJ25" s="19" t="str">
        <f t="array" ref="GJ25">IF(GJ7="1",GJ9*SUMPRODUCT($MK$7:$NB$7,$MK$10:$NB$10)*SUMPRODUCT($ME$10:$MH$10,$ME$19:$MH$19)+SUMPRODUCT($MK$7:$NB$7,$MK$11:$NB$11)*SUMPRODUCT($ME$11:$MH$11,$ME$19:$MH$19),"")</f>
        <v/>
      </c>
      <c r="GK25" s="19" t="str">
        <f t="array" ref="GK25">IF(GK7="1",GK9*SUMPRODUCT($MK$7:$NB$7,$MK$10:$NB$10)*SUMPRODUCT($ME$10:$MH$10,$ME$19:$MH$19)+SUMPRODUCT($MK$7:$NB$7,$MK$11:$NB$11)*SUMPRODUCT($ME$11:$MH$11,$ME$19:$MH$19),"")</f>
        <v/>
      </c>
      <c r="GL25" s="19" t="str">
        <f t="array" ref="GL25">IF(GL7="1",GL9*SUMPRODUCT($MK$7:$NB$7,$MK$10:$NB$10)*SUMPRODUCT($ME$10:$MH$10,$ME$19:$MH$19)+SUMPRODUCT($MK$7:$NB$7,$MK$11:$NB$11)*SUMPRODUCT($ME$11:$MH$11,$ME$19:$MH$19),"")</f>
        <v/>
      </c>
      <c r="GM25" s="19" t="str">
        <f t="array" ref="GM25">IF(GM7="1",GM9*SUMPRODUCT($MK$7:$NB$7,$MK$10:$NB$10)*SUMPRODUCT($ME$10:$MH$10,$ME$19:$MH$19)+SUMPRODUCT($MK$7:$NB$7,$MK$11:$NB$11)*SUMPRODUCT($ME$11:$MH$11,$ME$19:$MH$19),"")</f>
        <v/>
      </c>
      <c r="GN25" s="19" t="str">
        <f t="array" ref="GN25">IF(GN7="1",GN9*SUMPRODUCT($MK$7:$NB$7,$MK$10:$NB$10)*SUMPRODUCT($ME$10:$MH$10,$ME$19:$MH$19)+SUMPRODUCT($MK$7:$NB$7,$MK$11:$NB$11)*SUMPRODUCT($ME$11:$MH$11,$ME$19:$MH$19),"")</f>
        <v/>
      </c>
      <c r="GO25" s="19" t="str">
        <f t="array" ref="GO25">IF(GO7="1",GO9*SUMPRODUCT($MK$7:$NB$7,$MK$10:$NB$10)*SUMPRODUCT($ME$10:$MH$10,$ME$19:$MH$19)+SUMPRODUCT($MK$7:$NB$7,$MK$11:$NB$11)*SUMPRODUCT($ME$11:$MH$11,$ME$19:$MH$19),"")</f>
        <v/>
      </c>
      <c r="GP25" s="19" t="str">
        <f t="array" ref="GP25">IF(GP7="1",GP9*SUMPRODUCT($MK$7:$NB$7,$MK$10:$NB$10)*SUMPRODUCT($ME$10:$MH$10,$ME$19:$MH$19)+SUMPRODUCT($MK$7:$NB$7,$MK$11:$NB$11)*SUMPRODUCT($ME$11:$MH$11,$ME$19:$MH$19),"")</f>
        <v/>
      </c>
      <c r="GQ25" s="19" t="str">
        <f t="array" ref="GQ25">IF(GQ7="1",GQ9*SUMPRODUCT($MK$7:$NB$7,$MK$10:$NB$10)*SUMPRODUCT($ME$10:$MH$10,$ME$19:$MH$19)+SUMPRODUCT($MK$7:$NB$7,$MK$11:$NB$11)*SUMPRODUCT($ME$11:$MH$11,$ME$19:$MH$19),"")</f>
        <v/>
      </c>
      <c r="GR25" s="19" t="str">
        <f t="array" ref="GR25">IF(GR7="1",GR9*SUMPRODUCT($MK$7:$NB$7,$MK$10:$NB$10)*SUMPRODUCT($ME$10:$MH$10,$ME$19:$MH$19)+SUMPRODUCT($MK$7:$NB$7,$MK$11:$NB$11)*SUMPRODUCT($ME$11:$MH$11,$ME$19:$MH$19),"")</f>
        <v/>
      </c>
      <c r="GS25" s="19" t="str">
        <f t="array" ref="GS25">IF(GS7="1",GS9*SUMPRODUCT($MK$7:$NB$7,$MK$10:$NB$10)*SUMPRODUCT($ME$10:$MH$10,$ME$19:$MH$19)+SUMPRODUCT($MK$7:$NB$7,$MK$11:$NB$11)*SUMPRODUCT($ME$11:$MH$11,$ME$19:$MH$19),"")</f>
        <v/>
      </c>
      <c r="GT25" s="19" t="str">
        <f t="array" ref="GT25">IF(GT7="1",GT9*SUMPRODUCT($MK$7:$NB$7,$MK$10:$NB$10)*SUMPRODUCT($ME$10:$MH$10,$ME$19:$MH$19)+SUMPRODUCT($MK$7:$NB$7,$MK$11:$NB$11)*SUMPRODUCT($ME$11:$MH$11,$ME$19:$MH$19),"")</f>
        <v/>
      </c>
      <c r="GU25" s="19" t="str">
        <f t="array" ref="GU25">IF(GU7="1",GU9*SUMPRODUCT($MK$7:$NB$7,$MK$10:$NB$10)*SUMPRODUCT($ME$10:$MH$10,$ME$19:$MH$19)+SUMPRODUCT($MK$7:$NB$7,$MK$11:$NB$11)*SUMPRODUCT($ME$11:$MH$11,$ME$19:$MH$19),"")</f>
        <v/>
      </c>
      <c r="GV25" s="19" t="str">
        <f t="array" ref="GV25">IF(GV7="1",GV9*SUMPRODUCT($MK$7:$NB$7,$MK$10:$NB$10)*SUMPRODUCT($ME$10:$MH$10,$ME$19:$MH$19)+SUMPRODUCT($MK$7:$NB$7,$MK$11:$NB$11)*SUMPRODUCT($ME$11:$MH$11,$ME$19:$MH$19),"")</f>
        <v/>
      </c>
      <c r="GW25" s="19" t="str">
        <f t="array" ref="GW25">IF(GW7="1",GW9*SUMPRODUCT($MK$7:$NB$7,$MK$10:$NB$10)*SUMPRODUCT($ME$10:$MH$10,$ME$19:$MH$19)+SUMPRODUCT($MK$7:$NB$7,$MK$11:$NB$11)*SUMPRODUCT($ME$11:$MH$11,$ME$19:$MH$19),"")</f>
        <v/>
      </c>
      <c r="GX25" s="19" t="str">
        <f t="array" ref="GX25">IF(GX7="1",GX9*SUMPRODUCT($MK$7:$NB$7,$MK$10:$NB$10)*SUMPRODUCT($ME$10:$MH$10,$ME$19:$MH$19)+SUMPRODUCT($MK$7:$NB$7,$MK$11:$NB$11)*SUMPRODUCT($ME$11:$MH$11,$ME$19:$MH$19),"")</f>
        <v/>
      </c>
      <c r="GY25" s="19" t="str">
        <f t="array" ref="GY25">IF(GY7="1",GY9*SUMPRODUCT($MK$7:$NB$7,$MK$10:$NB$10)*SUMPRODUCT($ME$10:$MH$10,$ME$19:$MH$19)+SUMPRODUCT($MK$7:$NB$7,$MK$11:$NB$11)*SUMPRODUCT($ME$11:$MH$11,$ME$19:$MH$19),"")</f>
        <v/>
      </c>
      <c r="GZ25" s="19" t="str">
        <f t="array" ref="GZ25">IF(GZ7="1",GZ9*SUMPRODUCT($MK$7:$NB$7,$MK$10:$NB$10)*SUMPRODUCT($ME$10:$MH$10,$ME$19:$MH$19)+SUMPRODUCT($MK$7:$NB$7,$MK$11:$NB$11)*SUMPRODUCT($ME$11:$MH$11,$ME$19:$MH$19),"")</f>
        <v/>
      </c>
      <c r="HA25" s="19" t="str">
        <f t="array" ref="HA25">IF(HA7="1",HA9*SUMPRODUCT($MK$7:$NB$7,$MK$10:$NB$10)*SUMPRODUCT($ME$10:$MH$10,$ME$19:$MH$19)+SUMPRODUCT($MK$7:$NB$7,$MK$11:$NB$11)*SUMPRODUCT($ME$11:$MH$11,$ME$19:$MH$19),"")</f>
        <v/>
      </c>
      <c r="HB25" s="19" t="str">
        <f t="array" ref="HB25">IF(HB7="1",HB9*SUMPRODUCT($MK$7:$NB$7,$MK$10:$NB$10)*SUMPRODUCT($ME$10:$MH$10,$ME$19:$MH$19)+SUMPRODUCT($MK$7:$NB$7,$MK$11:$NB$11)*SUMPRODUCT($ME$11:$MH$11,$ME$19:$MH$19),"")</f>
        <v/>
      </c>
      <c r="HC25" s="19" t="str">
        <f t="array" ref="HC25">IF(HC7="1",HC9*SUMPRODUCT($MK$7:$NB$7,$MK$10:$NB$10)*SUMPRODUCT($ME$10:$MH$10,$ME$19:$MH$19)+SUMPRODUCT($MK$7:$NB$7,$MK$11:$NB$11)*SUMPRODUCT($ME$11:$MH$11,$ME$19:$MH$19),"")</f>
        <v/>
      </c>
      <c r="HD25" s="19" t="str">
        <f t="array" ref="HD25">IF(HD7="1",HD9*SUMPRODUCT($MK$7:$NB$7,$MK$10:$NB$10)*SUMPRODUCT($ME$10:$MH$10,$ME$19:$MH$19)+SUMPRODUCT($MK$7:$NB$7,$MK$11:$NB$11)*SUMPRODUCT($ME$11:$MH$11,$ME$19:$MH$19),"")</f>
        <v/>
      </c>
      <c r="HE25" s="19" t="str">
        <f t="array" ref="HE25">IF(HE7="1",HE9*SUMPRODUCT($MK$7:$NB$7,$MK$10:$NB$10)*SUMPRODUCT($ME$10:$MH$10,$ME$19:$MH$19)+SUMPRODUCT($MK$7:$NB$7,$MK$11:$NB$11)*SUMPRODUCT($ME$11:$MH$11,$ME$19:$MH$19),"")</f>
        <v/>
      </c>
      <c r="HF25" s="19" t="str">
        <f t="array" ref="HF25">IF(HF7="1",HF9*SUMPRODUCT($MK$7:$NB$7,$MK$10:$NB$10)*SUMPRODUCT($ME$10:$MH$10,$ME$19:$MH$19)+SUMPRODUCT($MK$7:$NB$7,$MK$11:$NB$11)*SUMPRODUCT($ME$11:$MH$11,$ME$19:$MH$19),"")</f>
        <v/>
      </c>
      <c r="HG25" s="19" t="str">
        <f t="array" ref="HG25">IF(HG7="1",HG9*SUMPRODUCT($MK$7:$NB$7,$MK$10:$NB$10)*SUMPRODUCT($ME$10:$MH$10,$ME$19:$MH$19)+SUMPRODUCT($MK$7:$NB$7,$MK$11:$NB$11)*SUMPRODUCT($ME$11:$MH$11,$ME$19:$MH$19),"")</f>
        <v/>
      </c>
      <c r="HH25" s="19" t="str">
        <f t="array" ref="HH25">IF(HH7="1",HH9*SUMPRODUCT($MK$7:$NB$7,$MK$10:$NB$10)*SUMPRODUCT($ME$10:$MH$10,$ME$19:$MH$19)+SUMPRODUCT($MK$7:$NB$7,$MK$11:$NB$11)*SUMPRODUCT($ME$11:$MH$11,$ME$19:$MH$19),"")</f>
        <v/>
      </c>
      <c r="HI25" s="19" t="str">
        <f t="array" ref="HI25">IF(HI7="1",HI9*SUMPRODUCT($MK$7:$NB$7,$MK$10:$NB$10)*SUMPRODUCT($ME$10:$MH$10,$ME$19:$MH$19)+SUMPRODUCT($MK$7:$NB$7,$MK$11:$NB$11)*SUMPRODUCT($ME$11:$MH$11,$ME$19:$MH$19),"")</f>
        <v/>
      </c>
      <c r="HJ25" s="19" t="str">
        <f t="array" ref="HJ25">IF(HJ7="1",HJ9*SUMPRODUCT($MK$7:$NB$7,$MK$10:$NB$10)*SUMPRODUCT($ME$10:$MH$10,$ME$19:$MH$19)+SUMPRODUCT($MK$7:$NB$7,$MK$11:$NB$11)*SUMPRODUCT($ME$11:$MH$11,$ME$19:$MH$19),"")</f>
        <v/>
      </c>
      <c r="HK25" s="19" t="str">
        <f t="array" ref="HK25">IF(HK7="1",HK9*SUMPRODUCT($MK$7:$NB$7,$MK$10:$NB$10)*SUMPRODUCT($ME$10:$MH$10,$ME$19:$MH$19)+SUMPRODUCT($MK$7:$NB$7,$MK$11:$NB$11)*SUMPRODUCT($ME$11:$MH$11,$ME$19:$MH$19),"")</f>
        <v/>
      </c>
      <c r="HL25" s="19" t="str">
        <f t="array" ref="HL25">IF(HL7="1",HL9*SUMPRODUCT($MK$7:$NB$7,$MK$10:$NB$10)*SUMPRODUCT($ME$10:$MH$10,$ME$19:$MH$19)+SUMPRODUCT($MK$7:$NB$7,$MK$11:$NB$11)*SUMPRODUCT($ME$11:$MH$11,$ME$19:$MH$19),"")</f>
        <v/>
      </c>
      <c r="HM25" s="19" t="str">
        <f t="array" ref="HM25">IF(HM7="1",HM9*SUMPRODUCT($MK$7:$NB$7,$MK$10:$NB$10)*SUMPRODUCT($ME$10:$MH$10,$ME$19:$MH$19)+SUMPRODUCT($MK$7:$NB$7,$MK$11:$NB$11)*SUMPRODUCT($ME$11:$MH$11,$ME$19:$MH$19),"")</f>
        <v/>
      </c>
      <c r="HN25" s="19" t="str">
        <f t="array" ref="HN25">IF(HN7="1",HN9*SUMPRODUCT($MK$7:$NB$7,$MK$10:$NB$10)*SUMPRODUCT($ME$10:$MH$10,$ME$19:$MH$19)+SUMPRODUCT($MK$7:$NB$7,$MK$11:$NB$11)*SUMPRODUCT($ME$11:$MH$11,$ME$19:$MH$19),"")</f>
        <v/>
      </c>
      <c r="HO25" s="19" t="str">
        <f t="array" ref="HO25">IF(HO7="1",HO9*SUMPRODUCT($MK$7:$NB$7,$MK$10:$NB$10)*SUMPRODUCT($ME$10:$MH$10,$ME$19:$MH$19)+SUMPRODUCT($MK$7:$NB$7,$MK$11:$NB$11)*SUMPRODUCT($ME$11:$MH$11,$ME$19:$MH$19),"")</f>
        <v/>
      </c>
      <c r="HP25" s="19" t="str">
        <f t="array" ref="HP25">IF(HP7="1",HP9*SUMPRODUCT($MK$7:$NB$7,$MK$10:$NB$10)*SUMPRODUCT($ME$10:$MH$10,$ME$19:$MH$19)+SUMPRODUCT($MK$7:$NB$7,$MK$11:$NB$11)*SUMPRODUCT($ME$11:$MH$11,$ME$19:$MH$19),"")</f>
        <v/>
      </c>
      <c r="HQ25" s="19" t="str">
        <f t="array" ref="HQ25">IF(HQ7="1",HQ9*SUMPRODUCT($MK$7:$NB$7,$MK$10:$NB$10)*SUMPRODUCT($ME$10:$MH$10,$ME$19:$MH$19)+SUMPRODUCT($MK$7:$NB$7,$MK$11:$NB$11)*SUMPRODUCT($ME$11:$MH$11,$ME$19:$MH$19),"")</f>
        <v/>
      </c>
      <c r="HR25" s="19" t="str">
        <f t="array" ref="HR25">IF(HR7="1",HR9*SUMPRODUCT($MK$7:$NB$7,$MK$10:$NB$10)*SUMPRODUCT($ME$10:$MH$10,$ME$19:$MH$19)+SUMPRODUCT($MK$7:$NB$7,$MK$11:$NB$11)*SUMPRODUCT($ME$11:$MH$11,$ME$19:$MH$19),"")</f>
        <v/>
      </c>
      <c r="HS25" s="19" t="str">
        <f t="array" ref="HS25">IF(HS7="1",HS9*SUMPRODUCT($MK$7:$NB$7,$MK$10:$NB$10)*SUMPRODUCT($ME$10:$MH$10,$ME$19:$MH$19)+SUMPRODUCT($MK$7:$NB$7,$MK$11:$NB$11)*SUMPRODUCT($ME$11:$MH$11,$ME$19:$MH$19),"")</f>
        <v/>
      </c>
      <c r="HT25" s="19" t="str">
        <f t="array" ref="HT25">IF(HT7="1",HT9*SUMPRODUCT($MK$7:$NB$7,$MK$10:$NB$10)*SUMPRODUCT($ME$10:$MH$10,$ME$19:$MH$19)+SUMPRODUCT($MK$7:$NB$7,$MK$11:$NB$11)*SUMPRODUCT($ME$11:$MH$11,$ME$19:$MH$19),"")</f>
        <v/>
      </c>
      <c r="HU25" s="19" t="str">
        <f t="array" ref="HU25">IF(HU7="1",HU9*SUMPRODUCT($MK$7:$NB$7,$MK$10:$NB$10)*SUMPRODUCT($ME$10:$MH$10,$ME$19:$MH$19)+SUMPRODUCT($MK$7:$NB$7,$MK$11:$NB$11)*SUMPRODUCT($ME$11:$MH$11,$ME$19:$MH$19),"")</f>
        <v/>
      </c>
      <c r="HV25" s="19" t="str">
        <f t="array" ref="HV25">IF(HV7="1",HV9*SUMPRODUCT($MK$7:$NB$7,$MK$10:$NB$10)*SUMPRODUCT($ME$10:$MH$10,$ME$19:$MH$19)+SUMPRODUCT($MK$7:$NB$7,$MK$11:$NB$11)*SUMPRODUCT($ME$11:$MH$11,$ME$19:$MH$19),"")</f>
        <v/>
      </c>
      <c r="HW25" s="19" t="str">
        <f t="array" ref="HW25">IF(HW7="1",HW9*SUMPRODUCT($MK$7:$NB$7,$MK$10:$NB$10)*SUMPRODUCT($ME$10:$MH$10,$ME$19:$MH$19)+SUMPRODUCT($MK$7:$NB$7,$MK$11:$NB$11)*SUMPRODUCT($ME$11:$MH$11,$ME$19:$MH$19),"")</f>
        <v/>
      </c>
      <c r="HX25" s="19" t="str">
        <f t="array" ref="HX25">IF(HX7="1",HX9*SUMPRODUCT($MK$7:$NB$7,$MK$10:$NB$10)*SUMPRODUCT($ME$10:$MH$10,$ME$19:$MH$19)+SUMPRODUCT($MK$7:$NB$7,$MK$11:$NB$11)*SUMPRODUCT($ME$11:$MH$11,$ME$19:$MH$19),"")</f>
        <v/>
      </c>
      <c r="HY25" s="19" t="str">
        <f t="array" ref="HY25">IF(HY7="1",HY9*SUMPRODUCT($MK$7:$NB$7,$MK$10:$NB$10)*SUMPRODUCT($ME$10:$MH$10,$ME$19:$MH$19)+SUMPRODUCT($MK$7:$NB$7,$MK$11:$NB$11)*SUMPRODUCT($ME$11:$MH$11,$ME$19:$MH$19),"")</f>
        <v/>
      </c>
      <c r="HZ25" s="19" t="str">
        <f t="array" ref="HZ25">IF(HZ7="1",HZ9*SUMPRODUCT($MK$7:$NB$7,$MK$10:$NB$10)*SUMPRODUCT($ME$10:$MH$10,$ME$19:$MH$19)+SUMPRODUCT($MK$7:$NB$7,$MK$11:$NB$11)*SUMPRODUCT($ME$11:$MH$11,$ME$19:$MH$19),"")</f>
        <v/>
      </c>
      <c r="IA25" s="19" t="str">
        <f t="array" ref="IA25">IF(IA7="1",IA9*SUMPRODUCT($MK$7:$NB$7,$MK$10:$NB$10)*SUMPRODUCT($ME$10:$MH$10,$ME$19:$MH$19)+SUMPRODUCT($MK$7:$NB$7,$MK$11:$NB$11)*SUMPRODUCT($ME$11:$MH$11,$ME$19:$MH$19),"")</f>
        <v/>
      </c>
      <c r="IB25" s="19" t="str">
        <f t="array" ref="IB25">IF(IB7="1",IB9*SUMPRODUCT($MK$7:$NB$7,$MK$10:$NB$10)*SUMPRODUCT($ME$10:$MH$10,$ME$19:$MH$19)+SUMPRODUCT($MK$7:$NB$7,$MK$11:$NB$11)*SUMPRODUCT($ME$11:$MH$11,$ME$19:$MH$19),"")</f>
        <v/>
      </c>
      <c r="IC25" s="19" t="str">
        <f t="array" ref="IC25">IF(IC7="1",IC9*SUMPRODUCT($MK$7:$NB$7,$MK$10:$NB$10)*SUMPRODUCT($ME$10:$MH$10,$ME$19:$MH$19)+SUMPRODUCT($MK$7:$NB$7,$MK$11:$NB$11)*SUMPRODUCT($ME$11:$MH$11,$ME$19:$MH$19),"")</f>
        <v/>
      </c>
      <c r="ID25" s="19" t="str">
        <f t="array" ref="ID25">IF(ID7="1",ID9*SUMPRODUCT($MK$7:$NB$7,$MK$10:$NB$10)*SUMPRODUCT($ME$10:$MH$10,$ME$19:$MH$19)+SUMPRODUCT($MK$7:$NB$7,$MK$11:$NB$11)*SUMPRODUCT($ME$11:$MH$11,$ME$19:$MH$19),"")</f>
        <v/>
      </c>
      <c r="IE25" s="19" t="str">
        <f t="array" ref="IE25">IF(IE7="1",IE9*SUMPRODUCT($MK$7:$NB$7,$MK$10:$NB$10)*SUMPRODUCT($ME$10:$MH$10,$ME$19:$MH$19)+SUMPRODUCT($MK$7:$NB$7,$MK$11:$NB$11)*SUMPRODUCT($ME$11:$MH$11,$ME$19:$MH$19),"")</f>
        <v/>
      </c>
      <c r="IF25" s="19" t="str">
        <f t="array" ref="IF25">IF(IF7="1",IF9*SUMPRODUCT($MK$7:$NB$7,$MK$10:$NB$10)*SUMPRODUCT($ME$10:$MH$10,$ME$19:$MH$19)+SUMPRODUCT($MK$7:$NB$7,$MK$11:$NB$11)*SUMPRODUCT($ME$11:$MH$11,$ME$19:$MH$19),"")</f>
        <v/>
      </c>
      <c r="IG25" s="19" t="str">
        <f t="array" ref="IG25">IF(IG7="1",IG9*SUMPRODUCT($MK$7:$NB$7,$MK$10:$NB$10)*SUMPRODUCT($ME$10:$MH$10,$ME$19:$MH$19)+SUMPRODUCT($MK$7:$NB$7,$MK$11:$NB$11)*SUMPRODUCT($ME$11:$MH$11,$ME$19:$MH$19),"")</f>
        <v/>
      </c>
      <c r="IH25" s="19" t="str">
        <f t="array" ref="IH25">IF(IH7="1",IH9*SUMPRODUCT($MK$7:$NB$7,$MK$10:$NB$10)*SUMPRODUCT($ME$10:$MH$10,$ME$19:$MH$19)+SUMPRODUCT($MK$7:$NB$7,$MK$11:$NB$11)*SUMPRODUCT($ME$11:$MH$11,$ME$19:$MH$19),"")</f>
        <v/>
      </c>
      <c r="II25" s="19" t="str">
        <f t="array" ref="II25">IF(II7="1",II9*SUMPRODUCT($MK$7:$NB$7,$MK$10:$NB$10)*SUMPRODUCT($ME$10:$MH$10,$ME$19:$MH$19)+SUMPRODUCT($MK$7:$NB$7,$MK$11:$NB$11)*SUMPRODUCT($ME$11:$MH$11,$ME$19:$MH$19),"")</f>
        <v/>
      </c>
      <c r="IJ25" s="19" t="str">
        <f t="array" ref="IJ25">IF(IJ7="1",IJ9*SUMPRODUCT($MK$7:$NB$7,$MK$10:$NB$10)*SUMPRODUCT($ME$10:$MH$10,$ME$19:$MH$19)+SUMPRODUCT($MK$7:$NB$7,$MK$11:$NB$11)*SUMPRODUCT($ME$11:$MH$11,$ME$19:$MH$19),"")</f>
        <v/>
      </c>
      <c r="IK25" s="19" t="str">
        <f t="array" ref="IK25">IF(IK7="1",IK9*SUMPRODUCT($MK$7:$NB$7,$MK$10:$NB$10)*SUMPRODUCT($ME$10:$MH$10,$ME$19:$MH$19)+SUMPRODUCT($MK$7:$NB$7,$MK$11:$NB$11)*SUMPRODUCT($ME$11:$MH$11,$ME$19:$MH$19),"")</f>
        <v/>
      </c>
      <c r="IL25" s="19" t="str">
        <f t="array" ref="IL25">IF(IL7="1",IL9*SUMPRODUCT($MK$7:$NB$7,$MK$10:$NB$10)*SUMPRODUCT($ME$10:$MH$10,$ME$19:$MH$19)+SUMPRODUCT($MK$7:$NB$7,$MK$11:$NB$11)*SUMPRODUCT($ME$11:$MH$11,$ME$19:$MH$19),"")</f>
        <v/>
      </c>
      <c r="IM25" s="19" t="str">
        <f t="array" ref="IM25">IF(IM7="1",IM9*SUMPRODUCT($MK$7:$NB$7,$MK$10:$NB$10)*SUMPRODUCT($ME$10:$MH$10,$ME$19:$MH$19)+SUMPRODUCT($MK$7:$NB$7,$MK$11:$NB$11)*SUMPRODUCT($ME$11:$MH$11,$ME$19:$MH$19),"")</f>
        <v/>
      </c>
      <c r="IN25" s="19" t="str">
        <f t="array" ref="IN25">IF(IN7="1",IN9*SUMPRODUCT($MK$7:$NB$7,$MK$10:$NB$10)*SUMPRODUCT($ME$10:$MH$10,$ME$19:$MH$19)+SUMPRODUCT($MK$7:$NB$7,$MK$11:$NB$11)*SUMPRODUCT($ME$11:$MH$11,$ME$19:$MH$19),"")</f>
        <v/>
      </c>
      <c r="IO25" s="19" t="str">
        <f t="array" ref="IO25">IF(IO7="1",IO9*SUMPRODUCT($MK$7:$NB$7,$MK$10:$NB$10)*SUMPRODUCT($ME$10:$MH$10,$ME$19:$MH$19)+SUMPRODUCT($MK$7:$NB$7,$MK$11:$NB$11)*SUMPRODUCT($ME$11:$MH$11,$ME$19:$MH$19),"")</f>
        <v/>
      </c>
      <c r="IP25" s="19" t="str">
        <f t="array" ref="IP25">IF(IP7="1",IP9*SUMPRODUCT($MK$7:$NB$7,$MK$10:$NB$10)*SUMPRODUCT($ME$10:$MH$10,$ME$19:$MH$19)+SUMPRODUCT($MK$7:$NB$7,$MK$11:$NB$11)*SUMPRODUCT($ME$11:$MH$11,$ME$19:$MH$19),"")</f>
        <v/>
      </c>
      <c r="IQ25" s="19" t="str">
        <f t="array" ref="IQ25">IF(IQ7="1",IQ9*SUMPRODUCT($MK$7:$NB$7,$MK$10:$NB$10)*SUMPRODUCT($ME$10:$MH$10,$ME$19:$MH$19)+SUMPRODUCT($MK$7:$NB$7,$MK$11:$NB$11)*SUMPRODUCT($ME$11:$MH$11,$ME$19:$MH$19),"")</f>
        <v/>
      </c>
      <c r="IR25" s="19" t="str">
        <f t="array" ref="IR25">IF(IR7="1",IR9*SUMPRODUCT($MK$7:$NB$7,$MK$10:$NB$10)*SUMPRODUCT($ME$10:$MH$10,$ME$19:$MH$19)+SUMPRODUCT($MK$7:$NB$7,$MK$11:$NB$11)*SUMPRODUCT($ME$11:$MH$11,$ME$19:$MH$19),"")</f>
        <v/>
      </c>
      <c r="IS25" s="19" t="str">
        <f t="array" ref="IS25">IF(IS7="1",IS9*SUMPRODUCT($MK$7:$NB$7,$MK$10:$NB$10)*SUMPRODUCT($ME$10:$MH$10,$ME$19:$MH$19)+SUMPRODUCT($MK$7:$NB$7,$MK$11:$NB$11)*SUMPRODUCT($ME$11:$MH$11,$ME$19:$MH$19),"")</f>
        <v/>
      </c>
      <c r="IT25" s="19" t="str">
        <f t="array" ref="IT25">IF(IT7="1",IT9*SUMPRODUCT($MK$7:$NB$7,$MK$10:$NB$10)*SUMPRODUCT($ME$10:$MH$10,$ME$19:$MH$19)+SUMPRODUCT($MK$7:$NB$7,$MK$11:$NB$11)*SUMPRODUCT($ME$11:$MH$11,$ME$19:$MH$19),"")</f>
        <v/>
      </c>
      <c r="IU25" s="19" t="str">
        <f t="array" ref="IU25">IF(IU7="1",IU9*SUMPRODUCT($MK$7:$NB$7,$MK$10:$NB$10)*SUMPRODUCT($ME$10:$MH$10,$ME$19:$MH$19)+SUMPRODUCT($MK$7:$NB$7,$MK$11:$NB$11)*SUMPRODUCT($ME$11:$MH$11,$ME$19:$MH$19),"")</f>
        <v/>
      </c>
      <c r="IV25" s="19" t="str">
        <f t="array" ref="IV25">IF(IV7="1",IV9*SUMPRODUCT($MK$7:$NB$7,$MK$10:$NB$10)*SUMPRODUCT($ME$10:$MH$10,$ME$19:$MH$19)+SUMPRODUCT($MK$7:$NB$7,$MK$11:$NB$11)*SUMPRODUCT($ME$11:$MH$11,$ME$19:$MH$19),"")</f>
        <v/>
      </c>
      <c r="IW25" s="19" t="str">
        <f t="array" ref="IW25">IF(IW7="1",IW9*SUMPRODUCT($MK$7:$NB$7,$MK$10:$NB$10)*SUMPRODUCT($ME$10:$MH$10,$ME$19:$MH$19)+SUMPRODUCT($MK$7:$NB$7,$MK$11:$NB$11)*SUMPRODUCT($ME$11:$MH$11,$ME$19:$MH$19),"")</f>
        <v/>
      </c>
      <c r="IX25" s="19" t="str">
        <f t="array" ref="IX25">IF(IX7="1",IX9*SUMPRODUCT($MK$7:$NB$7,$MK$10:$NB$10)*SUMPRODUCT($ME$10:$MH$10,$ME$19:$MH$19)+SUMPRODUCT($MK$7:$NB$7,$MK$11:$NB$11)*SUMPRODUCT($ME$11:$MH$11,$ME$19:$MH$19),"")</f>
        <v/>
      </c>
      <c r="IY25" s="19" t="str">
        <f t="array" ref="IY25">IF(IY7="1",IY9*SUMPRODUCT($MK$7:$NB$7,$MK$10:$NB$10)*SUMPRODUCT($ME$10:$MH$10,$ME$19:$MH$19)+SUMPRODUCT($MK$7:$NB$7,$MK$11:$NB$11)*SUMPRODUCT($ME$11:$MH$11,$ME$19:$MH$19),"")</f>
        <v/>
      </c>
      <c r="IZ25" s="19" t="str">
        <f t="array" ref="IZ25">IF(IZ7="1",IZ9*SUMPRODUCT($MK$7:$NB$7,$MK$10:$NB$10)*SUMPRODUCT($ME$10:$MH$10,$ME$19:$MH$19)+SUMPRODUCT($MK$7:$NB$7,$MK$11:$NB$11)*SUMPRODUCT($ME$11:$MH$11,$ME$19:$MH$19),"")</f>
        <v/>
      </c>
      <c r="JA25" s="19" t="str">
        <f t="array" ref="JA25">IF(JA7="1",JA9*SUMPRODUCT($MK$7:$NB$7,$MK$10:$NB$10)*SUMPRODUCT($ME$10:$MH$10,$ME$19:$MH$19)+SUMPRODUCT($MK$7:$NB$7,$MK$11:$NB$11)*SUMPRODUCT($ME$11:$MH$11,$ME$19:$MH$19),"")</f>
        <v/>
      </c>
      <c r="JB25" s="19" t="str">
        <f t="array" ref="JB25">IF(JB7="1",JB9*SUMPRODUCT($MK$7:$NB$7,$MK$10:$NB$10)*SUMPRODUCT($ME$10:$MH$10,$ME$19:$MH$19)+SUMPRODUCT($MK$7:$NB$7,$MK$11:$NB$11)*SUMPRODUCT($ME$11:$MH$11,$ME$19:$MH$19),"")</f>
        <v/>
      </c>
      <c r="JC25" s="19" t="str">
        <f t="array" ref="JC25">IF(JC7="1",JC9*SUMPRODUCT($MK$7:$NB$7,$MK$10:$NB$10)*SUMPRODUCT($ME$10:$MH$10,$ME$19:$MH$19)+SUMPRODUCT($MK$7:$NB$7,$MK$11:$NB$11)*SUMPRODUCT($ME$11:$MH$11,$ME$19:$MH$19),"")</f>
        <v/>
      </c>
      <c r="JD25" s="19" t="str">
        <f t="array" ref="JD25">IF(JD7="1",JD9*SUMPRODUCT($MK$7:$NB$7,$MK$10:$NB$10)*SUMPRODUCT($ME$10:$MH$10,$ME$19:$MH$19)+SUMPRODUCT($MK$7:$NB$7,$MK$11:$NB$11)*SUMPRODUCT($ME$11:$MH$11,$ME$19:$MH$19),"")</f>
        <v/>
      </c>
      <c r="JE25" s="19" t="str">
        <f t="array" ref="JE25">IF(JE7="1",JE9*SUMPRODUCT($MK$7:$NB$7,$MK$10:$NB$10)*SUMPRODUCT($ME$10:$MH$10,$ME$19:$MH$19)+SUMPRODUCT($MK$7:$NB$7,$MK$11:$NB$11)*SUMPRODUCT($ME$11:$MH$11,$ME$19:$MH$19),"")</f>
        <v/>
      </c>
      <c r="JF25" s="19" t="str">
        <f t="array" ref="JF25">IF(JF7="1",JF9*SUMPRODUCT($MK$7:$NB$7,$MK$10:$NB$10)*SUMPRODUCT($ME$10:$MH$10,$ME$19:$MH$19)+SUMPRODUCT($MK$7:$NB$7,$MK$11:$NB$11)*SUMPRODUCT($ME$11:$MH$11,$ME$19:$MH$19),"")</f>
        <v/>
      </c>
      <c r="JG25" s="19" t="str">
        <f t="array" ref="JG25">IF(JG7="1",JG9*SUMPRODUCT($MK$7:$NB$7,$MK$10:$NB$10)*SUMPRODUCT($ME$10:$MH$10,$ME$19:$MH$19)+SUMPRODUCT($MK$7:$NB$7,$MK$11:$NB$11)*SUMPRODUCT($ME$11:$MH$11,$ME$19:$MH$19),"")</f>
        <v/>
      </c>
      <c r="JH25" s="19" t="str">
        <f t="array" ref="JH25">IF(JH7="1",JH9*SUMPRODUCT($MK$7:$NB$7,$MK$10:$NB$10)*SUMPRODUCT($ME$10:$MH$10,$ME$19:$MH$19)+SUMPRODUCT($MK$7:$NB$7,$MK$11:$NB$11)*SUMPRODUCT($ME$11:$MH$11,$ME$19:$MH$19),"")</f>
        <v/>
      </c>
      <c r="JI25" s="19" t="str">
        <f t="array" ref="JI25">IF(JI7="1",JI9*SUMPRODUCT($MK$7:$NB$7,$MK$10:$NB$10)*SUMPRODUCT($ME$10:$MH$10,$ME$19:$MH$19)+SUMPRODUCT($MK$7:$NB$7,$MK$11:$NB$11)*SUMPRODUCT($ME$11:$MH$11,$ME$19:$MH$19),"")</f>
        <v/>
      </c>
      <c r="JJ25" s="19" t="str">
        <f t="array" ref="JJ25">IF(JJ7="1",JJ9*SUMPRODUCT($MK$7:$NB$7,$MK$10:$NB$10)*SUMPRODUCT($ME$10:$MH$10,$ME$19:$MH$19)+SUMPRODUCT($MK$7:$NB$7,$MK$11:$NB$11)*SUMPRODUCT($ME$11:$MH$11,$ME$19:$MH$19),"")</f>
        <v/>
      </c>
      <c r="JK25" s="19" t="str">
        <f t="array" ref="JK25">IF(JK7="1",JK9*SUMPRODUCT($MK$7:$NB$7,$MK$10:$NB$10)*SUMPRODUCT($ME$10:$MH$10,$ME$19:$MH$19)+SUMPRODUCT($MK$7:$NB$7,$MK$11:$NB$11)*SUMPRODUCT($ME$11:$MH$11,$ME$19:$MH$19),"")</f>
        <v/>
      </c>
      <c r="JL25" s="19" t="str">
        <f t="array" ref="JL25">IF(JL7="1",JL9*SUMPRODUCT($MK$7:$NB$7,$MK$10:$NB$10)*SUMPRODUCT($ME$10:$MH$10,$ME$19:$MH$19)+SUMPRODUCT($MK$7:$NB$7,$MK$11:$NB$11)*SUMPRODUCT($ME$11:$MH$11,$ME$19:$MH$19),"")</f>
        <v/>
      </c>
      <c r="JM25" s="19" t="str">
        <f t="array" ref="JM25">IF(JM7="1",JM9*SUMPRODUCT($MK$7:$NB$7,$MK$10:$NB$10)*SUMPRODUCT($ME$10:$MH$10,$ME$19:$MH$19)+SUMPRODUCT($MK$7:$NB$7,$MK$11:$NB$11)*SUMPRODUCT($ME$11:$MH$11,$ME$19:$MH$19),"")</f>
        <v/>
      </c>
      <c r="JN25" s="19" t="str">
        <f t="array" ref="JN25">IF(JN7="1",JN9*SUMPRODUCT($MK$7:$NB$7,$MK$10:$NB$10)*SUMPRODUCT($ME$10:$MH$10,$ME$19:$MH$19)+SUMPRODUCT($MK$7:$NB$7,$MK$11:$NB$11)*SUMPRODUCT($ME$11:$MH$11,$ME$19:$MH$19),"")</f>
        <v/>
      </c>
      <c r="JO25" s="19" t="str">
        <f t="array" ref="JO25">IF(JO7="1",JO9*SUMPRODUCT($MK$7:$NB$7,$MK$10:$NB$10)*SUMPRODUCT($ME$10:$MH$10,$ME$19:$MH$19)+SUMPRODUCT($MK$7:$NB$7,$MK$11:$NB$11)*SUMPRODUCT($ME$11:$MH$11,$ME$19:$MH$19),"")</f>
        <v/>
      </c>
      <c r="JP25" s="19" t="str">
        <f t="array" ref="JP25">IF(JP7="1",JP9*SUMPRODUCT($MK$7:$NB$7,$MK$10:$NB$10)*SUMPRODUCT($ME$10:$MH$10,$ME$19:$MH$19)+SUMPRODUCT($MK$7:$NB$7,$MK$11:$NB$11)*SUMPRODUCT($ME$11:$MH$11,$ME$19:$MH$19),"")</f>
        <v/>
      </c>
      <c r="JQ25" s="19" t="str">
        <f t="array" ref="JQ25">IF(JQ7="1",JQ9*SUMPRODUCT($MK$7:$NB$7,$MK$10:$NB$10)*SUMPRODUCT($ME$10:$MH$10,$ME$19:$MH$19)+SUMPRODUCT($MK$7:$NB$7,$MK$11:$NB$11)*SUMPRODUCT($ME$11:$MH$11,$ME$19:$MH$19),"")</f>
        <v/>
      </c>
      <c r="JR25" s="19" t="str">
        <f t="array" ref="JR25">IF(JR7="1",JR9*SUMPRODUCT($MK$7:$NB$7,$MK$10:$NB$10)*SUMPRODUCT($ME$10:$MH$10,$ME$19:$MH$19)+SUMPRODUCT($MK$7:$NB$7,$MK$11:$NB$11)*SUMPRODUCT($ME$11:$MH$11,$ME$19:$MH$19),"")</f>
        <v/>
      </c>
      <c r="JS25" s="19" t="str">
        <f t="array" ref="JS25">IF(JS7="1",JS9*SUMPRODUCT($MK$7:$NB$7,$MK$10:$NB$10)*SUMPRODUCT($ME$10:$MH$10,$ME$19:$MH$19)+SUMPRODUCT($MK$7:$NB$7,$MK$11:$NB$11)*SUMPRODUCT($ME$11:$MH$11,$ME$19:$MH$19),"")</f>
        <v/>
      </c>
      <c r="JT25" s="19" t="str">
        <f t="array" ref="JT25">IF(JT7="1",JT9*SUMPRODUCT($MK$7:$NB$7,$MK$10:$NB$10)*SUMPRODUCT($ME$10:$MH$10,$ME$19:$MH$19)+SUMPRODUCT($MK$7:$NB$7,$MK$11:$NB$11)*SUMPRODUCT($ME$11:$MH$11,$ME$19:$MH$19),"")</f>
        <v/>
      </c>
      <c r="JU25" s="19" t="str">
        <f t="array" ref="JU25">IF(JU7="1",JU9*SUMPRODUCT($MK$7:$NB$7,$MK$10:$NB$10)*SUMPRODUCT($ME$10:$MH$10,$ME$19:$MH$19)+SUMPRODUCT($MK$7:$NB$7,$MK$11:$NB$11)*SUMPRODUCT($ME$11:$MH$11,$ME$19:$MH$19),"")</f>
        <v/>
      </c>
      <c r="JV25" s="19" t="str">
        <f t="array" ref="JV25">IF(JV7="1",JV9*SUMPRODUCT($MK$7:$NB$7,$MK$10:$NB$10)*SUMPRODUCT($ME$10:$MH$10,$ME$19:$MH$19)+SUMPRODUCT($MK$7:$NB$7,$MK$11:$NB$11)*SUMPRODUCT($ME$11:$MH$11,$ME$19:$MH$19),"")</f>
        <v/>
      </c>
      <c r="JW25" s="19" t="str">
        <f t="array" ref="JW25">IF(JW7="1",JW9*SUMPRODUCT($MK$7:$NB$7,$MK$10:$NB$10)*SUMPRODUCT($ME$10:$MH$10,$ME$19:$MH$19)+SUMPRODUCT($MK$7:$NB$7,$MK$11:$NB$11)*SUMPRODUCT($ME$11:$MH$11,$ME$19:$MH$19),"")</f>
        <v/>
      </c>
      <c r="JX25" s="19" t="str">
        <f t="array" ref="JX25">IF(JX7="1",JX9*SUMPRODUCT($MK$7:$NB$7,$MK$10:$NB$10)*SUMPRODUCT($ME$10:$MH$10,$ME$19:$MH$19)+SUMPRODUCT($MK$7:$NB$7,$MK$11:$NB$11)*SUMPRODUCT($ME$11:$MH$11,$ME$19:$MH$19),"")</f>
        <v/>
      </c>
      <c r="JY25" s="19" t="str">
        <f t="array" ref="JY25">IF(JY7="1",JY9*SUMPRODUCT($MK$7:$NB$7,$MK$10:$NB$10)*SUMPRODUCT($ME$10:$MH$10,$ME$19:$MH$19)+SUMPRODUCT($MK$7:$NB$7,$MK$11:$NB$11)*SUMPRODUCT($ME$11:$MH$11,$ME$19:$MH$19),"")</f>
        <v/>
      </c>
      <c r="JZ25" s="19" t="str">
        <f t="array" ref="JZ25">IF(JZ7="1",JZ9*SUMPRODUCT($MK$7:$NB$7,$MK$10:$NB$10)*SUMPRODUCT($ME$10:$MH$10,$ME$19:$MH$19)+SUMPRODUCT($MK$7:$NB$7,$MK$11:$NB$11)*SUMPRODUCT($ME$11:$MH$11,$ME$19:$MH$19),"")</f>
        <v/>
      </c>
      <c r="KA25" s="19" t="str">
        <f t="array" ref="KA25">IF(KA7="1",KA9*SUMPRODUCT($MK$7:$NB$7,$MK$10:$NB$10)*SUMPRODUCT($ME$10:$MH$10,$ME$19:$MH$19)+SUMPRODUCT($MK$7:$NB$7,$MK$11:$NB$11)*SUMPRODUCT($ME$11:$MH$11,$ME$19:$MH$19),"")</f>
        <v/>
      </c>
      <c r="KB25" s="19" t="str">
        <f t="array" ref="KB25">IF(KB7="1",KB9*SUMPRODUCT($MK$7:$NB$7,$MK$10:$NB$10)*SUMPRODUCT($ME$10:$MH$10,$ME$19:$MH$19)+SUMPRODUCT($MK$7:$NB$7,$MK$11:$NB$11)*SUMPRODUCT($ME$11:$MH$11,$ME$19:$MH$19),"")</f>
        <v/>
      </c>
      <c r="KC25" s="19" t="str">
        <f t="array" ref="KC25">IF(KC7="1",KC9*SUMPRODUCT($MK$7:$NB$7,$MK$10:$NB$10)*SUMPRODUCT($ME$10:$MH$10,$ME$19:$MH$19)+SUMPRODUCT($MK$7:$NB$7,$MK$11:$NB$11)*SUMPRODUCT($ME$11:$MH$11,$ME$19:$MH$19),"")</f>
        <v/>
      </c>
      <c r="KD25" s="19" t="str">
        <f t="array" ref="KD25">IF(KD7="1",KD9*SUMPRODUCT($MK$7:$NB$7,$MK$10:$NB$10)*SUMPRODUCT($ME$10:$MH$10,$ME$19:$MH$19)+SUMPRODUCT($MK$7:$NB$7,$MK$11:$NB$11)*SUMPRODUCT($ME$11:$MH$11,$ME$19:$MH$19),"")</f>
        <v/>
      </c>
      <c r="KE25" s="19" t="str">
        <f t="array" ref="KE25">IF(KE7="1",KE9*SUMPRODUCT($MK$7:$NB$7,$MK$10:$NB$10)*SUMPRODUCT($ME$10:$MH$10,$ME$19:$MH$19)+SUMPRODUCT($MK$7:$NB$7,$MK$11:$NB$11)*SUMPRODUCT($ME$11:$MH$11,$ME$19:$MH$19),"")</f>
        <v/>
      </c>
      <c r="KF25" s="19" t="str">
        <f t="array" ref="KF25">IF(KF7="1",KF9*SUMPRODUCT($MK$7:$NB$7,$MK$10:$NB$10)*SUMPRODUCT($ME$10:$MH$10,$ME$19:$MH$19)+SUMPRODUCT($MK$7:$NB$7,$MK$11:$NB$11)*SUMPRODUCT($ME$11:$MH$11,$ME$19:$MH$19),"")</f>
        <v/>
      </c>
      <c r="KG25" s="19" t="str">
        <f t="array" ref="KG25">IF(KG7="1",KG9*SUMPRODUCT($MK$7:$NB$7,$MK$10:$NB$10)*SUMPRODUCT($ME$10:$MH$10,$ME$19:$MH$19)+SUMPRODUCT($MK$7:$NB$7,$MK$11:$NB$11)*SUMPRODUCT($ME$11:$MH$11,$ME$19:$MH$19),"")</f>
        <v/>
      </c>
      <c r="KH25" s="19" t="str">
        <f t="array" ref="KH25">IF(KH7="1",KH9*SUMPRODUCT($MK$7:$NB$7,$MK$10:$NB$10)*SUMPRODUCT($ME$10:$MH$10,$ME$19:$MH$19)+SUMPRODUCT($MK$7:$NB$7,$MK$11:$NB$11)*SUMPRODUCT($ME$11:$MH$11,$ME$19:$MH$19),"")</f>
        <v/>
      </c>
      <c r="KI25" s="19" t="str">
        <f t="array" ref="KI25">IF(KI7="1",KI9*SUMPRODUCT($MK$7:$NB$7,$MK$10:$NB$10)*SUMPRODUCT($ME$10:$MH$10,$ME$19:$MH$19)+SUMPRODUCT($MK$7:$NB$7,$MK$11:$NB$11)*SUMPRODUCT($ME$11:$MH$11,$ME$19:$MH$19),"")</f>
        <v/>
      </c>
      <c r="KJ25" s="19" t="str">
        <f t="array" ref="KJ25">IF(KJ7="1",KJ9*SUMPRODUCT($MK$7:$NB$7,$MK$10:$NB$10)*SUMPRODUCT($ME$10:$MH$10,$ME$19:$MH$19)+SUMPRODUCT($MK$7:$NB$7,$MK$11:$NB$11)*SUMPRODUCT($ME$11:$MH$11,$ME$19:$MH$19),"")</f>
        <v/>
      </c>
      <c r="KK25" s="19" t="str">
        <f t="array" ref="KK25">IF(KK7="1",KK9*SUMPRODUCT($MK$7:$NB$7,$MK$10:$NB$10)*SUMPRODUCT($ME$10:$MH$10,$ME$19:$MH$19)+SUMPRODUCT($MK$7:$NB$7,$MK$11:$NB$11)*SUMPRODUCT($ME$11:$MH$11,$ME$19:$MH$19),"")</f>
        <v/>
      </c>
      <c r="KL25" s="19" t="str">
        <f t="array" ref="KL25">IF(KL7="1",KL9*SUMPRODUCT($MK$7:$NB$7,$MK$10:$NB$10)*SUMPRODUCT($ME$10:$MH$10,$ME$19:$MH$19)+SUMPRODUCT($MK$7:$NB$7,$MK$11:$NB$11)*SUMPRODUCT($ME$11:$MH$11,$ME$19:$MH$19),"")</f>
        <v/>
      </c>
      <c r="KM25" s="19" t="str">
        <f t="array" ref="KM25">IF(KM7="1",KM9*SUMPRODUCT($MK$7:$NB$7,$MK$10:$NB$10)*SUMPRODUCT($ME$10:$MH$10,$ME$19:$MH$19)+SUMPRODUCT($MK$7:$NB$7,$MK$11:$NB$11)*SUMPRODUCT($ME$11:$MH$11,$ME$19:$MH$19),"")</f>
        <v/>
      </c>
      <c r="KN25" s="19" t="str">
        <f t="array" ref="KN25">IF(KN7="1",KN9*SUMPRODUCT($MK$7:$NB$7,$MK$10:$NB$10)*SUMPRODUCT($ME$10:$MH$10,$ME$19:$MH$19)+SUMPRODUCT($MK$7:$NB$7,$MK$11:$NB$11)*SUMPRODUCT($ME$11:$MH$11,$ME$19:$MH$19),"")</f>
        <v/>
      </c>
      <c r="KO25" s="19" t="str">
        <f t="array" ref="KO25">IF(KO7="1",KO9*SUMPRODUCT($MK$7:$NB$7,$MK$10:$NB$10)*SUMPRODUCT($ME$10:$MH$10,$ME$19:$MH$19)+SUMPRODUCT($MK$7:$NB$7,$MK$11:$NB$11)*SUMPRODUCT($ME$11:$MH$11,$ME$19:$MH$19),"")</f>
        <v/>
      </c>
      <c r="KP25" s="19" t="str">
        <f t="array" ref="KP25">IF(KP7="1",KP9*SUMPRODUCT($MK$7:$NB$7,$MK$10:$NB$10)*SUMPRODUCT($ME$10:$MH$10,$ME$19:$MH$19)+SUMPRODUCT($MK$7:$NB$7,$MK$11:$NB$11)*SUMPRODUCT($ME$11:$MH$11,$ME$19:$MH$19),"")</f>
        <v/>
      </c>
      <c r="KQ25" s="19" t="str">
        <f t="array" ref="KQ25">IF(KQ7="1",KQ9*SUMPRODUCT($MK$7:$NB$7,$MK$10:$NB$10)*SUMPRODUCT($ME$10:$MH$10,$ME$19:$MH$19)+SUMPRODUCT($MK$7:$NB$7,$MK$11:$NB$11)*SUMPRODUCT($ME$11:$MH$11,$ME$19:$MH$19),"")</f>
        <v/>
      </c>
      <c r="KR25" s="19" t="str">
        <f t="array" ref="KR25">IF(KR7="1",KR9*SUMPRODUCT($MK$7:$NB$7,$MK$10:$NB$10)*SUMPRODUCT($ME$10:$MH$10,$ME$19:$MH$19)+SUMPRODUCT($MK$7:$NB$7,$MK$11:$NB$11)*SUMPRODUCT($ME$11:$MH$11,$ME$19:$MH$19),"")</f>
        <v/>
      </c>
      <c r="KS25" s="19" t="str">
        <f t="array" ref="KS25">IF(KS7="1",KS9*SUMPRODUCT($MK$7:$NB$7,$MK$10:$NB$10)*SUMPRODUCT($ME$10:$MH$10,$ME$19:$MH$19)+SUMPRODUCT($MK$7:$NB$7,$MK$11:$NB$11)*SUMPRODUCT($ME$11:$MH$11,$ME$19:$MH$19),"")</f>
        <v/>
      </c>
      <c r="KT25" s="19" t="str">
        <f t="array" ref="KT25">IF(KT7="1",KT9*SUMPRODUCT($MK$7:$NB$7,$MK$10:$NB$10)*SUMPRODUCT($ME$10:$MH$10,$ME$19:$MH$19)+SUMPRODUCT($MK$7:$NB$7,$MK$11:$NB$11)*SUMPRODUCT($ME$11:$MH$11,$ME$19:$MH$19),"")</f>
        <v/>
      </c>
      <c r="KU25" s="19" t="str">
        <f t="array" ref="KU25">IF(KU7="1",KU9*SUMPRODUCT($MK$7:$NB$7,$MK$10:$NB$10)*SUMPRODUCT($ME$10:$MH$10,$ME$19:$MH$19)+SUMPRODUCT($MK$7:$NB$7,$MK$11:$NB$11)*SUMPRODUCT($ME$11:$MH$11,$ME$19:$MH$19),"")</f>
        <v/>
      </c>
      <c r="KV25" s="19" t="str">
        <f t="array" ref="KV25">IF(KV7="1",KV9*SUMPRODUCT($MK$7:$NB$7,$MK$10:$NB$10)*SUMPRODUCT($ME$10:$MH$10,$ME$19:$MH$19)+SUMPRODUCT($MK$7:$NB$7,$MK$11:$NB$11)*SUMPRODUCT($ME$11:$MH$11,$ME$19:$MH$19),"")</f>
        <v/>
      </c>
      <c r="KW25" s="19" t="str">
        <f t="array" ref="KW25">IF(KW7="1",KW9*SUMPRODUCT($MK$7:$NB$7,$MK$10:$NB$10)*SUMPRODUCT($ME$10:$MH$10,$ME$19:$MH$19)+SUMPRODUCT($MK$7:$NB$7,$MK$11:$NB$11)*SUMPRODUCT($ME$11:$MH$11,$ME$19:$MH$19),"")</f>
        <v/>
      </c>
      <c r="KX25" s="19" t="str">
        <f t="array" ref="KX25">IF(KX7="1",KX9*SUMPRODUCT($MK$7:$NB$7,$MK$10:$NB$10)*SUMPRODUCT($ME$10:$MH$10,$ME$19:$MH$19)+SUMPRODUCT($MK$7:$NB$7,$MK$11:$NB$11)*SUMPRODUCT($ME$11:$MH$11,$ME$19:$MH$19),"")</f>
        <v/>
      </c>
      <c r="KY25" s="19" t="str">
        <f t="array" ref="KY25">IF(KY7="1",KY9*SUMPRODUCT($MK$7:$NB$7,$MK$10:$NB$10)*SUMPRODUCT($ME$10:$MH$10,$ME$19:$MH$19)+SUMPRODUCT($MK$7:$NB$7,$MK$11:$NB$11)*SUMPRODUCT($ME$11:$MH$11,$ME$19:$MH$19),"")</f>
        <v/>
      </c>
      <c r="KZ25" s="19" t="str">
        <f t="array" ref="KZ25">IF(KZ7="1",KZ9*SUMPRODUCT($MK$7:$NB$7,$MK$10:$NB$10)*SUMPRODUCT($ME$10:$MH$10,$ME$19:$MH$19)+SUMPRODUCT($MK$7:$NB$7,$MK$11:$NB$11)*SUMPRODUCT($ME$11:$MH$11,$ME$19:$MH$19),"")</f>
        <v/>
      </c>
      <c r="LA25" s="19" t="str">
        <f t="array" ref="LA25">IF(LA7="1",LA9*SUMPRODUCT($MK$7:$NB$7,$MK$10:$NB$10)*SUMPRODUCT($ME$10:$MH$10,$ME$19:$MH$19)+SUMPRODUCT($MK$7:$NB$7,$MK$11:$NB$11)*SUMPRODUCT($ME$11:$MH$11,$ME$19:$MH$19),"")</f>
        <v/>
      </c>
      <c r="LB25" s="19" t="str">
        <f t="array" ref="LB25">IF(LB7="1",LB9*SUMPRODUCT($MK$7:$NB$7,$MK$10:$NB$10)*SUMPRODUCT($ME$10:$MH$10,$ME$19:$MH$19)+SUMPRODUCT($MK$7:$NB$7,$MK$11:$NB$11)*SUMPRODUCT($ME$11:$MH$11,$ME$19:$MH$19),"")</f>
        <v/>
      </c>
      <c r="LC25" s="19" t="str">
        <f t="array" ref="LC25">IF(LC7="1",LC9*SUMPRODUCT($MK$7:$NB$7,$MK$10:$NB$10)*SUMPRODUCT($ME$10:$MH$10,$ME$19:$MH$19)+SUMPRODUCT($MK$7:$NB$7,$MK$11:$NB$11)*SUMPRODUCT($ME$11:$MH$11,$ME$19:$MH$19),"")</f>
        <v/>
      </c>
      <c r="LD25" s="19" t="str">
        <f t="array" ref="LD25">IF(LD7="1",LD9*SUMPRODUCT($MK$7:$NB$7,$MK$10:$NB$10)*SUMPRODUCT($ME$10:$MH$10,$ME$19:$MH$19)+SUMPRODUCT($MK$7:$NB$7,$MK$11:$NB$11)*SUMPRODUCT($ME$11:$MH$11,$ME$19:$MH$19),"")</f>
        <v/>
      </c>
      <c r="LE25" s="19" t="str">
        <f t="array" ref="LE25">IF(LE7="1",LE9*SUMPRODUCT($MK$7:$NB$7,$MK$10:$NB$10)*SUMPRODUCT($ME$10:$MH$10,$ME$19:$MH$19)+SUMPRODUCT($MK$7:$NB$7,$MK$11:$NB$11)*SUMPRODUCT($ME$11:$MH$11,$ME$19:$MH$19),"")</f>
        <v/>
      </c>
      <c r="LF25" s="19" t="str">
        <f t="array" ref="LF25">IF(LF7="1",LF9*SUMPRODUCT($MK$7:$NB$7,$MK$10:$NB$10)*SUMPRODUCT($ME$10:$MH$10,$ME$19:$MH$19)+SUMPRODUCT($MK$7:$NB$7,$MK$11:$NB$11)*SUMPRODUCT($ME$11:$MH$11,$ME$19:$MH$19),"")</f>
        <v/>
      </c>
      <c r="LG25" s="19" t="str">
        <f t="array" ref="LG25">IF(LG7="1",LG9*SUMPRODUCT($MK$7:$NB$7,$MK$10:$NB$10)*SUMPRODUCT($ME$10:$MH$10,$ME$19:$MH$19)+SUMPRODUCT($MK$7:$NB$7,$MK$11:$NB$11)*SUMPRODUCT($ME$11:$MH$11,$ME$19:$MH$19),"")</f>
        <v/>
      </c>
      <c r="LH25" s="19" t="str">
        <f t="array" ref="LH25">IF(LH7="1",LH9*SUMPRODUCT($MK$7:$NB$7,$MK$10:$NB$10)*SUMPRODUCT($ME$10:$MH$10,$ME$19:$MH$19)+SUMPRODUCT($MK$7:$NB$7,$MK$11:$NB$11)*SUMPRODUCT($ME$11:$MH$11,$ME$19:$MH$19),"")</f>
        <v/>
      </c>
      <c r="LI25" s="19" t="str">
        <f t="array" ref="LI25">IF(LI7="1",LI9*SUMPRODUCT($MK$7:$NB$7,$MK$10:$NB$10)*SUMPRODUCT($ME$10:$MH$10,$ME$19:$MH$19)+SUMPRODUCT($MK$7:$NB$7,$MK$11:$NB$11)*SUMPRODUCT($ME$11:$MH$11,$ME$19:$MH$19),"")</f>
        <v/>
      </c>
      <c r="LJ25" s="19" t="str">
        <f t="array" ref="LJ25">IF(LJ7="1",LJ9*SUMPRODUCT($MK$7:$NB$7,$MK$10:$NB$10)*SUMPRODUCT($ME$10:$MH$10,$ME$19:$MH$19)+SUMPRODUCT($MK$7:$NB$7,$MK$11:$NB$11)*SUMPRODUCT($ME$11:$MH$11,$ME$19:$MH$19),"")</f>
        <v/>
      </c>
      <c r="LK25" s="19" t="str">
        <f t="array" ref="LK25">IF(LK7="1",LK9*SUMPRODUCT($MK$7:$NB$7,$MK$10:$NB$10)*SUMPRODUCT($ME$10:$MH$10,$ME$19:$MH$19)+SUMPRODUCT($MK$7:$NB$7,$MK$11:$NB$11)*SUMPRODUCT($ME$11:$MH$11,$ME$19:$MH$19),"")</f>
        <v/>
      </c>
      <c r="LL25" s="19" t="str">
        <f t="array" ref="LL25">IF(LL7="1",LL9*SUMPRODUCT($MK$7:$NB$7,$MK$10:$NB$10)*SUMPRODUCT($ME$10:$MH$10,$ME$19:$MH$19)+SUMPRODUCT($MK$7:$NB$7,$MK$11:$NB$11)*SUMPRODUCT($ME$11:$MH$11,$ME$19:$MH$19),"")</f>
        <v/>
      </c>
      <c r="LM25" s="19" t="str">
        <f t="array" ref="LM25">IF(LM7="1",LM9*SUMPRODUCT($MK$7:$NB$7,$MK$10:$NB$10)*SUMPRODUCT($ME$10:$MH$10,$ME$19:$MH$19)+SUMPRODUCT($MK$7:$NB$7,$MK$11:$NB$11)*SUMPRODUCT($ME$11:$MH$11,$ME$19:$MH$19),"")</f>
        <v/>
      </c>
      <c r="LN25" s="19" t="str">
        <f t="array" ref="LN25">IF(LN7="1",LN9*SUMPRODUCT($MK$7:$NB$7,$MK$10:$NB$10)*SUMPRODUCT($ME$10:$MH$10,$ME$19:$MH$19)+SUMPRODUCT($MK$7:$NB$7,$MK$11:$NB$11)*SUMPRODUCT($ME$11:$MH$11,$ME$19:$MH$19),"")</f>
        <v/>
      </c>
      <c r="LO25" s="19" t="str">
        <f t="array" ref="LO25">IF(LO7="1",LO9*SUMPRODUCT($MK$7:$NB$7,$MK$10:$NB$10)*SUMPRODUCT($ME$10:$MH$10,$ME$19:$MH$19)+SUMPRODUCT($MK$7:$NB$7,$MK$11:$NB$11)*SUMPRODUCT($ME$11:$MH$11,$ME$19:$MH$19),"")</f>
        <v/>
      </c>
      <c r="LP25" s="19" t="str">
        <f t="array" ref="LP25">IF(LP7="1",LP9*SUMPRODUCT($MK$7:$NB$7,$MK$10:$NB$10)*SUMPRODUCT($ME$10:$MH$10,$ME$19:$MH$19)+SUMPRODUCT($MK$7:$NB$7,$MK$11:$NB$11)*SUMPRODUCT($ME$11:$MH$11,$ME$19:$MH$19),"")</f>
        <v/>
      </c>
      <c r="LQ25" s="19" t="str">
        <f t="array" ref="LQ25">IF(LQ7="1",LQ9*SUMPRODUCT($MK$7:$NB$7,$MK$10:$NB$10)*SUMPRODUCT($ME$10:$MH$10,$ME$19:$MH$19)+SUMPRODUCT($MK$7:$NB$7,$MK$11:$NB$11)*SUMPRODUCT($ME$11:$MH$11,$ME$19:$MH$19),"")</f>
        <v/>
      </c>
      <c r="LR25" s="19" t="str">
        <f t="array" ref="LR25">IF(LR7="1",LR9*SUMPRODUCT($MK$7:$NB$7,$MK$10:$NB$10)*SUMPRODUCT($ME$10:$MH$10,$ME$19:$MH$19)+SUMPRODUCT($MK$7:$NB$7,$MK$11:$NB$11)*SUMPRODUCT($ME$11:$MH$11,$ME$19:$MH$19),"")</f>
        <v/>
      </c>
      <c r="LS25" s="19"/>
      <c r="LT25" s="19"/>
      <c r="LU25" s="19"/>
      <c r="LV25" s="19"/>
      <c r="LW25" s="19"/>
      <c r="LX25" s="19"/>
      <c r="LY25" s="19"/>
      <c r="LZ25" s="19"/>
      <c r="MA25" s="19"/>
      <c r="MB25" s="19"/>
      <c r="MC25" s="19"/>
      <c r="MD25" s="19"/>
      <c r="ME25" s="19"/>
      <c r="MF25" s="19"/>
      <c r="MG25" s="19"/>
      <c r="MH25" s="19"/>
      <c r="MI25" s="19"/>
      <c r="MJ25" s="19"/>
      <c r="MK25" s="19"/>
      <c r="ML25" s="19"/>
      <c r="MM25" s="19"/>
      <c r="MN25" s="19"/>
      <c r="MO25" s="19"/>
      <c r="MP25" s="19"/>
      <c r="MQ25" s="19"/>
      <c r="MR25" s="19"/>
      <c r="MS25" s="19"/>
      <c r="MT25" s="19"/>
      <c r="MU25" s="19"/>
      <c r="MV25" s="19"/>
      <c r="MW25" s="19"/>
      <c r="MX25" s="19"/>
      <c r="MY25" s="19"/>
      <c r="MZ25" s="19"/>
      <c r="NA25" s="19"/>
      <c r="NB25" s="19"/>
    </row>
    <row r="26" spans="1:366">
      <c r="C26"/>
      <c r="D26"/>
      <c r="I26" s="23"/>
    </row>
    <row r="27" spans="1:366">
      <c r="C27"/>
      <c r="I27" s="23"/>
      <c r="JY27" s="23"/>
    </row>
    <row r="28" spans="1:366" s="21" customFormat="1">
      <c r="A28" s="21" t="s">
        <v>158</v>
      </c>
      <c r="DG28" s="21" t="s">
        <v>181</v>
      </c>
      <c r="HM28" s="21" t="s">
        <v>180</v>
      </c>
      <c r="MQ28" s="86"/>
    </row>
    <row r="29" spans="1:366">
      <c r="A29" s="22" t="s">
        <v>4</v>
      </c>
      <c r="B29" s="22" t="s">
        <v>5</v>
      </c>
      <c r="I29" s="23"/>
      <c r="DG29" s="22" t="s">
        <v>4</v>
      </c>
      <c r="DH29" s="22" t="s">
        <v>5</v>
      </c>
      <c r="HM29" s="22" t="s">
        <v>4</v>
      </c>
      <c r="HN29" s="22" t="s">
        <v>5</v>
      </c>
    </row>
    <row r="30" spans="1:366">
      <c r="A30" s="22" t="s">
        <v>6</v>
      </c>
      <c r="B30" s="22" t="s">
        <v>7</v>
      </c>
      <c r="DG30" s="22" t="s">
        <v>6</v>
      </c>
      <c r="DH30" s="22" t="s">
        <v>7</v>
      </c>
      <c r="HM30" s="22" t="s">
        <v>6</v>
      </c>
      <c r="HN30" s="22" t="s">
        <v>7</v>
      </c>
      <c r="ME30" s="23"/>
    </row>
    <row r="31" spans="1:366" hidden="1" outlineLevel="1">
      <c r="A31" s="22" t="s">
        <v>8</v>
      </c>
      <c r="B31" s="22" t="s">
        <v>203</v>
      </c>
      <c r="DG31" s="22" t="s">
        <v>8</v>
      </c>
      <c r="DH31" s="22" t="s">
        <v>411</v>
      </c>
      <c r="HM31" s="22" t="s">
        <v>8</v>
      </c>
      <c r="HN31" s="22" t="s">
        <v>612</v>
      </c>
    </row>
    <row r="32" spans="1:366" hidden="1" outlineLevel="1">
      <c r="A32" s="22" t="s">
        <v>9</v>
      </c>
      <c r="B32" s="22" t="s">
        <v>204</v>
      </c>
      <c r="DG32" s="22" t="s">
        <v>9</v>
      </c>
      <c r="DH32" s="22" t="s">
        <v>412</v>
      </c>
      <c r="HM32" s="22" t="s">
        <v>9</v>
      </c>
      <c r="HN32" s="22" t="s">
        <v>613</v>
      </c>
    </row>
    <row r="33" spans="1:222" hidden="1" outlineLevel="1">
      <c r="A33" s="22" t="s">
        <v>10</v>
      </c>
      <c r="B33" s="22" t="s">
        <v>205</v>
      </c>
      <c r="DG33" s="22" t="s">
        <v>10</v>
      </c>
      <c r="DH33" s="22" t="s">
        <v>413</v>
      </c>
      <c r="HM33" s="22" t="s">
        <v>10</v>
      </c>
      <c r="HN33" s="22" t="s">
        <v>614</v>
      </c>
    </row>
    <row r="34" spans="1:222" hidden="1" outlineLevel="1">
      <c r="A34" s="22" t="s">
        <v>11</v>
      </c>
      <c r="B34" s="22" t="s">
        <v>206</v>
      </c>
      <c r="DG34" s="22" t="s">
        <v>11</v>
      </c>
      <c r="DH34" s="22" t="s">
        <v>414</v>
      </c>
      <c r="HM34" s="22" t="s">
        <v>11</v>
      </c>
      <c r="HN34" s="22" t="s">
        <v>615</v>
      </c>
    </row>
    <row r="35" spans="1:222" hidden="1" outlineLevel="1">
      <c r="A35" s="22" t="s">
        <v>12</v>
      </c>
      <c r="B35" s="22" t="s">
        <v>207</v>
      </c>
      <c r="DG35" s="22" t="s">
        <v>12</v>
      </c>
      <c r="DH35" s="22" t="s">
        <v>415</v>
      </c>
      <c r="HM35" s="22" t="s">
        <v>12</v>
      </c>
      <c r="HN35" s="22" t="s">
        <v>616</v>
      </c>
    </row>
    <row r="36" spans="1:222" hidden="1" outlineLevel="1">
      <c r="A36" s="22" t="s">
        <v>13</v>
      </c>
      <c r="B36" s="22" t="s">
        <v>208</v>
      </c>
      <c r="DG36" s="22" t="s">
        <v>13</v>
      </c>
      <c r="DH36" s="22" t="s">
        <v>416</v>
      </c>
      <c r="HM36" s="22" t="s">
        <v>13</v>
      </c>
      <c r="HN36" s="22" t="s">
        <v>617</v>
      </c>
    </row>
    <row r="37" spans="1:222" hidden="1" outlineLevel="1">
      <c r="A37" s="22" t="s">
        <v>14</v>
      </c>
      <c r="B37" s="22" t="s">
        <v>209</v>
      </c>
      <c r="DG37" s="22" t="s">
        <v>14</v>
      </c>
      <c r="DH37" s="22" t="s">
        <v>417</v>
      </c>
      <c r="HM37" s="22" t="s">
        <v>14</v>
      </c>
      <c r="HN37" s="22" t="s">
        <v>618</v>
      </c>
    </row>
    <row r="38" spans="1:222" hidden="1" outlineLevel="1">
      <c r="A38" s="22" t="s">
        <v>15</v>
      </c>
      <c r="B38" s="22" t="s">
        <v>210</v>
      </c>
      <c r="DG38" s="22" t="s">
        <v>15</v>
      </c>
      <c r="DH38" s="22" t="s">
        <v>418</v>
      </c>
      <c r="HM38" s="22" t="s">
        <v>15</v>
      </c>
      <c r="HN38" s="22" t="s">
        <v>619</v>
      </c>
    </row>
    <row r="39" spans="1:222" hidden="1" outlineLevel="1">
      <c r="A39" s="22" t="s">
        <v>16</v>
      </c>
      <c r="B39" s="22" t="s">
        <v>211</v>
      </c>
      <c r="DG39" s="22" t="s">
        <v>16</v>
      </c>
      <c r="DH39" s="22" t="s">
        <v>419</v>
      </c>
      <c r="HM39" s="22" t="s">
        <v>16</v>
      </c>
      <c r="HN39" s="22" t="s">
        <v>620</v>
      </c>
    </row>
    <row r="40" spans="1:222" hidden="1" outlineLevel="1">
      <c r="A40" s="22" t="s">
        <v>17</v>
      </c>
      <c r="B40" s="22" t="s">
        <v>212</v>
      </c>
      <c r="DG40" s="22" t="s">
        <v>17</v>
      </c>
      <c r="DH40" s="22" t="s">
        <v>420</v>
      </c>
      <c r="HM40" s="22" t="s">
        <v>17</v>
      </c>
      <c r="HN40" s="22" t="s">
        <v>621</v>
      </c>
    </row>
    <row r="41" spans="1:222" hidden="1" outlineLevel="1">
      <c r="A41" s="22" t="s">
        <v>18</v>
      </c>
      <c r="B41" s="22" t="s">
        <v>213</v>
      </c>
      <c r="DG41" s="22" t="s">
        <v>18</v>
      </c>
      <c r="DH41" s="22" t="s">
        <v>421</v>
      </c>
      <c r="HM41" s="22" t="s">
        <v>18</v>
      </c>
      <c r="HN41" s="22" t="s">
        <v>622</v>
      </c>
    </row>
    <row r="42" spans="1:222" hidden="1" outlineLevel="1">
      <c r="A42" s="22" t="s">
        <v>19</v>
      </c>
      <c r="B42" s="22" t="s">
        <v>214</v>
      </c>
      <c r="DG42" s="22" t="s">
        <v>19</v>
      </c>
      <c r="DH42" s="22" t="s">
        <v>422</v>
      </c>
      <c r="HM42" s="22" t="s">
        <v>19</v>
      </c>
      <c r="HN42" s="22" t="s">
        <v>623</v>
      </c>
    </row>
    <row r="43" spans="1:222" hidden="1" outlineLevel="1">
      <c r="A43" s="22" t="s">
        <v>20</v>
      </c>
      <c r="B43" s="22" t="s">
        <v>215</v>
      </c>
      <c r="DG43" s="22" t="s">
        <v>20</v>
      </c>
      <c r="DH43" s="22" t="s">
        <v>423</v>
      </c>
      <c r="HM43" s="22" t="s">
        <v>20</v>
      </c>
      <c r="HN43" s="22" t="s">
        <v>624</v>
      </c>
    </row>
    <row r="44" spans="1:222" hidden="1" outlineLevel="1">
      <c r="A44" s="22" t="s">
        <v>21</v>
      </c>
      <c r="B44" s="22" t="s">
        <v>216</v>
      </c>
      <c r="DG44" s="22" t="s">
        <v>21</v>
      </c>
      <c r="DH44" s="22" t="s">
        <v>424</v>
      </c>
      <c r="HM44" s="22" t="s">
        <v>21</v>
      </c>
      <c r="HN44" s="22" t="s">
        <v>625</v>
      </c>
    </row>
    <row r="45" spans="1:222" hidden="1" outlineLevel="1">
      <c r="A45" s="22" t="s">
        <v>22</v>
      </c>
      <c r="B45" s="22" t="s">
        <v>217</v>
      </c>
      <c r="DG45" s="22" t="s">
        <v>22</v>
      </c>
      <c r="DH45" s="22" t="s">
        <v>425</v>
      </c>
      <c r="HM45" s="22" t="s">
        <v>22</v>
      </c>
      <c r="HN45" s="22" t="s">
        <v>626</v>
      </c>
    </row>
    <row r="46" spans="1:222" hidden="1" outlineLevel="1">
      <c r="A46" s="22" t="s">
        <v>23</v>
      </c>
      <c r="B46" s="22" t="s">
        <v>218</v>
      </c>
      <c r="DG46" s="22" t="s">
        <v>23</v>
      </c>
      <c r="DH46" s="22" t="s">
        <v>426</v>
      </c>
      <c r="HM46" s="22" t="s">
        <v>23</v>
      </c>
      <c r="HN46" s="22" t="s">
        <v>627</v>
      </c>
    </row>
    <row r="47" spans="1:222" hidden="1" outlineLevel="1">
      <c r="A47" s="22" t="s">
        <v>24</v>
      </c>
      <c r="B47" s="22" t="s">
        <v>219</v>
      </c>
      <c r="DG47" s="22" t="s">
        <v>24</v>
      </c>
      <c r="DH47" s="22" t="s">
        <v>427</v>
      </c>
      <c r="HM47" s="22" t="s">
        <v>24</v>
      </c>
      <c r="HN47" s="22" t="s">
        <v>628</v>
      </c>
    </row>
    <row r="48" spans="1:222" hidden="1" outlineLevel="1">
      <c r="A48" s="22" t="s">
        <v>54</v>
      </c>
      <c r="B48" s="22" t="s">
        <v>220</v>
      </c>
      <c r="DG48" s="22" t="s">
        <v>54</v>
      </c>
      <c r="DH48" s="22" t="s">
        <v>428</v>
      </c>
      <c r="HM48" s="22" t="s">
        <v>54</v>
      </c>
      <c r="HN48" s="22" t="s">
        <v>629</v>
      </c>
    </row>
    <row r="49" spans="1:222" hidden="1" outlineLevel="1">
      <c r="A49" s="22" t="s">
        <v>55</v>
      </c>
      <c r="B49" s="22" t="s">
        <v>221</v>
      </c>
      <c r="DG49" s="22" t="s">
        <v>55</v>
      </c>
      <c r="DH49" s="22" t="s">
        <v>429</v>
      </c>
      <c r="HM49" s="22" t="s">
        <v>55</v>
      </c>
      <c r="HN49" s="22" t="s">
        <v>630</v>
      </c>
    </row>
    <row r="50" spans="1:222" hidden="1" outlineLevel="1">
      <c r="A50" s="22" t="s">
        <v>69</v>
      </c>
      <c r="B50" s="22" t="s">
        <v>222</v>
      </c>
      <c r="DG50" s="22" t="s">
        <v>69</v>
      </c>
      <c r="DH50" s="22" t="s">
        <v>430</v>
      </c>
      <c r="HM50" s="22" t="s">
        <v>69</v>
      </c>
      <c r="HN50" s="22" t="s">
        <v>631</v>
      </c>
    </row>
    <row r="51" spans="1:222" hidden="1" outlineLevel="1">
      <c r="A51" s="22" t="s">
        <v>78</v>
      </c>
      <c r="B51" s="22" t="s">
        <v>223</v>
      </c>
      <c r="DG51" s="22" t="s">
        <v>78</v>
      </c>
      <c r="DH51" s="22" t="s">
        <v>431</v>
      </c>
      <c r="HM51" s="22" t="s">
        <v>78</v>
      </c>
      <c r="HN51" s="22" t="s">
        <v>632</v>
      </c>
    </row>
    <row r="52" spans="1:222" hidden="1" outlineLevel="1">
      <c r="A52" s="22" t="s">
        <v>79</v>
      </c>
      <c r="B52" s="22" t="s">
        <v>224</v>
      </c>
      <c r="DG52" s="22" t="s">
        <v>79</v>
      </c>
      <c r="DH52" s="22" t="s">
        <v>432</v>
      </c>
      <c r="HM52" s="22" t="s">
        <v>79</v>
      </c>
      <c r="HN52" s="22" t="s">
        <v>633</v>
      </c>
    </row>
    <row r="53" spans="1:222" hidden="1" outlineLevel="1">
      <c r="A53" s="22" t="s">
        <v>80</v>
      </c>
      <c r="B53" s="22" t="s">
        <v>225</v>
      </c>
      <c r="DG53" s="22" t="s">
        <v>80</v>
      </c>
      <c r="DH53" s="22" t="s">
        <v>433</v>
      </c>
      <c r="HM53" s="22" t="s">
        <v>80</v>
      </c>
      <c r="HN53" s="22" t="s">
        <v>634</v>
      </c>
    </row>
    <row r="54" spans="1:222" hidden="1" outlineLevel="1">
      <c r="A54" s="22" t="s">
        <v>81</v>
      </c>
      <c r="B54" s="22" t="s">
        <v>226</v>
      </c>
      <c r="DG54" s="22" t="s">
        <v>81</v>
      </c>
      <c r="DH54" s="22" t="s">
        <v>434</v>
      </c>
      <c r="HM54" s="22" t="s">
        <v>81</v>
      </c>
      <c r="HN54" s="22" t="s">
        <v>635</v>
      </c>
    </row>
    <row r="55" spans="1:222" hidden="1" outlineLevel="1">
      <c r="A55" s="22" t="s">
        <v>82</v>
      </c>
      <c r="B55" s="22" t="s">
        <v>227</v>
      </c>
      <c r="DG55" s="22" t="s">
        <v>82</v>
      </c>
      <c r="DH55" s="22" t="s">
        <v>435</v>
      </c>
      <c r="HM55" s="22" t="s">
        <v>82</v>
      </c>
      <c r="HN55" s="22" t="s">
        <v>636</v>
      </c>
    </row>
    <row r="56" spans="1:222" hidden="1" outlineLevel="1">
      <c r="A56" s="22" t="s">
        <v>83</v>
      </c>
      <c r="B56" s="22" t="s">
        <v>228</v>
      </c>
      <c r="DG56" s="22" t="s">
        <v>83</v>
      </c>
      <c r="DH56" s="22" t="s">
        <v>436</v>
      </c>
      <c r="HM56" s="22" t="s">
        <v>83</v>
      </c>
      <c r="HN56" s="22" t="s">
        <v>637</v>
      </c>
    </row>
    <row r="57" spans="1:222" hidden="1" outlineLevel="1">
      <c r="A57" s="22" t="s">
        <v>84</v>
      </c>
      <c r="B57" s="22" t="s">
        <v>229</v>
      </c>
      <c r="DG57" s="22" t="s">
        <v>84</v>
      </c>
      <c r="DH57" s="22" t="s">
        <v>437</v>
      </c>
      <c r="HM57" s="22" t="s">
        <v>84</v>
      </c>
      <c r="HN57" s="22" t="s">
        <v>638</v>
      </c>
    </row>
    <row r="58" spans="1:222" hidden="1" outlineLevel="1">
      <c r="A58" s="22" t="s">
        <v>85</v>
      </c>
      <c r="B58" s="22" t="s">
        <v>230</v>
      </c>
      <c r="DG58" s="22" t="s">
        <v>85</v>
      </c>
      <c r="DH58" s="22" t="s">
        <v>438</v>
      </c>
      <c r="HM58" s="22" t="s">
        <v>85</v>
      </c>
      <c r="HN58" s="22" t="s">
        <v>639</v>
      </c>
    </row>
    <row r="59" spans="1:222" hidden="1" outlineLevel="1">
      <c r="A59" s="22" t="s">
        <v>86</v>
      </c>
      <c r="B59" s="22" t="s">
        <v>231</v>
      </c>
      <c r="DG59" s="22" t="s">
        <v>86</v>
      </c>
      <c r="DH59" s="22" t="s">
        <v>439</v>
      </c>
      <c r="HM59" s="22" t="s">
        <v>86</v>
      </c>
      <c r="HN59" s="22" t="s">
        <v>640</v>
      </c>
    </row>
    <row r="60" spans="1:222" hidden="1" outlineLevel="1">
      <c r="A60" s="22" t="s">
        <v>87</v>
      </c>
      <c r="B60" s="22" t="s">
        <v>232</v>
      </c>
      <c r="DG60" s="22" t="s">
        <v>87</v>
      </c>
      <c r="DH60" s="22" t="s">
        <v>440</v>
      </c>
      <c r="HM60" s="22" t="s">
        <v>87</v>
      </c>
      <c r="HN60" s="22" t="s">
        <v>641</v>
      </c>
    </row>
    <row r="61" spans="1:222" hidden="1" outlineLevel="1">
      <c r="A61" s="22" t="s">
        <v>88</v>
      </c>
      <c r="B61" s="22" t="s">
        <v>233</v>
      </c>
      <c r="DG61" s="22" t="s">
        <v>88</v>
      </c>
      <c r="DH61" s="22" t="s">
        <v>441</v>
      </c>
      <c r="HM61" s="22" t="s">
        <v>88</v>
      </c>
      <c r="HN61" s="22" t="s">
        <v>642</v>
      </c>
    </row>
    <row r="62" spans="1:222" hidden="1" outlineLevel="1">
      <c r="A62" s="22" t="s">
        <v>89</v>
      </c>
      <c r="B62" s="22" t="s">
        <v>234</v>
      </c>
      <c r="DG62" s="22" t="s">
        <v>89</v>
      </c>
      <c r="DH62" s="22" t="s">
        <v>442</v>
      </c>
      <c r="HM62" s="22" t="s">
        <v>89</v>
      </c>
      <c r="HN62" s="22" t="s">
        <v>643</v>
      </c>
    </row>
    <row r="63" spans="1:222" hidden="1" outlineLevel="1">
      <c r="A63" s="22" t="s">
        <v>90</v>
      </c>
      <c r="B63" s="22" t="s">
        <v>235</v>
      </c>
      <c r="DG63" s="22" t="s">
        <v>90</v>
      </c>
      <c r="DH63" s="22" t="s">
        <v>443</v>
      </c>
      <c r="HM63" s="22" t="s">
        <v>90</v>
      </c>
      <c r="HN63" s="22" t="s">
        <v>644</v>
      </c>
    </row>
    <row r="64" spans="1:222" hidden="1" outlineLevel="1">
      <c r="A64" s="22" t="s">
        <v>91</v>
      </c>
      <c r="B64" s="22" t="s">
        <v>236</v>
      </c>
      <c r="DG64" s="22" t="s">
        <v>91</v>
      </c>
      <c r="DH64" s="22" t="s">
        <v>444</v>
      </c>
      <c r="HM64" s="22" t="s">
        <v>91</v>
      </c>
      <c r="HN64" s="22" t="s">
        <v>645</v>
      </c>
    </row>
    <row r="65" spans="1:222" hidden="1" outlineLevel="1">
      <c r="A65" s="22" t="s">
        <v>92</v>
      </c>
      <c r="B65" s="22" t="s">
        <v>237</v>
      </c>
      <c r="DG65" s="22" t="s">
        <v>92</v>
      </c>
      <c r="DH65" s="22" t="s">
        <v>445</v>
      </c>
      <c r="HM65" s="22" t="s">
        <v>92</v>
      </c>
      <c r="HN65" s="22" t="s">
        <v>646</v>
      </c>
    </row>
    <row r="66" spans="1:222" hidden="1" outlineLevel="1">
      <c r="A66" s="22" t="s">
        <v>93</v>
      </c>
      <c r="B66" s="22" t="s">
        <v>238</v>
      </c>
      <c r="DG66" s="22" t="s">
        <v>93</v>
      </c>
      <c r="DH66" s="22" t="s">
        <v>446</v>
      </c>
      <c r="HM66" s="22" t="s">
        <v>93</v>
      </c>
      <c r="HN66" s="22" t="s">
        <v>647</v>
      </c>
    </row>
    <row r="67" spans="1:222" hidden="1" outlineLevel="1">
      <c r="A67" s="22" t="s">
        <v>94</v>
      </c>
      <c r="B67" s="22" t="s">
        <v>239</v>
      </c>
      <c r="DG67" s="22" t="s">
        <v>94</v>
      </c>
      <c r="DH67" s="22" t="s">
        <v>447</v>
      </c>
      <c r="HM67" s="22" t="s">
        <v>94</v>
      </c>
      <c r="HN67" s="22" t="s">
        <v>648</v>
      </c>
    </row>
    <row r="68" spans="1:222" hidden="1" outlineLevel="1">
      <c r="A68" s="22" t="s">
        <v>95</v>
      </c>
      <c r="B68" s="22" t="s">
        <v>240</v>
      </c>
      <c r="DG68" s="22" t="s">
        <v>95</v>
      </c>
      <c r="DH68" s="22" t="s">
        <v>448</v>
      </c>
      <c r="HM68" s="22" t="s">
        <v>95</v>
      </c>
      <c r="HN68" s="22" t="s">
        <v>649</v>
      </c>
    </row>
    <row r="69" spans="1:222" hidden="1" outlineLevel="1">
      <c r="A69" s="22" t="s">
        <v>96</v>
      </c>
      <c r="B69" s="22" t="s">
        <v>241</v>
      </c>
      <c r="DG69" s="22" t="s">
        <v>96</v>
      </c>
      <c r="DH69" s="22" t="s">
        <v>449</v>
      </c>
      <c r="HM69" s="22" t="s">
        <v>96</v>
      </c>
      <c r="HN69" s="22" t="s">
        <v>650</v>
      </c>
    </row>
    <row r="70" spans="1:222" hidden="1" outlineLevel="1">
      <c r="A70" s="22" t="s">
        <v>97</v>
      </c>
      <c r="B70" s="22" t="s">
        <v>242</v>
      </c>
      <c r="DG70" s="22" t="s">
        <v>97</v>
      </c>
      <c r="DH70" s="22" t="s">
        <v>450</v>
      </c>
      <c r="HM70" s="22" t="s">
        <v>97</v>
      </c>
      <c r="HN70" s="22" t="s">
        <v>651</v>
      </c>
    </row>
    <row r="71" spans="1:222" hidden="1" outlineLevel="1">
      <c r="A71" s="22" t="s">
        <v>98</v>
      </c>
      <c r="B71" s="22" t="s">
        <v>243</v>
      </c>
      <c r="DG71" s="22" t="s">
        <v>98</v>
      </c>
      <c r="DH71" s="22" t="s">
        <v>451</v>
      </c>
      <c r="HM71" s="22" t="s">
        <v>98</v>
      </c>
      <c r="HN71" s="22" t="s">
        <v>652</v>
      </c>
    </row>
    <row r="72" spans="1:222" hidden="1" outlineLevel="1">
      <c r="A72" s="22" t="s">
        <v>99</v>
      </c>
      <c r="B72" s="22" t="s">
        <v>244</v>
      </c>
      <c r="DG72" s="22" t="s">
        <v>99</v>
      </c>
      <c r="DH72" s="22" t="s">
        <v>452</v>
      </c>
      <c r="HM72" s="22" t="s">
        <v>99</v>
      </c>
      <c r="HN72" s="22" t="s">
        <v>653</v>
      </c>
    </row>
    <row r="73" spans="1:222" hidden="1" outlineLevel="1">
      <c r="A73" s="22" t="s">
        <v>100</v>
      </c>
      <c r="B73" s="22" t="s">
        <v>245</v>
      </c>
      <c r="DG73" s="22" t="s">
        <v>100</v>
      </c>
      <c r="DH73" s="22" t="s">
        <v>453</v>
      </c>
      <c r="HM73" s="22" t="s">
        <v>100</v>
      </c>
      <c r="HN73" s="22" t="s">
        <v>654</v>
      </c>
    </row>
    <row r="74" spans="1:222" hidden="1" outlineLevel="1">
      <c r="A74" s="22" t="s">
        <v>101</v>
      </c>
      <c r="B74" s="22" t="s">
        <v>246</v>
      </c>
      <c r="DG74" s="22" t="s">
        <v>101</v>
      </c>
      <c r="DH74" s="22" t="s">
        <v>454</v>
      </c>
      <c r="HM74" s="22" t="s">
        <v>101</v>
      </c>
      <c r="HN74" s="22" t="s">
        <v>655</v>
      </c>
    </row>
    <row r="75" spans="1:222" hidden="1" outlineLevel="1">
      <c r="A75" s="22" t="s">
        <v>102</v>
      </c>
      <c r="B75" s="22" t="s">
        <v>247</v>
      </c>
      <c r="DG75" s="22" t="s">
        <v>102</v>
      </c>
      <c r="DH75" s="22" t="s">
        <v>455</v>
      </c>
      <c r="HM75" s="22" t="s">
        <v>102</v>
      </c>
      <c r="HN75" s="22" t="s">
        <v>656</v>
      </c>
    </row>
    <row r="76" spans="1:222" hidden="1" outlineLevel="1">
      <c r="A76" s="22" t="s">
        <v>103</v>
      </c>
      <c r="B76" s="22" t="s">
        <v>248</v>
      </c>
      <c r="DG76" s="22" t="s">
        <v>103</v>
      </c>
      <c r="DH76" s="22" t="s">
        <v>456</v>
      </c>
      <c r="HM76" s="22" t="s">
        <v>103</v>
      </c>
      <c r="HN76" s="22" t="s">
        <v>657</v>
      </c>
    </row>
    <row r="77" spans="1:222" hidden="1" outlineLevel="1">
      <c r="A77" s="22" t="s">
        <v>104</v>
      </c>
      <c r="B77" s="22" t="s">
        <v>249</v>
      </c>
      <c r="DG77" s="22" t="s">
        <v>104</v>
      </c>
      <c r="DH77" s="22" t="s">
        <v>457</v>
      </c>
      <c r="HM77" s="22" t="s">
        <v>104</v>
      </c>
      <c r="HN77" s="22" t="s">
        <v>658</v>
      </c>
    </row>
    <row r="78" spans="1:222" hidden="1" outlineLevel="1">
      <c r="A78" s="22" t="s">
        <v>105</v>
      </c>
      <c r="B78" s="22" t="s">
        <v>250</v>
      </c>
      <c r="DG78" s="22" t="s">
        <v>105</v>
      </c>
      <c r="DH78" s="22" t="s">
        <v>458</v>
      </c>
      <c r="HM78" s="22" t="s">
        <v>105</v>
      </c>
      <c r="HN78" s="22" t="s">
        <v>659</v>
      </c>
    </row>
    <row r="79" spans="1:222" hidden="1" outlineLevel="1">
      <c r="A79" s="22" t="s">
        <v>106</v>
      </c>
      <c r="B79" s="22" t="s">
        <v>251</v>
      </c>
      <c r="DG79" s="22" t="s">
        <v>106</v>
      </c>
      <c r="DH79" s="22" t="s">
        <v>459</v>
      </c>
      <c r="HM79" s="22" t="s">
        <v>106</v>
      </c>
      <c r="HN79" s="22" t="s">
        <v>660</v>
      </c>
    </row>
    <row r="80" spans="1:222" hidden="1" outlineLevel="1">
      <c r="A80" s="22" t="s">
        <v>107</v>
      </c>
      <c r="B80" s="22" t="s">
        <v>252</v>
      </c>
      <c r="DG80" s="22" t="s">
        <v>107</v>
      </c>
      <c r="DH80" s="22" t="s">
        <v>460</v>
      </c>
      <c r="HM80" s="22" t="s">
        <v>107</v>
      </c>
      <c r="HN80" s="22" t="s">
        <v>661</v>
      </c>
    </row>
    <row r="81" spans="1:222" hidden="1" outlineLevel="1">
      <c r="A81" s="22" t="s">
        <v>108</v>
      </c>
      <c r="B81" s="22" t="s">
        <v>253</v>
      </c>
      <c r="DG81" s="22" t="s">
        <v>108</v>
      </c>
      <c r="DH81" s="22" t="s">
        <v>461</v>
      </c>
      <c r="HM81" s="22" t="s">
        <v>108</v>
      </c>
      <c r="HN81" s="22" t="s">
        <v>662</v>
      </c>
    </row>
    <row r="82" spans="1:222" hidden="1" outlineLevel="1">
      <c r="A82" s="22" t="s">
        <v>109</v>
      </c>
      <c r="B82" s="22" t="s">
        <v>254</v>
      </c>
      <c r="DG82" s="22" t="s">
        <v>109</v>
      </c>
      <c r="DH82" s="22" t="s">
        <v>462</v>
      </c>
      <c r="HM82" s="22" t="s">
        <v>109</v>
      </c>
      <c r="HN82" s="22" t="s">
        <v>663</v>
      </c>
    </row>
    <row r="83" spans="1:222" hidden="1" outlineLevel="1">
      <c r="A83" s="22" t="s">
        <v>110</v>
      </c>
      <c r="B83" s="22" t="s">
        <v>255</v>
      </c>
      <c r="DG83" s="22" t="s">
        <v>110</v>
      </c>
      <c r="DH83" s="22" t="s">
        <v>463</v>
      </c>
      <c r="HM83" s="22" t="s">
        <v>110</v>
      </c>
      <c r="HN83" s="22" t="s">
        <v>664</v>
      </c>
    </row>
    <row r="84" spans="1:222" hidden="1" outlineLevel="1">
      <c r="A84" s="22" t="s">
        <v>111</v>
      </c>
      <c r="B84" s="22" t="s">
        <v>256</v>
      </c>
      <c r="DG84" s="22" t="s">
        <v>111</v>
      </c>
      <c r="DH84" s="22" t="s">
        <v>464</v>
      </c>
      <c r="HM84" s="22" t="s">
        <v>111</v>
      </c>
      <c r="HN84" s="22" t="s">
        <v>665</v>
      </c>
    </row>
    <row r="85" spans="1:222" hidden="1" outlineLevel="1">
      <c r="A85" s="22" t="s">
        <v>112</v>
      </c>
      <c r="B85" s="22" t="s">
        <v>257</v>
      </c>
      <c r="DG85" s="22" t="s">
        <v>112</v>
      </c>
      <c r="DH85" s="22" t="s">
        <v>465</v>
      </c>
      <c r="HM85" s="22" t="s">
        <v>112</v>
      </c>
      <c r="HN85" s="22" t="s">
        <v>666</v>
      </c>
    </row>
    <row r="86" spans="1:222" hidden="1" outlineLevel="1">
      <c r="A86" s="22" t="s">
        <v>113</v>
      </c>
      <c r="B86" s="22" t="s">
        <v>258</v>
      </c>
      <c r="DG86" s="22" t="s">
        <v>113</v>
      </c>
      <c r="DH86" s="22" t="s">
        <v>466</v>
      </c>
      <c r="HM86" s="22" t="s">
        <v>113</v>
      </c>
      <c r="HN86" s="22" t="s">
        <v>667</v>
      </c>
    </row>
    <row r="87" spans="1:222" hidden="1" outlineLevel="1">
      <c r="A87" s="22" t="s">
        <v>114</v>
      </c>
      <c r="B87" s="22" t="s">
        <v>259</v>
      </c>
      <c r="DG87" s="22" t="s">
        <v>114</v>
      </c>
      <c r="DH87" s="22" t="s">
        <v>467</v>
      </c>
      <c r="HM87" s="22" t="s">
        <v>114</v>
      </c>
      <c r="HN87" s="22" t="s">
        <v>668</v>
      </c>
    </row>
    <row r="88" spans="1:222" hidden="1" outlineLevel="1">
      <c r="A88" s="22" t="s">
        <v>115</v>
      </c>
      <c r="B88" s="22" t="s">
        <v>260</v>
      </c>
      <c r="DG88" s="22" t="s">
        <v>115</v>
      </c>
      <c r="DH88" s="22" t="s">
        <v>468</v>
      </c>
      <c r="HM88" s="22" t="s">
        <v>115</v>
      </c>
      <c r="HN88" s="22" t="s">
        <v>669</v>
      </c>
    </row>
    <row r="89" spans="1:222" hidden="1" outlineLevel="1">
      <c r="A89" s="22" t="s">
        <v>116</v>
      </c>
      <c r="B89" s="22" t="s">
        <v>261</v>
      </c>
      <c r="DG89" s="22" t="s">
        <v>116</v>
      </c>
      <c r="DH89" s="22" t="s">
        <v>469</v>
      </c>
      <c r="HM89" s="22" t="s">
        <v>116</v>
      </c>
      <c r="HN89" s="22" t="s">
        <v>670</v>
      </c>
    </row>
    <row r="90" spans="1:222" hidden="1" outlineLevel="1">
      <c r="A90" s="22" t="s">
        <v>117</v>
      </c>
      <c r="B90" s="22" t="s">
        <v>262</v>
      </c>
      <c r="DG90" s="22" t="s">
        <v>117</v>
      </c>
      <c r="DH90" s="22" t="s">
        <v>470</v>
      </c>
      <c r="HM90" s="22" t="s">
        <v>117</v>
      </c>
      <c r="HN90" s="22" t="s">
        <v>671</v>
      </c>
    </row>
    <row r="91" spans="1:222" hidden="1" outlineLevel="1">
      <c r="A91" s="22" t="s">
        <v>118</v>
      </c>
      <c r="B91" s="22" t="s">
        <v>263</v>
      </c>
      <c r="DG91" s="22" t="s">
        <v>118</v>
      </c>
      <c r="DH91" s="22" t="s">
        <v>471</v>
      </c>
      <c r="HM91" s="22" t="s">
        <v>118</v>
      </c>
      <c r="HN91" s="22" t="s">
        <v>672</v>
      </c>
    </row>
    <row r="92" spans="1:222" hidden="1" outlineLevel="1">
      <c r="A92" s="22" t="s">
        <v>119</v>
      </c>
      <c r="B92" s="22" t="s">
        <v>264</v>
      </c>
      <c r="DG92" s="22" t="s">
        <v>119</v>
      </c>
      <c r="DH92" s="22" t="s">
        <v>472</v>
      </c>
      <c r="HM92" s="22" t="s">
        <v>119</v>
      </c>
      <c r="HN92" s="22" t="s">
        <v>673</v>
      </c>
    </row>
    <row r="93" spans="1:222" hidden="1" outlineLevel="1">
      <c r="A93" s="22" t="s">
        <v>120</v>
      </c>
      <c r="B93" s="22" t="s">
        <v>265</v>
      </c>
      <c r="DG93" s="22" t="s">
        <v>120</v>
      </c>
      <c r="DH93" s="22" t="s">
        <v>473</v>
      </c>
      <c r="HM93" s="22" t="s">
        <v>120</v>
      </c>
      <c r="HN93" s="22" t="s">
        <v>674</v>
      </c>
    </row>
    <row r="94" spans="1:222" hidden="1" outlineLevel="1">
      <c r="A94" s="22" t="s">
        <v>121</v>
      </c>
      <c r="B94" s="22" t="s">
        <v>266</v>
      </c>
      <c r="DG94" s="22" t="s">
        <v>121</v>
      </c>
      <c r="DH94" s="22" t="s">
        <v>474</v>
      </c>
      <c r="HM94" s="22" t="s">
        <v>121</v>
      </c>
      <c r="HN94" s="22" t="s">
        <v>675</v>
      </c>
    </row>
    <row r="95" spans="1:222" hidden="1" outlineLevel="1">
      <c r="A95" s="22" t="s">
        <v>122</v>
      </c>
      <c r="B95" s="22" t="s">
        <v>267</v>
      </c>
      <c r="DG95" s="22" t="s">
        <v>122</v>
      </c>
      <c r="DH95" s="22" t="s">
        <v>475</v>
      </c>
      <c r="HM95" s="22" t="s">
        <v>122</v>
      </c>
      <c r="HN95" s="22" t="s">
        <v>676</v>
      </c>
    </row>
    <row r="96" spans="1:222" hidden="1" outlineLevel="1">
      <c r="A96" s="22" t="s">
        <v>123</v>
      </c>
      <c r="B96" s="22" t="s">
        <v>268</v>
      </c>
      <c r="DG96" s="22" t="s">
        <v>123</v>
      </c>
      <c r="DH96" s="22" t="s">
        <v>476</v>
      </c>
      <c r="HM96" s="22" t="s">
        <v>123</v>
      </c>
      <c r="HN96" s="22" t="s">
        <v>677</v>
      </c>
    </row>
    <row r="97" spans="1:222" hidden="1" outlineLevel="1">
      <c r="A97" s="22" t="s">
        <v>124</v>
      </c>
      <c r="B97" s="22" t="s">
        <v>269</v>
      </c>
      <c r="DG97" s="22" t="s">
        <v>124</v>
      </c>
      <c r="DH97" s="22" t="s">
        <v>477</v>
      </c>
      <c r="HM97" s="22" t="s">
        <v>124</v>
      </c>
      <c r="HN97" s="22" t="s">
        <v>678</v>
      </c>
    </row>
    <row r="98" spans="1:222" hidden="1" outlineLevel="1">
      <c r="A98" s="22" t="s">
        <v>125</v>
      </c>
      <c r="B98" s="22" t="s">
        <v>270</v>
      </c>
      <c r="DG98" s="22" t="s">
        <v>125</v>
      </c>
      <c r="DH98" s="22" t="s">
        <v>478</v>
      </c>
      <c r="HM98" s="22" t="s">
        <v>125</v>
      </c>
      <c r="HN98" s="22" t="s">
        <v>679</v>
      </c>
    </row>
    <row r="99" spans="1:222" hidden="1" outlineLevel="1">
      <c r="A99" s="22" t="s">
        <v>126</v>
      </c>
      <c r="B99" s="22" t="s">
        <v>271</v>
      </c>
      <c r="DG99" s="22" t="s">
        <v>126</v>
      </c>
      <c r="DH99" s="22" t="s">
        <v>479</v>
      </c>
      <c r="HM99" s="22" t="s">
        <v>126</v>
      </c>
      <c r="HN99" s="22" t="s">
        <v>680</v>
      </c>
    </row>
    <row r="100" spans="1:222" hidden="1" outlineLevel="1">
      <c r="A100" s="22" t="s">
        <v>127</v>
      </c>
      <c r="B100" s="22" t="s">
        <v>272</v>
      </c>
      <c r="DG100" s="22" t="s">
        <v>127</v>
      </c>
      <c r="DH100" s="22" t="s">
        <v>480</v>
      </c>
      <c r="HM100" s="22" t="s">
        <v>127</v>
      </c>
      <c r="HN100" s="22" t="s">
        <v>681</v>
      </c>
    </row>
    <row r="101" spans="1:222" hidden="1" outlineLevel="1">
      <c r="A101" s="22" t="s">
        <v>128</v>
      </c>
      <c r="B101" s="22" t="s">
        <v>273</v>
      </c>
      <c r="DG101" s="22" t="s">
        <v>128</v>
      </c>
      <c r="DH101" s="22" t="s">
        <v>481</v>
      </c>
      <c r="HM101" s="22" t="s">
        <v>128</v>
      </c>
      <c r="HN101" s="22" t="s">
        <v>682</v>
      </c>
    </row>
    <row r="102" spans="1:222" hidden="1" outlineLevel="1">
      <c r="A102" s="22" t="s">
        <v>129</v>
      </c>
      <c r="B102" s="22" t="s">
        <v>274</v>
      </c>
      <c r="DG102" s="22" t="s">
        <v>129</v>
      </c>
      <c r="DH102" s="22" t="s">
        <v>482</v>
      </c>
      <c r="HM102" s="22" t="s">
        <v>129</v>
      </c>
      <c r="HN102" s="22" t="s">
        <v>683</v>
      </c>
    </row>
    <row r="103" spans="1:222" hidden="1" outlineLevel="1">
      <c r="A103" s="22" t="s">
        <v>130</v>
      </c>
      <c r="B103" s="22" t="s">
        <v>275</v>
      </c>
      <c r="DG103" s="22" t="s">
        <v>130</v>
      </c>
      <c r="DH103" s="22" t="s">
        <v>483</v>
      </c>
      <c r="HM103" s="22" t="s">
        <v>130</v>
      </c>
      <c r="HN103" s="22" t="s">
        <v>684</v>
      </c>
    </row>
    <row r="104" spans="1:222" hidden="1" outlineLevel="1">
      <c r="A104" s="22" t="s">
        <v>131</v>
      </c>
      <c r="B104" s="22" t="s">
        <v>276</v>
      </c>
      <c r="DG104" s="22" t="s">
        <v>131</v>
      </c>
      <c r="DH104" s="22" t="s">
        <v>484</v>
      </c>
      <c r="HM104" s="22" t="s">
        <v>131</v>
      </c>
      <c r="HN104" s="22" t="s">
        <v>685</v>
      </c>
    </row>
    <row r="105" spans="1:222" hidden="1" outlineLevel="1">
      <c r="A105" s="22" t="s">
        <v>132</v>
      </c>
      <c r="B105" s="22" t="s">
        <v>277</v>
      </c>
      <c r="DG105" s="22" t="s">
        <v>132</v>
      </c>
      <c r="DH105" s="22" t="s">
        <v>485</v>
      </c>
      <c r="HM105" s="22" t="s">
        <v>132</v>
      </c>
      <c r="HN105" s="22" t="s">
        <v>686</v>
      </c>
    </row>
    <row r="106" spans="1:222" hidden="1" outlineLevel="1">
      <c r="A106" s="22" t="s">
        <v>133</v>
      </c>
      <c r="B106" s="22" t="s">
        <v>278</v>
      </c>
      <c r="DG106" s="22" t="s">
        <v>133</v>
      </c>
      <c r="DH106" s="22" t="s">
        <v>486</v>
      </c>
      <c r="HM106" s="22" t="s">
        <v>133</v>
      </c>
      <c r="HN106" s="22" t="s">
        <v>687</v>
      </c>
    </row>
    <row r="107" spans="1:222" hidden="1" outlineLevel="1">
      <c r="A107" s="22" t="s">
        <v>134</v>
      </c>
      <c r="B107" s="22" t="s">
        <v>279</v>
      </c>
      <c r="DG107" s="22" t="s">
        <v>134</v>
      </c>
      <c r="DH107" s="22" t="s">
        <v>487</v>
      </c>
      <c r="HM107" s="22" t="s">
        <v>134</v>
      </c>
      <c r="HN107" s="22" t="s">
        <v>688</v>
      </c>
    </row>
    <row r="108" spans="1:222" hidden="1" outlineLevel="1">
      <c r="A108" s="22" t="s">
        <v>135</v>
      </c>
      <c r="B108" s="22" t="s">
        <v>280</v>
      </c>
      <c r="DG108" s="22" t="s">
        <v>135</v>
      </c>
      <c r="DH108" s="22" t="s">
        <v>488</v>
      </c>
      <c r="HM108" s="22" t="s">
        <v>135</v>
      </c>
      <c r="HN108" s="22" t="s">
        <v>689</v>
      </c>
    </row>
    <row r="109" spans="1:222" hidden="1" outlineLevel="1">
      <c r="A109" s="22" t="s">
        <v>136</v>
      </c>
      <c r="B109" s="22" t="s">
        <v>281</v>
      </c>
      <c r="DG109" s="22" t="s">
        <v>136</v>
      </c>
      <c r="DH109" s="22" t="s">
        <v>489</v>
      </c>
      <c r="HM109" s="22" t="s">
        <v>136</v>
      </c>
      <c r="HN109" s="22" t="s">
        <v>690</v>
      </c>
    </row>
    <row r="110" spans="1:222" hidden="1" outlineLevel="1">
      <c r="A110" s="22" t="s">
        <v>137</v>
      </c>
      <c r="B110" s="22" t="s">
        <v>282</v>
      </c>
      <c r="DG110" s="22" t="s">
        <v>137</v>
      </c>
      <c r="DH110" s="22" t="s">
        <v>490</v>
      </c>
      <c r="HM110" s="22" t="s">
        <v>137</v>
      </c>
      <c r="HN110" s="22" t="s">
        <v>691</v>
      </c>
    </row>
    <row r="111" spans="1:222" hidden="1" outlineLevel="1">
      <c r="A111" s="22" t="s">
        <v>138</v>
      </c>
      <c r="B111" s="22" t="s">
        <v>283</v>
      </c>
      <c r="DG111" s="22" t="s">
        <v>138</v>
      </c>
      <c r="DH111" s="22" t="s">
        <v>491</v>
      </c>
      <c r="HM111" s="22" t="s">
        <v>138</v>
      </c>
      <c r="HN111" s="22" t="s">
        <v>692</v>
      </c>
    </row>
    <row r="112" spans="1:222" hidden="1" outlineLevel="1">
      <c r="A112" s="22" t="s">
        <v>139</v>
      </c>
      <c r="B112" s="22" t="s">
        <v>284</v>
      </c>
      <c r="DG112" s="22" t="s">
        <v>139</v>
      </c>
      <c r="DH112" s="22" t="s">
        <v>492</v>
      </c>
      <c r="HM112" s="22" t="s">
        <v>139</v>
      </c>
      <c r="HN112" s="22" t="s">
        <v>693</v>
      </c>
    </row>
    <row r="113" spans="1:348" hidden="1" outlineLevel="1">
      <c r="A113" s="22" t="s">
        <v>140</v>
      </c>
      <c r="B113" s="22" t="s">
        <v>285</v>
      </c>
      <c r="DG113" s="22" t="s">
        <v>140</v>
      </c>
      <c r="DH113" s="22" t="s">
        <v>493</v>
      </c>
      <c r="HM113" s="22" t="s">
        <v>140</v>
      </c>
      <c r="HN113" s="22" t="s">
        <v>694</v>
      </c>
    </row>
    <row r="114" spans="1:348" hidden="1" outlineLevel="1">
      <c r="A114" s="22" t="s">
        <v>141</v>
      </c>
      <c r="B114" s="22" t="s">
        <v>286</v>
      </c>
      <c r="DG114" s="22" t="s">
        <v>141</v>
      </c>
      <c r="DH114" s="22" t="s">
        <v>494</v>
      </c>
      <c r="HM114" s="22" t="s">
        <v>141</v>
      </c>
      <c r="HN114" s="22" t="s">
        <v>695</v>
      </c>
    </row>
    <row r="115" spans="1:348" hidden="1" outlineLevel="1">
      <c r="A115" s="22" t="s">
        <v>142</v>
      </c>
      <c r="B115" s="22" t="s">
        <v>287</v>
      </c>
      <c r="DG115" s="22" t="s">
        <v>142</v>
      </c>
      <c r="DH115" s="22" t="s">
        <v>495</v>
      </c>
      <c r="HM115" s="22" t="s">
        <v>142</v>
      </c>
      <c r="HN115" s="22" t="s">
        <v>696</v>
      </c>
    </row>
    <row r="116" spans="1:348" hidden="1" outlineLevel="1">
      <c r="A116" s="22" t="s">
        <v>143</v>
      </c>
      <c r="B116" s="22" t="s">
        <v>288</v>
      </c>
      <c r="DG116" s="22" t="s">
        <v>143</v>
      </c>
      <c r="DH116" s="22" t="s">
        <v>496</v>
      </c>
      <c r="HM116" s="22" t="s">
        <v>143</v>
      </c>
      <c r="HN116" s="22" t="s">
        <v>697</v>
      </c>
      <c r="MI116" s="21"/>
    </row>
    <row r="117" spans="1:348" hidden="1" outlineLevel="1">
      <c r="A117" s="22" t="s">
        <v>144</v>
      </c>
      <c r="B117" s="22" t="s">
        <v>289</v>
      </c>
      <c r="DG117" s="22" t="s">
        <v>144</v>
      </c>
      <c r="DH117" s="22" t="s">
        <v>497</v>
      </c>
      <c r="HM117" s="22" t="s">
        <v>144</v>
      </c>
      <c r="HN117" s="22" t="s">
        <v>698</v>
      </c>
      <c r="MI117" s="22" t="s">
        <v>4</v>
      </c>
      <c r="MJ117" s="22" t="s">
        <v>5</v>
      </c>
    </row>
    <row r="118" spans="1:348" hidden="1" outlineLevel="1">
      <c r="A118" s="22" t="s">
        <v>145</v>
      </c>
      <c r="B118" s="22" t="s">
        <v>290</v>
      </c>
      <c r="DG118" s="22" t="s">
        <v>145</v>
      </c>
      <c r="DH118" s="22" t="s">
        <v>498</v>
      </c>
      <c r="HM118" s="22" t="s">
        <v>145</v>
      </c>
      <c r="HN118" s="22" t="s">
        <v>699</v>
      </c>
      <c r="MI118" s="22" t="s">
        <v>6</v>
      </c>
      <c r="MJ118" s="22" t="s">
        <v>7</v>
      </c>
    </row>
    <row r="119" spans="1:348" hidden="1" outlineLevel="1">
      <c r="A119" s="22" t="s">
        <v>146</v>
      </c>
      <c r="B119" s="22" t="s">
        <v>291</v>
      </c>
      <c r="DG119" s="22" t="s">
        <v>146</v>
      </c>
      <c r="DH119" s="22" t="s">
        <v>499</v>
      </c>
      <c r="HM119" s="22" t="s">
        <v>146</v>
      </c>
      <c r="HN119" s="22" t="s">
        <v>700</v>
      </c>
      <c r="MI119" s="22" t="s">
        <v>8</v>
      </c>
      <c r="MJ119" s="22" t="s">
        <v>1075</v>
      </c>
    </row>
    <row r="120" spans="1:348" hidden="1" outlineLevel="1">
      <c r="A120" s="22" t="s">
        <v>147</v>
      </c>
      <c r="B120" s="22" t="s">
        <v>292</v>
      </c>
      <c r="DG120" s="22" t="s">
        <v>147</v>
      </c>
      <c r="DH120" s="22" t="s">
        <v>500</v>
      </c>
      <c r="HM120" s="22" t="s">
        <v>147</v>
      </c>
      <c r="HN120" s="22" t="s">
        <v>701</v>
      </c>
      <c r="MI120" s="22" t="s">
        <v>9</v>
      </c>
      <c r="MJ120" s="22" t="s">
        <v>1076</v>
      </c>
    </row>
    <row r="121" spans="1:348" hidden="1" outlineLevel="1">
      <c r="A121" s="22" t="s">
        <v>148</v>
      </c>
      <c r="B121" s="22" t="s">
        <v>1193</v>
      </c>
      <c r="DG121" s="22" t="s">
        <v>148</v>
      </c>
      <c r="DH121" s="22" t="s">
        <v>1194</v>
      </c>
      <c r="HM121" s="22" t="s">
        <v>148</v>
      </c>
      <c r="HN121" s="22" t="s">
        <v>1195</v>
      </c>
      <c r="MI121" s="22" t="s">
        <v>10</v>
      </c>
      <c r="MJ121" s="22" t="s">
        <v>1077</v>
      </c>
    </row>
    <row r="122" spans="1:348" hidden="1" outlineLevel="1">
      <c r="A122" s="22" t="s">
        <v>149</v>
      </c>
      <c r="B122" s="22" t="s">
        <v>1196</v>
      </c>
      <c r="DG122" s="22" t="s">
        <v>149</v>
      </c>
      <c r="DH122" s="22" t="s">
        <v>1197</v>
      </c>
      <c r="HM122" s="22" t="s">
        <v>149</v>
      </c>
      <c r="HN122" s="22" t="s">
        <v>1198</v>
      </c>
      <c r="MI122" s="22" t="s">
        <v>11</v>
      </c>
      <c r="MJ122" s="22" t="s">
        <v>1078</v>
      </c>
    </row>
    <row r="123" spans="1:348" hidden="1" outlineLevel="1">
      <c r="A123" s="22" t="s">
        <v>150</v>
      </c>
      <c r="B123" s="22" t="s">
        <v>1199</v>
      </c>
      <c r="DG123" s="22" t="s">
        <v>150</v>
      </c>
      <c r="DH123" s="22" t="s">
        <v>1200</v>
      </c>
      <c r="HM123" s="22" t="s">
        <v>150</v>
      </c>
      <c r="HN123" s="22" t="s">
        <v>1201</v>
      </c>
      <c r="MI123" s="22" t="s">
        <v>12</v>
      </c>
      <c r="MJ123" s="22" t="s">
        <v>1079</v>
      </c>
    </row>
    <row r="124" spans="1:348" hidden="1" outlineLevel="1">
      <c r="A124" s="22" t="s">
        <v>151</v>
      </c>
      <c r="B124" s="22" t="s">
        <v>1202</v>
      </c>
      <c r="DG124" s="22" t="s">
        <v>151</v>
      </c>
      <c r="DH124" s="22" t="s">
        <v>1203</v>
      </c>
      <c r="HM124" s="22" t="s">
        <v>151</v>
      </c>
      <c r="HN124" s="22" t="s">
        <v>1204</v>
      </c>
      <c r="LS124" s="21" t="s">
        <v>931</v>
      </c>
      <c r="MI124" s="22" t="s">
        <v>13</v>
      </c>
      <c r="MJ124" s="22" t="s">
        <v>1080</v>
      </c>
    </row>
    <row r="125" spans="1:348" hidden="1" outlineLevel="1">
      <c r="A125" s="22" t="s">
        <v>152</v>
      </c>
      <c r="B125" s="22" t="s">
        <v>1205</v>
      </c>
      <c r="DG125" s="22" t="s">
        <v>152</v>
      </c>
      <c r="DH125" s="22" t="s">
        <v>1206</v>
      </c>
      <c r="HM125" s="22" t="s">
        <v>152</v>
      </c>
      <c r="HN125" s="22" t="s">
        <v>1207</v>
      </c>
      <c r="LS125" s="22" t="s">
        <v>4</v>
      </c>
      <c r="LT125" s="22" t="s">
        <v>5</v>
      </c>
      <c r="MI125" s="22" t="s">
        <v>14</v>
      </c>
      <c r="MJ125" s="22" t="s">
        <v>1081</v>
      </c>
    </row>
    <row r="126" spans="1:348" hidden="1" outlineLevel="1">
      <c r="A126" s="22" t="s">
        <v>153</v>
      </c>
      <c r="B126" s="22" t="s">
        <v>1208</v>
      </c>
      <c r="DG126" s="22" t="s">
        <v>153</v>
      </c>
      <c r="DH126" s="22" t="s">
        <v>1209</v>
      </c>
      <c r="HM126" s="22" t="s">
        <v>153</v>
      </c>
      <c r="HN126" s="22" t="s">
        <v>1210</v>
      </c>
      <c r="LS126" s="22" t="s">
        <v>6</v>
      </c>
      <c r="LT126" s="22" t="s">
        <v>7</v>
      </c>
      <c r="MI126" s="22" t="s">
        <v>15</v>
      </c>
      <c r="MJ126" s="22" t="s">
        <v>1082</v>
      </c>
    </row>
    <row r="127" spans="1:348" hidden="1" outlineLevel="1">
      <c r="A127" s="22" t="s">
        <v>154</v>
      </c>
      <c r="B127" s="22" t="s">
        <v>1211</v>
      </c>
      <c r="DG127" s="22" t="s">
        <v>154</v>
      </c>
      <c r="DH127" s="22" t="s">
        <v>1212</v>
      </c>
      <c r="HM127" s="22" t="s">
        <v>154</v>
      </c>
      <c r="HN127" s="22" t="s">
        <v>1213</v>
      </c>
      <c r="LS127" s="22" t="s">
        <v>8</v>
      </c>
      <c r="LT127" s="22" t="s">
        <v>907</v>
      </c>
      <c r="MI127" s="22" t="s">
        <v>16</v>
      </c>
      <c r="MJ127" s="22" t="s">
        <v>1083</v>
      </c>
    </row>
    <row r="128" spans="1:348" hidden="1" outlineLevel="1">
      <c r="A128" s="22" t="s">
        <v>155</v>
      </c>
      <c r="B128" s="22" t="s">
        <v>1214</v>
      </c>
      <c r="DG128" s="22" t="s">
        <v>155</v>
      </c>
      <c r="DH128" s="22" t="s">
        <v>1215</v>
      </c>
      <c r="HM128" s="22" t="s">
        <v>155</v>
      </c>
      <c r="HN128" s="22" t="s">
        <v>1216</v>
      </c>
      <c r="LS128" s="22" t="s">
        <v>9</v>
      </c>
      <c r="LT128" s="22" t="s">
        <v>908</v>
      </c>
      <c r="MI128" s="22" t="s">
        <v>17</v>
      </c>
      <c r="MJ128" s="22" t="s">
        <v>1084</v>
      </c>
    </row>
    <row r="129" spans="1:348" hidden="1" outlineLevel="1">
      <c r="A129" s="22" t="s">
        <v>156</v>
      </c>
      <c r="B129" s="22" t="s">
        <v>293</v>
      </c>
      <c r="DG129" s="22" t="s">
        <v>156</v>
      </c>
      <c r="DH129" s="22" t="s">
        <v>501</v>
      </c>
      <c r="HM129" s="22" t="s">
        <v>156</v>
      </c>
      <c r="HN129" s="22" t="s">
        <v>702</v>
      </c>
      <c r="LS129" s="22" t="s">
        <v>10</v>
      </c>
      <c r="LT129" s="22" t="s">
        <v>909</v>
      </c>
      <c r="MI129" s="22" t="s">
        <v>18</v>
      </c>
      <c r="MJ129" s="22" t="s">
        <v>1085</v>
      </c>
    </row>
    <row r="130" spans="1:348" hidden="1" outlineLevel="1">
      <c r="A130" s="22" t="s">
        <v>157</v>
      </c>
      <c r="B130" s="22" t="s">
        <v>294</v>
      </c>
      <c r="DG130" s="22" t="s">
        <v>157</v>
      </c>
      <c r="DH130" s="22" t="s">
        <v>502</v>
      </c>
      <c r="HM130" s="22" t="s">
        <v>157</v>
      </c>
      <c r="HN130" s="22" t="s">
        <v>703</v>
      </c>
      <c r="LS130" s="22" t="s">
        <v>11</v>
      </c>
      <c r="LT130" s="22" t="s">
        <v>910</v>
      </c>
      <c r="MI130" s="22" t="s">
        <v>19</v>
      </c>
      <c r="MJ130" s="22" t="s">
        <v>1086</v>
      </c>
    </row>
    <row r="131" spans="1:348" hidden="1" outlineLevel="1">
      <c r="A131" s="22" t="s">
        <v>295</v>
      </c>
      <c r="B131" s="22" t="s">
        <v>296</v>
      </c>
      <c r="DG131" s="22" t="s">
        <v>295</v>
      </c>
      <c r="DH131" s="22" t="s">
        <v>503</v>
      </c>
      <c r="HM131" s="22" t="s">
        <v>295</v>
      </c>
      <c r="HN131" s="22" t="s">
        <v>704</v>
      </c>
      <c r="LS131" s="22" t="s">
        <v>12</v>
      </c>
      <c r="LT131" s="22" t="s">
        <v>911</v>
      </c>
      <c r="MI131" s="22" t="s">
        <v>20</v>
      </c>
      <c r="MJ131" s="22" t="s">
        <v>1087</v>
      </c>
    </row>
    <row r="132" spans="1:348" hidden="1" outlineLevel="1">
      <c r="A132" s="22" t="s">
        <v>297</v>
      </c>
      <c r="B132" s="22" t="s">
        <v>298</v>
      </c>
      <c r="DG132" s="22" t="s">
        <v>297</v>
      </c>
      <c r="DH132" s="22" t="s">
        <v>504</v>
      </c>
      <c r="HM132" s="22" t="s">
        <v>297</v>
      </c>
      <c r="HN132" s="22" t="s">
        <v>705</v>
      </c>
      <c r="LS132" s="22" t="s">
        <v>13</v>
      </c>
      <c r="LT132" s="22" t="s">
        <v>912</v>
      </c>
      <c r="MI132" s="22" t="s">
        <v>21</v>
      </c>
      <c r="MJ132" s="22" t="s">
        <v>1088</v>
      </c>
    </row>
    <row r="133" spans="1:348" hidden="1" outlineLevel="1">
      <c r="A133" s="22" t="s">
        <v>299</v>
      </c>
      <c r="B133" s="22" t="s">
        <v>300</v>
      </c>
      <c r="DG133" s="22" t="s">
        <v>299</v>
      </c>
      <c r="DH133" s="22" t="s">
        <v>505</v>
      </c>
      <c r="HM133" s="22" t="s">
        <v>299</v>
      </c>
      <c r="HN133" s="22" t="s">
        <v>706</v>
      </c>
      <c r="LS133" s="22" t="s">
        <v>14</v>
      </c>
      <c r="LT133" s="22" t="s">
        <v>913</v>
      </c>
      <c r="MI133" s="22" t="s">
        <v>22</v>
      </c>
      <c r="MJ133" s="22" t="s">
        <v>1089</v>
      </c>
    </row>
    <row r="134" spans="1:348" hidden="1" outlineLevel="1">
      <c r="A134" s="22" t="s">
        <v>301</v>
      </c>
      <c r="B134" s="22" t="s">
        <v>302</v>
      </c>
      <c r="DG134" s="22" t="s">
        <v>301</v>
      </c>
      <c r="DH134" s="22" t="s">
        <v>506</v>
      </c>
      <c r="HM134" s="22" t="s">
        <v>301</v>
      </c>
      <c r="HN134" s="22" t="s">
        <v>707</v>
      </c>
      <c r="LS134" s="22" t="s">
        <v>15</v>
      </c>
      <c r="LT134" s="22" t="s">
        <v>914</v>
      </c>
      <c r="MI134" s="22" t="s">
        <v>23</v>
      </c>
      <c r="MJ134" s="22" t="s">
        <v>1090</v>
      </c>
    </row>
    <row r="135" spans="1:348" hidden="1" outlineLevel="1">
      <c r="A135" s="22" t="s">
        <v>303</v>
      </c>
      <c r="B135" s="22" t="s">
        <v>304</v>
      </c>
      <c r="DG135" s="22" t="s">
        <v>303</v>
      </c>
      <c r="DH135" s="22" t="s">
        <v>507</v>
      </c>
      <c r="HM135" s="22" t="s">
        <v>303</v>
      </c>
      <c r="HN135" s="22" t="s">
        <v>708</v>
      </c>
      <c r="LS135" s="22" t="s">
        <v>16</v>
      </c>
      <c r="LT135" s="22" t="s">
        <v>915</v>
      </c>
      <c r="MI135" s="22" t="s">
        <v>24</v>
      </c>
      <c r="MJ135" s="22" t="s">
        <v>1091</v>
      </c>
    </row>
    <row r="136" spans="1:348" hidden="1" outlineLevel="1">
      <c r="A136" s="22" t="s">
        <v>305</v>
      </c>
      <c r="B136" s="22" t="s">
        <v>306</v>
      </c>
      <c r="DG136" s="22" t="s">
        <v>305</v>
      </c>
      <c r="DH136" s="22" t="s">
        <v>508</v>
      </c>
      <c r="HM136" s="22" t="s">
        <v>305</v>
      </c>
      <c r="HN136" s="22" t="s">
        <v>709</v>
      </c>
      <c r="LS136" s="22" t="s">
        <v>17</v>
      </c>
      <c r="LT136" s="22" t="s">
        <v>916</v>
      </c>
      <c r="MI136" s="22" t="s">
        <v>54</v>
      </c>
      <c r="MJ136" s="22" t="s">
        <v>1092</v>
      </c>
    </row>
    <row r="137" spans="1:348" hidden="1" outlineLevel="1">
      <c r="A137" s="22" t="s">
        <v>307</v>
      </c>
      <c r="B137" s="22" t="s">
        <v>308</v>
      </c>
      <c r="DG137" s="22" t="s">
        <v>307</v>
      </c>
      <c r="DH137" s="22" t="s">
        <v>509</v>
      </c>
      <c r="HM137" s="22" t="s">
        <v>307</v>
      </c>
      <c r="HN137" s="22" t="s">
        <v>710</v>
      </c>
      <c r="LS137" s="22" t="s">
        <v>18</v>
      </c>
      <c r="LT137" s="22" t="s">
        <v>917</v>
      </c>
      <c r="MI137" s="22" t="s">
        <v>55</v>
      </c>
      <c r="MJ137" s="22" t="s">
        <v>1093</v>
      </c>
    </row>
    <row r="138" spans="1:348" hidden="1" outlineLevel="1">
      <c r="A138" s="22" t="s">
        <v>309</v>
      </c>
      <c r="B138" s="22" t="s">
        <v>310</v>
      </c>
      <c r="DG138" s="22" t="s">
        <v>309</v>
      </c>
      <c r="DH138" s="22" t="s">
        <v>510</v>
      </c>
      <c r="HM138" s="22" t="s">
        <v>309</v>
      </c>
      <c r="HN138" s="22" t="s">
        <v>711</v>
      </c>
      <c r="LS138" s="22" t="s">
        <v>19</v>
      </c>
      <c r="LT138" s="22" t="s">
        <v>918</v>
      </c>
      <c r="MI138" s="22" t="s">
        <v>69</v>
      </c>
      <c r="MJ138" s="22" t="s">
        <v>63</v>
      </c>
    </row>
    <row r="139" spans="1:348" collapsed="1">
      <c r="A139" s="22" t="s">
        <v>25</v>
      </c>
      <c r="B139" s="22" t="s">
        <v>50</v>
      </c>
      <c r="DG139" s="22" t="s">
        <v>25</v>
      </c>
      <c r="DH139" s="22" t="s">
        <v>50</v>
      </c>
      <c r="HM139" s="22" t="s">
        <v>25</v>
      </c>
      <c r="HN139" s="22" t="s">
        <v>50</v>
      </c>
      <c r="LS139" s="22" t="s">
        <v>25</v>
      </c>
      <c r="LT139" s="22" t="s">
        <v>50</v>
      </c>
      <c r="ME139" s="23"/>
      <c r="MI139" s="22" t="s">
        <v>25</v>
      </c>
      <c r="MJ139" s="22" t="s">
        <v>50</v>
      </c>
    </row>
    <row r="140" spans="1:348">
      <c r="A140" s="22" t="s">
        <v>26</v>
      </c>
      <c r="B140" s="22" t="s">
        <v>27</v>
      </c>
      <c r="DG140" s="22" t="s">
        <v>26</v>
      </c>
      <c r="DH140" s="22" t="s">
        <v>27</v>
      </c>
      <c r="HM140" s="22" t="s">
        <v>26</v>
      </c>
      <c r="HN140" s="22" t="s">
        <v>27</v>
      </c>
      <c r="LS140" s="22" t="s">
        <v>26</v>
      </c>
      <c r="LT140" s="22" t="s">
        <v>27</v>
      </c>
      <c r="MI140" s="22" t="s">
        <v>26</v>
      </c>
      <c r="MJ140" s="22" t="s">
        <v>27</v>
      </c>
    </row>
    <row r="141" spans="1:348">
      <c r="A141" s="22" t="s">
        <v>28</v>
      </c>
      <c r="B141" s="22" t="s">
        <v>29</v>
      </c>
      <c r="DG141" s="22" t="s">
        <v>28</v>
      </c>
      <c r="DH141" s="22" t="s">
        <v>29</v>
      </c>
      <c r="HM141" s="22" t="s">
        <v>28</v>
      </c>
      <c r="HN141" s="22" t="s">
        <v>29</v>
      </c>
      <c r="LS141" s="22" t="s">
        <v>28</v>
      </c>
      <c r="LT141" s="22" t="s">
        <v>29</v>
      </c>
      <c r="MI141" s="22" t="s">
        <v>28</v>
      </c>
      <c r="MJ141" s="22" t="s">
        <v>29</v>
      </c>
    </row>
    <row r="142" spans="1:348">
      <c r="A142" s="22" t="s">
        <v>30</v>
      </c>
      <c r="B142" s="22" t="s">
        <v>31</v>
      </c>
      <c r="DG142" s="22" t="s">
        <v>30</v>
      </c>
      <c r="DH142" s="22" t="s">
        <v>31</v>
      </c>
      <c r="HM142" s="22" t="s">
        <v>30</v>
      </c>
      <c r="HN142" s="22" t="s">
        <v>31</v>
      </c>
      <c r="LS142" s="22" t="s">
        <v>30</v>
      </c>
      <c r="LT142" s="22" t="s">
        <v>31</v>
      </c>
      <c r="MI142" s="22" t="s">
        <v>30</v>
      </c>
      <c r="MJ142" s="22" t="s">
        <v>31</v>
      </c>
    </row>
    <row r="143" spans="1:348">
      <c r="A143" s="22" t="s">
        <v>32</v>
      </c>
      <c r="B143" s="22" t="s">
        <v>33</v>
      </c>
      <c r="DG143" s="22" t="s">
        <v>32</v>
      </c>
      <c r="DH143" s="22" t="s">
        <v>33</v>
      </c>
      <c r="HM143" s="22" t="s">
        <v>32</v>
      </c>
      <c r="HN143" s="22" t="s">
        <v>33</v>
      </c>
      <c r="LS143" s="22" t="s">
        <v>32</v>
      </c>
      <c r="LT143" s="22" t="s">
        <v>33</v>
      </c>
      <c r="MI143" s="22" t="s">
        <v>32</v>
      </c>
      <c r="MJ143" s="22" t="s">
        <v>33</v>
      </c>
    </row>
    <row r="144" spans="1:348">
      <c r="A144" s="22" t="s">
        <v>34</v>
      </c>
      <c r="B144" s="22" t="s">
        <v>31</v>
      </c>
      <c r="DG144" s="22" t="s">
        <v>34</v>
      </c>
      <c r="DH144" s="22" t="s">
        <v>31</v>
      </c>
      <c r="HM144" s="22" t="s">
        <v>34</v>
      </c>
      <c r="HN144" s="22" t="s">
        <v>31</v>
      </c>
      <c r="LS144" s="22" t="s">
        <v>34</v>
      </c>
      <c r="LT144" s="22" t="s">
        <v>31</v>
      </c>
      <c r="MI144" s="22" t="s">
        <v>34</v>
      </c>
      <c r="MJ144" s="22" t="s">
        <v>31</v>
      </c>
    </row>
    <row r="145" spans="1:368">
      <c r="A145" s="22" t="s">
        <v>35</v>
      </c>
      <c r="B145" s="22" t="s">
        <v>36</v>
      </c>
      <c r="DG145" s="22" t="s">
        <v>35</v>
      </c>
      <c r="DH145" s="22" t="s">
        <v>36</v>
      </c>
      <c r="HM145" s="22" t="s">
        <v>35</v>
      </c>
      <c r="HN145" s="22" t="s">
        <v>36</v>
      </c>
      <c r="LS145" s="22" t="s">
        <v>35</v>
      </c>
      <c r="LT145" s="22" t="s">
        <v>36</v>
      </c>
      <c r="MI145" s="22" t="s">
        <v>35</v>
      </c>
      <c r="MJ145" s="22" t="s">
        <v>36</v>
      </c>
    </row>
    <row r="146" spans="1:368">
      <c r="A146" s="22" t="s">
        <v>37</v>
      </c>
      <c r="B146" s="22" t="s">
        <v>38</v>
      </c>
      <c r="DG146" s="22" t="s">
        <v>37</v>
      </c>
      <c r="DH146" s="22" t="s">
        <v>38</v>
      </c>
      <c r="HM146" s="22" t="s">
        <v>37</v>
      </c>
      <c r="HN146" s="22" t="s">
        <v>38</v>
      </c>
      <c r="LS146" s="22" t="s">
        <v>37</v>
      </c>
      <c r="LT146" s="22" t="s">
        <v>38</v>
      </c>
      <c r="MI146" s="22" t="s">
        <v>37</v>
      </c>
      <c r="MJ146" s="22" t="s">
        <v>38</v>
      </c>
    </row>
    <row r="148" spans="1:368">
      <c r="A148" s="22" t="s">
        <v>36</v>
      </c>
      <c r="B148" s="22" t="s">
        <v>39</v>
      </c>
      <c r="C148" s="22" t="s">
        <v>311</v>
      </c>
      <c r="D148" s="22" t="s">
        <v>312</v>
      </c>
      <c r="E148" s="22" t="s">
        <v>313</v>
      </c>
      <c r="F148" s="22" t="s">
        <v>314</v>
      </c>
      <c r="G148" s="22" t="s">
        <v>315</v>
      </c>
      <c r="H148" s="22" t="s">
        <v>316</v>
      </c>
      <c r="I148" s="22" t="s">
        <v>317</v>
      </c>
      <c r="J148" s="22" t="s">
        <v>318</v>
      </c>
      <c r="K148" s="22" t="s">
        <v>319</v>
      </c>
      <c r="L148" s="22" t="s">
        <v>320</v>
      </c>
      <c r="M148" s="22" t="s">
        <v>321</v>
      </c>
      <c r="N148" s="22" t="s">
        <v>322</v>
      </c>
      <c r="O148" s="22" t="s">
        <v>323</v>
      </c>
      <c r="P148" s="22" t="s">
        <v>324</v>
      </c>
      <c r="Q148" s="22" t="s">
        <v>325</v>
      </c>
      <c r="R148" s="22" t="s">
        <v>326</v>
      </c>
      <c r="S148" s="22" t="s">
        <v>327</v>
      </c>
      <c r="T148" s="22" t="s">
        <v>328</v>
      </c>
      <c r="U148" s="22" t="s">
        <v>329</v>
      </c>
      <c r="V148" s="22" t="s">
        <v>330</v>
      </c>
      <c r="W148" s="22" t="s">
        <v>331</v>
      </c>
      <c r="X148" s="22" t="s">
        <v>332</v>
      </c>
      <c r="Y148" s="22" t="s">
        <v>333</v>
      </c>
      <c r="Z148" s="22" t="s">
        <v>334</v>
      </c>
      <c r="AA148" s="22" t="s">
        <v>335</v>
      </c>
      <c r="AB148" s="22" t="s">
        <v>336</v>
      </c>
      <c r="AC148" s="22" t="s">
        <v>337</v>
      </c>
      <c r="AD148" s="22" t="s">
        <v>338</v>
      </c>
      <c r="AE148" s="22" t="s">
        <v>339</v>
      </c>
      <c r="AF148" s="22" t="s">
        <v>340</v>
      </c>
      <c r="AG148" s="22" t="s">
        <v>341</v>
      </c>
      <c r="AH148" s="22" t="s">
        <v>342</v>
      </c>
      <c r="AI148" s="22" t="s">
        <v>343</v>
      </c>
      <c r="AJ148" s="22" t="s">
        <v>344</v>
      </c>
      <c r="AK148" s="22" t="s">
        <v>345</v>
      </c>
      <c r="AL148" s="22" t="s">
        <v>346</v>
      </c>
      <c r="AM148" s="22" t="s">
        <v>347</v>
      </c>
      <c r="AN148" s="22" t="s">
        <v>348</v>
      </c>
      <c r="AO148" s="22" t="s">
        <v>349</v>
      </c>
      <c r="AP148" s="22" t="s">
        <v>350</v>
      </c>
      <c r="AQ148" s="22" t="s">
        <v>351</v>
      </c>
      <c r="AR148" s="22" t="s">
        <v>352</v>
      </c>
      <c r="AS148" s="22" t="s">
        <v>353</v>
      </c>
      <c r="AT148" s="22" t="s">
        <v>354</v>
      </c>
      <c r="AU148" s="22" t="s">
        <v>355</v>
      </c>
      <c r="AV148" s="22" t="s">
        <v>356</v>
      </c>
      <c r="AW148" s="22" t="s">
        <v>357</v>
      </c>
      <c r="AX148" s="22" t="s">
        <v>358</v>
      </c>
      <c r="AY148" s="22" t="s">
        <v>359</v>
      </c>
      <c r="AZ148" s="22" t="s">
        <v>360</v>
      </c>
      <c r="BA148" s="22" t="s">
        <v>361</v>
      </c>
      <c r="BB148" s="22" t="s">
        <v>362</v>
      </c>
      <c r="BC148" s="22" t="s">
        <v>363</v>
      </c>
      <c r="BD148" s="22" t="s">
        <v>364</v>
      </c>
      <c r="BE148" s="22" t="s">
        <v>365</v>
      </c>
      <c r="BF148" s="22" t="s">
        <v>366</v>
      </c>
      <c r="BG148" s="22" t="s">
        <v>367</v>
      </c>
      <c r="BH148" s="22" t="s">
        <v>368</v>
      </c>
      <c r="BI148" s="22" t="s">
        <v>369</v>
      </c>
      <c r="BJ148" s="22" t="s">
        <v>370</v>
      </c>
      <c r="BK148" s="22" t="s">
        <v>371</v>
      </c>
      <c r="BL148" s="22" t="s">
        <v>372</v>
      </c>
      <c r="BM148" s="22" t="s">
        <v>373</v>
      </c>
      <c r="BN148" s="22" t="s">
        <v>374</v>
      </c>
      <c r="BO148" s="22" t="s">
        <v>375</v>
      </c>
      <c r="BP148" s="22" t="s">
        <v>376</v>
      </c>
      <c r="BQ148" s="22" t="s">
        <v>377</v>
      </c>
      <c r="BR148" s="22" t="s">
        <v>378</v>
      </c>
      <c r="BS148" s="22" t="s">
        <v>379</v>
      </c>
      <c r="BT148" s="22" t="s">
        <v>380</v>
      </c>
      <c r="BU148" s="22" t="s">
        <v>381</v>
      </c>
      <c r="BV148" s="22" t="s">
        <v>382</v>
      </c>
      <c r="BW148" s="22" t="s">
        <v>383</v>
      </c>
      <c r="BX148" s="22" t="s">
        <v>384</v>
      </c>
      <c r="BY148" s="22" t="s">
        <v>385</v>
      </c>
      <c r="BZ148" s="22" t="s">
        <v>386</v>
      </c>
      <c r="CA148" s="22" t="s">
        <v>387</v>
      </c>
      <c r="CB148" s="22" t="s">
        <v>388</v>
      </c>
      <c r="CC148" s="22" t="s">
        <v>389</v>
      </c>
      <c r="CD148" s="22" t="s">
        <v>390</v>
      </c>
      <c r="CE148" s="22" t="s">
        <v>391</v>
      </c>
      <c r="CF148" s="22" t="s">
        <v>392</v>
      </c>
      <c r="CG148" s="22" t="s">
        <v>393</v>
      </c>
      <c r="CH148" s="22" t="s">
        <v>394</v>
      </c>
      <c r="CI148" s="22" t="s">
        <v>395</v>
      </c>
      <c r="CJ148" s="22" t="s">
        <v>396</v>
      </c>
      <c r="CK148" s="22" t="s">
        <v>397</v>
      </c>
      <c r="CL148" s="22" t="s">
        <v>398</v>
      </c>
      <c r="CM148" s="22" t="s">
        <v>399</v>
      </c>
      <c r="CN148" s="22" t="s">
        <v>400</v>
      </c>
      <c r="CO148" s="22" t="s">
        <v>1217</v>
      </c>
      <c r="CP148" s="22" t="s">
        <v>1218</v>
      </c>
      <c r="CQ148" s="22" t="s">
        <v>1219</v>
      </c>
      <c r="CR148" s="22" t="s">
        <v>1220</v>
      </c>
      <c r="CS148" s="22" t="s">
        <v>1221</v>
      </c>
      <c r="CT148" s="22" t="s">
        <v>1222</v>
      </c>
      <c r="CU148" s="22" t="s">
        <v>1223</v>
      </c>
      <c r="CV148" s="22" t="s">
        <v>1224</v>
      </c>
      <c r="CW148" s="22" t="s">
        <v>401</v>
      </c>
      <c r="CX148" s="22" t="s">
        <v>402</v>
      </c>
      <c r="CY148" s="22" t="s">
        <v>403</v>
      </c>
      <c r="CZ148" s="22" t="s">
        <v>404</v>
      </c>
      <c r="DA148" s="22" t="s">
        <v>405</v>
      </c>
      <c r="DB148" s="22" t="s">
        <v>406</v>
      </c>
      <c r="DC148" s="22" t="s">
        <v>407</v>
      </c>
      <c r="DD148" s="22" t="s">
        <v>408</v>
      </c>
      <c r="DE148" s="22" t="s">
        <v>409</v>
      </c>
      <c r="DF148" s="22" t="s">
        <v>410</v>
      </c>
      <c r="DG148" s="22" t="s">
        <v>36</v>
      </c>
      <c r="DH148" s="22" t="s">
        <v>39</v>
      </c>
      <c r="DI148" s="22" t="s">
        <v>511</v>
      </c>
      <c r="DJ148" s="22" t="s">
        <v>512</v>
      </c>
      <c r="DK148" s="22" t="s">
        <v>513</v>
      </c>
      <c r="DL148" s="22" t="s">
        <v>514</v>
      </c>
      <c r="DM148" s="22" t="s">
        <v>515</v>
      </c>
      <c r="DN148" s="22" t="s">
        <v>516</v>
      </c>
      <c r="DO148" s="22" t="s">
        <v>517</v>
      </c>
      <c r="DP148" s="22" t="s">
        <v>518</v>
      </c>
      <c r="DQ148" s="22" t="s">
        <v>519</v>
      </c>
      <c r="DR148" s="22" t="s">
        <v>520</v>
      </c>
      <c r="DS148" s="22" t="s">
        <v>521</v>
      </c>
      <c r="DT148" s="22" t="s">
        <v>522</v>
      </c>
      <c r="DU148" s="22" t="s">
        <v>523</v>
      </c>
      <c r="DV148" s="22" t="s">
        <v>524</v>
      </c>
      <c r="DW148" s="22" t="s">
        <v>525</v>
      </c>
      <c r="DX148" s="22" t="s">
        <v>526</v>
      </c>
      <c r="DY148" s="22" t="s">
        <v>527</v>
      </c>
      <c r="DZ148" s="22" t="s">
        <v>528</v>
      </c>
      <c r="EA148" s="22" t="s">
        <v>529</v>
      </c>
      <c r="EB148" s="22" t="s">
        <v>530</v>
      </c>
      <c r="EC148" s="22" t="s">
        <v>531</v>
      </c>
      <c r="ED148" s="22" t="s">
        <v>532</v>
      </c>
      <c r="EE148" s="22" t="s">
        <v>533</v>
      </c>
      <c r="EF148" s="22" t="s">
        <v>534</v>
      </c>
      <c r="EG148" s="22" t="s">
        <v>535</v>
      </c>
      <c r="EH148" s="22" t="s">
        <v>536</v>
      </c>
      <c r="EI148" s="22" t="s">
        <v>537</v>
      </c>
      <c r="EJ148" s="22" t="s">
        <v>538</v>
      </c>
      <c r="EK148" s="22" t="s">
        <v>539</v>
      </c>
      <c r="EL148" s="22" t="s">
        <v>540</v>
      </c>
      <c r="EM148" s="22" t="s">
        <v>541</v>
      </c>
      <c r="EN148" s="22" t="s">
        <v>542</v>
      </c>
      <c r="EO148" s="22" t="s">
        <v>543</v>
      </c>
      <c r="EP148" s="22" t="s">
        <v>544</v>
      </c>
      <c r="EQ148" s="22" t="s">
        <v>545</v>
      </c>
      <c r="ER148" s="22" t="s">
        <v>546</v>
      </c>
      <c r="ES148" s="22" t="s">
        <v>547</v>
      </c>
      <c r="ET148" s="22" t="s">
        <v>548</v>
      </c>
      <c r="EU148" s="22" t="s">
        <v>549</v>
      </c>
      <c r="EV148" s="22" t="s">
        <v>550</v>
      </c>
      <c r="EW148" s="22" t="s">
        <v>551</v>
      </c>
      <c r="EX148" s="22" t="s">
        <v>552</v>
      </c>
      <c r="EY148" s="22" t="s">
        <v>553</v>
      </c>
      <c r="EZ148" s="22" t="s">
        <v>554</v>
      </c>
      <c r="FA148" s="22" t="s">
        <v>555</v>
      </c>
      <c r="FB148" s="22" t="s">
        <v>556</v>
      </c>
      <c r="FC148" s="22" t="s">
        <v>557</v>
      </c>
      <c r="FD148" s="22" t="s">
        <v>558</v>
      </c>
      <c r="FE148" s="22" t="s">
        <v>559</v>
      </c>
      <c r="FF148" s="22" t="s">
        <v>560</v>
      </c>
      <c r="FG148" s="22" t="s">
        <v>561</v>
      </c>
      <c r="FH148" s="22" t="s">
        <v>562</v>
      </c>
      <c r="FI148" s="22" t="s">
        <v>563</v>
      </c>
      <c r="FJ148" s="22" t="s">
        <v>564</v>
      </c>
      <c r="FK148" s="22" t="s">
        <v>565</v>
      </c>
      <c r="FL148" s="22" t="s">
        <v>566</v>
      </c>
      <c r="FM148" s="22" t="s">
        <v>567</v>
      </c>
      <c r="FN148" s="22" t="s">
        <v>568</v>
      </c>
      <c r="FO148" s="22" t="s">
        <v>569</v>
      </c>
      <c r="FP148" s="22" t="s">
        <v>570</v>
      </c>
      <c r="FQ148" s="22" t="s">
        <v>571</v>
      </c>
      <c r="FR148" s="22" t="s">
        <v>572</v>
      </c>
      <c r="FS148" s="22" t="s">
        <v>573</v>
      </c>
      <c r="FT148" s="22" t="s">
        <v>574</v>
      </c>
      <c r="FU148" s="22" t="s">
        <v>575</v>
      </c>
      <c r="FV148" s="22" t="s">
        <v>576</v>
      </c>
      <c r="FW148" s="22" t="s">
        <v>577</v>
      </c>
      <c r="FX148" s="22" t="s">
        <v>578</v>
      </c>
      <c r="FY148" s="22" t="s">
        <v>579</v>
      </c>
      <c r="FZ148" s="22" t="s">
        <v>580</v>
      </c>
      <c r="GA148" s="22" t="s">
        <v>581</v>
      </c>
      <c r="GB148" s="22" t="s">
        <v>582</v>
      </c>
      <c r="GC148" s="22" t="s">
        <v>583</v>
      </c>
      <c r="GD148" s="22" t="s">
        <v>584</v>
      </c>
      <c r="GE148" s="22" t="s">
        <v>585</v>
      </c>
      <c r="GF148" s="22" t="s">
        <v>586</v>
      </c>
      <c r="GG148" s="22" t="s">
        <v>587</v>
      </c>
      <c r="GH148" s="22" t="s">
        <v>588</v>
      </c>
      <c r="GI148" s="22" t="s">
        <v>589</v>
      </c>
      <c r="GJ148" s="22" t="s">
        <v>590</v>
      </c>
      <c r="GK148" s="22" t="s">
        <v>591</v>
      </c>
      <c r="GL148" s="22" t="s">
        <v>592</v>
      </c>
      <c r="GM148" s="22" t="s">
        <v>593</v>
      </c>
      <c r="GN148" s="22" t="s">
        <v>594</v>
      </c>
      <c r="GO148" s="22" t="s">
        <v>595</v>
      </c>
      <c r="GP148" s="22" t="s">
        <v>596</v>
      </c>
      <c r="GQ148" s="22" t="s">
        <v>597</v>
      </c>
      <c r="GR148" s="22" t="s">
        <v>598</v>
      </c>
      <c r="GS148" s="22" t="s">
        <v>599</v>
      </c>
      <c r="GT148" s="22" t="s">
        <v>600</v>
      </c>
      <c r="GU148" s="22" t="s">
        <v>1225</v>
      </c>
      <c r="GV148" s="22" t="s">
        <v>1226</v>
      </c>
      <c r="GW148" s="22" t="s">
        <v>1227</v>
      </c>
      <c r="GX148" s="22" t="s">
        <v>1228</v>
      </c>
      <c r="GY148" s="22" t="s">
        <v>1229</v>
      </c>
      <c r="GZ148" s="22" t="s">
        <v>1230</v>
      </c>
      <c r="HA148" s="22" t="s">
        <v>1231</v>
      </c>
      <c r="HB148" s="22" t="s">
        <v>1232</v>
      </c>
      <c r="HC148" s="22" t="s">
        <v>601</v>
      </c>
      <c r="HD148" s="22" t="s">
        <v>602</v>
      </c>
      <c r="HE148" s="22" t="s">
        <v>603</v>
      </c>
      <c r="HF148" s="22" t="s">
        <v>604</v>
      </c>
      <c r="HG148" s="22" t="s">
        <v>605</v>
      </c>
      <c r="HH148" s="22" t="s">
        <v>606</v>
      </c>
      <c r="HI148" s="22" t="s">
        <v>607</v>
      </c>
      <c r="HJ148" s="22" t="s">
        <v>608</v>
      </c>
      <c r="HK148" s="22" t="s">
        <v>609</v>
      </c>
      <c r="HL148" s="22" t="s">
        <v>610</v>
      </c>
      <c r="HM148" s="22" t="s">
        <v>36</v>
      </c>
      <c r="HN148" s="22" t="s">
        <v>39</v>
      </c>
      <c r="HO148" s="22" t="s">
        <v>712</v>
      </c>
      <c r="HP148" s="22" t="s">
        <v>713</v>
      </c>
      <c r="HQ148" s="22" t="s">
        <v>714</v>
      </c>
      <c r="HR148" s="22" t="s">
        <v>715</v>
      </c>
      <c r="HS148" s="22" t="s">
        <v>716</v>
      </c>
      <c r="HT148" s="22" t="s">
        <v>717</v>
      </c>
      <c r="HU148" s="22" t="s">
        <v>718</v>
      </c>
      <c r="HV148" s="22" t="s">
        <v>719</v>
      </c>
      <c r="HW148" s="22" t="s">
        <v>720</v>
      </c>
      <c r="HX148" s="22" t="s">
        <v>721</v>
      </c>
      <c r="HY148" s="22" t="s">
        <v>722</v>
      </c>
      <c r="HZ148" s="22" t="s">
        <v>723</v>
      </c>
      <c r="IA148" s="22" t="s">
        <v>724</v>
      </c>
      <c r="IB148" s="22" t="s">
        <v>725</v>
      </c>
      <c r="IC148" s="22" t="s">
        <v>726</v>
      </c>
      <c r="ID148" s="22" t="s">
        <v>727</v>
      </c>
      <c r="IE148" s="22" t="s">
        <v>728</v>
      </c>
      <c r="IF148" s="22" t="s">
        <v>729</v>
      </c>
      <c r="IG148" s="22" t="s">
        <v>730</v>
      </c>
      <c r="IH148" s="22" t="s">
        <v>731</v>
      </c>
      <c r="II148" s="22" t="s">
        <v>732</v>
      </c>
      <c r="IJ148" s="22" t="s">
        <v>733</v>
      </c>
      <c r="IK148" s="22" t="s">
        <v>734</v>
      </c>
      <c r="IL148" s="22" t="s">
        <v>735</v>
      </c>
      <c r="IM148" s="22" t="s">
        <v>736</v>
      </c>
      <c r="IN148" s="22" t="s">
        <v>737</v>
      </c>
      <c r="IO148" s="22" t="s">
        <v>738</v>
      </c>
      <c r="IP148" s="22" t="s">
        <v>739</v>
      </c>
      <c r="IQ148" s="22" t="s">
        <v>740</v>
      </c>
      <c r="IR148" s="22" t="s">
        <v>741</v>
      </c>
      <c r="IS148" s="22" t="s">
        <v>742</v>
      </c>
      <c r="IT148" s="22" t="s">
        <v>743</v>
      </c>
      <c r="IU148" s="22" t="s">
        <v>744</v>
      </c>
      <c r="IV148" s="22" t="s">
        <v>745</v>
      </c>
      <c r="IW148" s="22" t="s">
        <v>746</v>
      </c>
      <c r="IX148" s="22" t="s">
        <v>747</v>
      </c>
      <c r="IY148" s="22" t="s">
        <v>748</v>
      </c>
      <c r="IZ148" s="22" t="s">
        <v>749</v>
      </c>
      <c r="JA148" s="22" t="s">
        <v>750</v>
      </c>
      <c r="JB148" s="22" t="s">
        <v>751</v>
      </c>
      <c r="JC148" s="22" t="s">
        <v>752</v>
      </c>
      <c r="JD148" s="22" t="s">
        <v>753</v>
      </c>
      <c r="JE148" s="22" t="s">
        <v>754</v>
      </c>
      <c r="JF148" s="22" t="s">
        <v>755</v>
      </c>
      <c r="JG148" s="22" t="s">
        <v>756</v>
      </c>
      <c r="JH148" s="22" t="s">
        <v>757</v>
      </c>
      <c r="JI148" s="22" t="s">
        <v>758</v>
      </c>
      <c r="JJ148" s="22" t="s">
        <v>759</v>
      </c>
      <c r="JK148" s="22" t="s">
        <v>760</v>
      </c>
      <c r="JL148" s="22" t="s">
        <v>761</v>
      </c>
      <c r="JM148" s="22" t="s">
        <v>762</v>
      </c>
      <c r="JN148" s="22" t="s">
        <v>763</v>
      </c>
      <c r="JO148" s="22" t="s">
        <v>764</v>
      </c>
      <c r="JP148" s="22" t="s">
        <v>765</v>
      </c>
      <c r="JQ148" s="22" t="s">
        <v>766</v>
      </c>
      <c r="JR148" s="22" t="s">
        <v>767</v>
      </c>
      <c r="JS148" s="22" t="s">
        <v>768</v>
      </c>
      <c r="JT148" s="22" t="s">
        <v>769</v>
      </c>
      <c r="JU148" s="22" t="s">
        <v>770</v>
      </c>
      <c r="JV148" s="22" t="s">
        <v>771</v>
      </c>
      <c r="JW148" s="22" t="s">
        <v>772</v>
      </c>
      <c r="JX148" s="22" t="s">
        <v>773</v>
      </c>
      <c r="JY148" s="22" t="s">
        <v>774</v>
      </c>
      <c r="JZ148" s="22" t="s">
        <v>775</v>
      </c>
      <c r="KA148" s="22" t="s">
        <v>776</v>
      </c>
      <c r="KB148" s="22" t="s">
        <v>777</v>
      </c>
      <c r="KC148" s="22" t="s">
        <v>778</v>
      </c>
      <c r="KD148" s="22" t="s">
        <v>779</v>
      </c>
      <c r="KE148" s="22" t="s">
        <v>780</v>
      </c>
      <c r="KF148" s="22" t="s">
        <v>781</v>
      </c>
      <c r="KG148" s="22" t="s">
        <v>782</v>
      </c>
      <c r="KH148" s="22" t="s">
        <v>783</v>
      </c>
      <c r="KI148" s="22" t="s">
        <v>784</v>
      </c>
      <c r="KJ148" s="22" t="s">
        <v>785</v>
      </c>
      <c r="KK148" s="22" t="s">
        <v>786</v>
      </c>
      <c r="KL148" s="22" t="s">
        <v>787</v>
      </c>
      <c r="KM148" s="22" t="s">
        <v>788</v>
      </c>
      <c r="KN148" s="22" t="s">
        <v>789</v>
      </c>
      <c r="KO148" s="22" t="s">
        <v>790</v>
      </c>
      <c r="KP148" s="22" t="s">
        <v>791</v>
      </c>
      <c r="KQ148" s="22" t="s">
        <v>792</v>
      </c>
      <c r="KR148" s="22" t="s">
        <v>793</v>
      </c>
      <c r="KS148" s="22" t="s">
        <v>794</v>
      </c>
      <c r="KT148" s="22" t="s">
        <v>795</v>
      </c>
      <c r="KU148" s="22" t="s">
        <v>796</v>
      </c>
      <c r="KV148" s="22" t="s">
        <v>797</v>
      </c>
      <c r="KW148" s="22" t="s">
        <v>798</v>
      </c>
      <c r="KX148" s="22" t="s">
        <v>799</v>
      </c>
      <c r="KY148" s="22" t="s">
        <v>800</v>
      </c>
      <c r="KZ148" s="22" t="s">
        <v>801</v>
      </c>
      <c r="LA148" s="22" t="s">
        <v>1233</v>
      </c>
      <c r="LB148" s="22" t="s">
        <v>1234</v>
      </c>
      <c r="LC148" s="22" t="s">
        <v>1235</v>
      </c>
      <c r="LD148" s="22" t="s">
        <v>1236</v>
      </c>
      <c r="LE148" s="22" t="s">
        <v>1237</v>
      </c>
      <c r="LF148" s="22" t="s">
        <v>1238</v>
      </c>
      <c r="LG148" s="22" t="s">
        <v>1239</v>
      </c>
      <c r="LH148" s="22" t="s">
        <v>1240</v>
      </c>
      <c r="LI148" s="22" t="s">
        <v>802</v>
      </c>
      <c r="LJ148" s="22" t="s">
        <v>803</v>
      </c>
      <c r="LK148" s="22" t="s">
        <v>804</v>
      </c>
      <c r="LL148" s="22" t="s">
        <v>805</v>
      </c>
      <c r="LM148" s="22" t="s">
        <v>806</v>
      </c>
      <c r="LN148" s="22" t="s">
        <v>807</v>
      </c>
      <c r="LO148" s="22" t="s">
        <v>808</v>
      </c>
      <c r="LP148" s="22" t="s">
        <v>809</v>
      </c>
      <c r="LQ148" s="22" t="s">
        <v>810</v>
      </c>
      <c r="LR148" s="22" t="s">
        <v>811</v>
      </c>
      <c r="LS148" s="22" t="s">
        <v>36</v>
      </c>
      <c r="LT148" s="22" t="s">
        <v>39</v>
      </c>
      <c r="LU148" s="22" t="s">
        <v>919</v>
      </c>
      <c r="LV148" s="22" t="s">
        <v>920</v>
      </c>
      <c r="LW148" s="22" t="s">
        <v>921</v>
      </c>
      <c r="LX148" s="22" t="s">
        <v>922</v>
      </c>
      <c r="LY148" s="22" t="s">
        <v>923</v>
      </c>
      <c r="LZ148" s="22" t="s">
        <v>924</v>
      </c>
      <c r="MA148" s="22" t="s">
        <v>925</v>
      </c>
      <c r="MB148" s="22" t="s">
        <v>926</v>
      </c>
      <c r="MC148" s="22" t="s">
        <v>927</v>
      </c>
      <c r="MD148" s="22" t="s">
        <v>928</v>
      </c>
      <c r="ME148" s="22" t="s">
        <v>929</v>
      </c>
      <c r="MF148" s="22" t="s">
        <v>930</v>
      </c>
      <c r="MG148" s="22" t="s">
        <v>1112</v>
      </c>
      <c r="MH148" s="22" t="s">
        <v>40</v>
      </c>
      <c r="MI148" s="22" t="s">
        <v>1302</v>
      </c>
      <c r="MJ148" s="22" t="s">
        <v>1303</v>
      </c>
      <c r="MK148" s="22" t="s">
        <v>1094</v>
      </c>
      <c r="ML148" s="22" t="s">
        <v>1095</v>
      </c>
      <c r="MM148" s="22" t="s">
        <v>1096</v>
      </c>
      <c r="MN148" s="22" t="s">
        <v>1097</v>
      </c>
      <c r="MO148" s="22" t="s">
        <v>1098</v>
      </c>
      <c r="MP148" s="22" t="s">
        <v>1099</v>
      </c>
      <c r="MQ148" s="22" t="s">
        <v>1100</v>
      </c>
      <c r="MR148" s="22" t="s">
        <v>1101</v>
      </c>
      <c r="MS148" s="22" t="s">
        <v>1102</v>
      </c>
      <c r="MT148" s="22" t="s">
        <v>1103</v>
      </c>
      <c r="MU148" s="22" t="s">
        <v>1104</v>
      </c>
      <c r="MV148" s="22" t="s">
        <v>1105</v>
      </c>
      <c r="MW148" s="22" t="s">
        <v>1106</v>
      </c>
      <c r="MX148" s="22" t="s">
        <v>1107</v>
      </c>
      <c r="MY148" s="22" t="s">
        <v>1108</v>
      </c>
      <c r="MZ148" s="22" t="s">
        <v>1109</v>
      </c>
      <c r="NA148" s="22" t="s">
        <v>1110</v>
      </c>
      <c r="NB148" s="22" t="s">
        <v>1111</v>
      </c>
    </row>
    <row r="149" spans="1:368">
      <c r="A149" s="22" t="s">
        <v>41</v>
      </c>
      <c r="B149" s="22" t="s">
        <v>45</v>
      </c>
      <c r="C149" s="22">
        <v>12808.047</v>
      </c>
      <c r="D149" s="22">
        <v>12138.003000000001</v>
      </c>
      <c r="E149" s="22">
        <v>12353.405000000001</v>
      </c>
      <c r="F149" s="22">
        <v>12533.057000000001</v>
      </c>
      <c r="G149" s="22">
        <v>12574.208000000001</v>
      </c>
      <c r="H149" s="22">
        <v>12443.956</v>
      </c>
      <c r="I149" s="22">
        <v>12108.842000000001</v>
      </c>
      <c r="J149" s="22">
        <v>12277.112999999999</v>
      </c>
      <c r="K149" s="22">
        <v>12929.904</v>
      </c>
      <c r="L149" s="22">
        <v>14781.825999999999</v>
      </c>
      <c r="M149" s="22">
        <v>14755.555</v>
      </c>
      <c r="N149" s="22">
        <v>14372.227999999999</v>
      </c>
      <c r="O149" s="22">
        <v>14629.377</v>
      </c>
      <c r="P149" s="22">
        <v>14705.522000000001</v>
      </c>
      <c r="Q149" s="22">
        <v>14464.504999999999</v>
      </c>
      <c r="R149" s="22">
        <v>13919.69</v>
      </c>
      <c r="S149" s="22">
        <v>14231.057000000001</v>
      </c>
      <c r="T149" s="22">
        <v>15582.218000000001</v>
      </c>
      <c r="U149" s="22">
        <v>13717.948</v>
      </c>
      <c r="V149" s="22">
        <v>13498.092000000001</v>
      </c>
      <c r="W149" s="22">
        <v>13308.944</v>
      </c>
      <c r="X149" s="22">
        <v>13535.879000000001</v>
      </c>
      <c r="Y149" s="22">
        <v>13599.679</v>
      </c>
      <c r="Z149" s="22">
        <v>13397.736999999999</v>
      </c>
      <c r="AA149" s="22">
        <v>12929.776</v>
      </c>
      <c r="AB149" s="22">
        <v>13190.661</v>
      </c>
      <c r="AC149" s="22">
        <v>14287.8</v>
      </c>
      <c r="AD149" s="22">
        <v>12517.865</v>
      </c>
      <c r="AE149" s="22">
        <v>11847.388000000001</v>
      </c>
      <c r="AF149" s="22">
        <v>12059.379000000001</v>
      </c>
      <c r="AG149" s="22">
        <v>12189.674999999999</v>
      </c>
      <c r="AH149" s="22">
        <v>12210.315000000001</v>
      </c>
      <c r="AI149" s="22">
        <v>12144.984</v>
      </c>
      <c r="AJ149" s="22">
        <v>11936.713</v>
      </c>
      <c r="AK149" s="22">
        <v>12021.112999999999</v>
      </c>
      <c r="AL149" s="22">
        <v>12593.450999999999</v>
      </c>
      <c r="AM149" s="22">
        <v>14383.034</v>
      </c>
      <c r="AN149" s="22">
        <v>14308.022000000001</v>
      </c>
      <c r="AO149" s="22">
        <v>13965.83</v>
      </c>
      <c r="AP149" s="22">
        <v>14168.004000000001</v>
      </c>
      <c r="AQ149" s="22">
        <v>14221.065000000001</v>
      </c>
      <c r="AR149" s="22">
        <v>14053.112999999999</v>
      </c>
      <c r="AS149" s="22">
        <v>13650.482</v>
      </c>
      <c r="AT149" s="22">
        <v>13867.456</v>
      </c>
      <c r="AU149" s="22">
        <v>15086.963</v>
      </c>
      <c r="AV149" s="22">
        <v>13359.587</v>
      </c>
      <c r="AW149" s="22">
        <v>13105.565000000001</v>
      </c>
      <c r="AX149" s="22">
        <v>12943.319</v>
      </c>
      <c r="AY149" s="22">
        <v>13117.355</v>
      </c>
      <c r="AZ149" s="22">
        <v>13158.947</v>
      </c>
      <c r="BA149" s="22">
        <v>13027.298000000001</v>
      </c>
      <c r="BB149" s="22">
        <v>12696.134</v>
      </c>
      <c r="BC149" s="22">
        <v>12866.209000000001</v>
      </c>
      <c r="BD149" s="22">
        <v>13849.599</v>
      </c>
      <c r="BE149" s="22">
        <v>8793.8389000000006</v>
      </c>
      <c r="BF149" s="22">
        <v>9912.0848999999998</v>
      </c>
      <c r="BG149" s="22">
        <v>9854.1036999999997</v>
      </c>
      <c r="BH149" s="22">
        <v>9963.9909000000007</v>
      </c>
      <c r="BI149" s="22">
        <v>11073.954</v>
      </c>
      <c r="BJ149" s="22">
        <v>10950.352999999999</v>
      </c>
      <c r="BK149" s="22">
        <v>9622.0303000000004</v>
      </c>
      <c r="BL149" s="22">
        <v>9781.7078000000001</v>
      </c>
      <c r="BM149" s="22">
        <v>8927.6965999999993</v>
      </c>
      <c r="BN149" s="22">
        <v>10532.171</v>
      </c>
      <c r="BO149" s="22">
        <v>11789.748</v>
      </c>
      <c r="BP149" s="22">
        <v>11711.843999999999</v>
      </c>
      <c r="BQ149" s="22">
        <v>11874.281999999999</v>
      </c>
      <c r="BR149" s="22">
        <v>13081.272000000001</v>
      </c>
      <c r="BS149" s="22">
        <v>12879.976000000001</v>
      </c>
      <c r="BT149" s="22">
        <v>11333.888999999999</v>
      </c>
      <c r="BU149" s="22">
        <v>11593.94</v>
      </c>
      <c r="BV149" s="22">
        <v>10728.624</v>
      </c>
      <c r="BW149" s="22">
        <v>9671.34</v>
      </c>
      <c r="BX149" s="22">
        <v>10846.03</v>
      </c>
      <c r="BY149" s="22">
        <v>10776.333000000001</v>
      </c>
      <c r="BZ149" s="22">
        <v>10918.662</v>
      </c>
      <c r="CA149" s="22">
        <v>12056.084999999999</v>
      </c>
      <c r="CB149" s="22">
        <v>11883.129000000001</v>
      </c>
      <c r="CC149" s="22">
        <v>10451.589</v>
      </c>
      <c r="CD149" s="22">
        <v>10675.028</v>
      </c>
      <c r="CE149" s="22">
        <v>9843.3268000000007</v>
      </c>
      <c r="CF149" s="22">
        <v>8560.5030000000006</v>
      </c>
      <c r="CG149" s="22">
        <v>9548.2432000000008</v>
      </c>
      <c r="CH149" s="22">
        <v>9507.116</v>
      </c>
      <c r="CI149" s="22">
        <v>9573.3116000000009</v>
      </c>
      <c r="CJ149" s="22">
        <v>10586.519</v>
      </c>
      <c r="CK149" s="22">
        <v>10526.825999999999</v>
      </c>
      <c r="CL149" s="22">
        <v>9395.0350999999991</v>
      </c>
      <c r="CM149" s="22">
        <v>9472.1520999999993</v>
      </c>
      <c r="CN149" s="22">
        <v>8647.7114000000001</v>
      </c>
      <c r="CO149" s="22">
        <v>10195.442999999999</v>
      </c>
      <c r="CP149" s="22">
        <v>11309.45</v>
      </c>
      <c r="CQ149" s="22">
        <v>11249.99</v>
      </c>
      <c r="CR149" s="22">
        <v>11364.66</v>
      </c>
      <c r="CS149" s="22">
        <v>12464.893</v>
      </c>
      <c r="CT149" s="22">
        <v>12333.424999999999</v>
      </c>
      <c r="CU149" s="22">
        <v>11003.145</v>
      </c>
      <c r="CV149" s="22">
        <v>11172.986000000001</v>
      </c>
      <c r="CW149" s="22">
        <v>10340.368</v>
      </c>
      <c r="CX149" s="22">
        <v>9375.2672999999995</v>
      </c>
      <c r="CY149" s="22">
        <v>10415.415999999999</v>
      </c>
      <c r="CZ149" s="22">
        <v>10363.41</v>
      </c>
      <c r="DA149" s="22">
        <v>10459.728999999999</v>
      </c>
      <c r="DB149" s="22">
        <v>11498.433000000001</v>
      </c>
      <c r="DC149" s="22">
        <v>11392.913</v>
      </c>
      <c r="DD149" s="22">
        <v>10165.285</v>
      </c>
      <c r="DE149" s="22">
        <v>10301.605</v>
      </c>
      <c r="DF149" s="22">
        <v>9497.8788000000004</v>
      </c>
      <c r="DG149" s="22" t="s">
        <v>41</v>
      </c>
      <c r="DH149" s="22" t="s">
        <v>45</v>
      </c>
      <c r="DI149" s="22">
        <v>12850.334000000001</v>
      </c>
      <c r="DJ149" s="22">
        <v>12170.385</v>
      </c>
      <c r="DK149" s="22">
        <v>12389.45</v>
      </c>
      <c r="DL149" s="22">
        <v>12578.43</v>
      </c>
      <c r="DM149" s="22">
        <v>12622.959000000001</v>
      </c>
      <c r="DN149" s="22">
        <v>12482.013999999999</v>
      </c>
      <c r="DO149" s="22">
        <v>12124.81</v>
      </c>
      <c r="DP149" s="22">
        <v>12306.894</v>
      </c>
      <c r="DQ149" s="22">
        <v>12980.244000000001</v>
      </c>
      <c r="DR149" s="22">
        <v>15481.397000000001</v>
      </c>
      <c r="DS149" s="22">
        <v>14855.298000000001</v>
      </c>
      <c r="DT149" s="22">
        <v>15063.975</v>
      </c>
      <c r="DU149" s="22">
        <v>15335.004000000001</v>
      </c>
      <c r="DV149" s="22">
        <v>15416.281000000001</v>
      </c>
      <c r="DW149" s="22">
        <v>15159.022000000001</v>
      </c>
      <c r="DX149" s="22">
        <v>14580.942999999999</v>
      </c>
      <c r="DY149" s="22">
        <v>14913.291999999999</v>
      </c>
      <c r="DZ149" s="22">
        <v>15703.143</v>
      </c>
      <c r="EA149" s="22">
        <v>14183.843999999999</v>
      </c>
      <c r="EB149" s="22">
        <v>13564.444</v>
      </c>
      <c r="EC149" s="22">
        <v>13768.781999999999</v>
      </c>
      <c r="ED149" s="22">
        <v>14007.552</v>
      </c>
      <c r="EE149" s="22">
        <v>14075.772000000001</v>
      </c>
      <c r="EF149" s="22">
        <v>13859.842000000001</v>
      </c>
      <c r="EG149" s="22">
        <v>13363.35</v>
      </c>
      <c r="EH149" s="22">
        <v>13642.306</v>
      </c>
      <c r="EI149" s="22">
        <v>14372.055</v>
      </c>
      <c r="EJ149" s="22">
        <v>12517.865</v>
      </c>
      <c r="EK149" s="22">
        <v>11847.388000000001</v>
      </c>
      <c r="EL149" s="22">
        <v>12059.379000000001</v>
      </c>
      <c r="EM149" s="22">
        <v>12189.674999999999</v>
      </c>
      <c r="EN149" s="22">
        <v>12210.315000000001</v>
      </c>
      <c r="EO149" s="22">
        <v>12144.984</v>
      </c>
      <c r="EP149" s="22">
        <v>11936.713</v>
      </c>
      <c r="EQ149" s="22">
        <v>12021.112999999999</v>
      </c>
      <c r="ER149" s="22">
        <v>12593.450999999999</v>
      </c>
      <c r="ES149" s="22">
        <v>14928.777</v>
      </c>
      <c r="ET149" s="22">
        <v>14308.022000000001</v>
      </c>
      <c r="EU149" s="22">
        <v>14510.272999999999</v>
      </c>
      <c r="EV149" s="22">
        <v>14714.252</v>
      </c>
      <c r="EW149" s="22">
        <v>14767.960999999999</v>
      </c>
      <c r="EX149" s="22">
        <v>14597.96</v>
      </c>
      <c r="EY149" s="22">
        <v>14191.076999999999</v>
      </c>
      <c r="EZ149" s="22">
        <v>14410.699000000001</v>
      </c>
      <c r="FA149" s="22">
        <v>15086.963</v>
      </c>
      <c r="FB149" s="22">
        <v>13721.394</v>
      </c>
      <c r="FC149" s="22">
        <v>13105.565000000001</v>
      </c>
      <c r="FD149" s="22">
        <v>13304.263999999999</v>
      </c>
      <c r="FE149" s="22">
        <v>13479.496999999999</v>
      </c>
      <c r="FF149" s="22">
        <v>13521.518</v>
      </c>
      <c r="FG149" s="22">
        <v>13388.511</v>
      </c>
      <c r="FH149" s="22">
        <v>13054.529</v>
      </c>
      <c r="FI149" s="22">
        <v>13226.359</v>
      </c>
      <c r="FJ149" s="22">
        <v>13849.599</v>
      </c>
      <c r="FK149" s="22">
        <v>8431.7168999999994</v>
      </c>
      <c r="FL149" s="22">
        <v>9583.8408999999992</v>
      </c>
      <c r="FM149" s="22">
        <v>9522.7299000000003</v>
      </c>
      <c r="FN149" s="22">
        <v>9640.1481999999996</v>
      </c>
      <c r="FO149" s="22">
        <v>10779.275</v>
      </c>
      <c r="FP149" s="22">
        <v>10645.194</v>
      </c>
      <c r="FQ149" s="22">
        <v>9270.9781999999996</v>
      </c>
      <c r="FR149" s="22">
        <v>9444.1954000000005</v>
      </c>
      <c r="FS149" s="22">
        <v>8573.8536000000004</v>
      </c>
      <c r="FT149" s="22">
        <v>10582.3</v>
      </c>
      <c r="FU149" s="22">
        <v>11870.352999999999</v>
      </c>
      <c r="FV149" s="22">
        <v>11789.199000000001</v>
      </c>
      <c r="FW149" s="22">
        <v>11959.741</v>
      </c>
      <c r="FX149" s="22">
        <v>13191.556</v>
      </c>
      <c r="FY149" s="22">
        <v>12978.703</v>
      </c>
      <c r="FZ149" s="22">
        <v>11389.543</v>
      </c>
      <c r="GA149" s="22">
        <v>11664.526</v>
      </c>
      <c r="GB149" s="22">
        <v>10787.663</v>
      </c>
      <c r="GC149" s="22">
        <v>9330.4017999999996</v>
      </c>
      <c r="GD149" s="22">
        <v>10540.332</v>
      </c>
      <c r="GE149" s="22">
        <v>10467.223</v>
      </c>
      <c r="GF149" s="22">
        <v>10617.867</v>
      </c>
      <c r="GG149" s="22">
        <v>11785.116</v>
      </c>
      <c r="GH149" s="22">
        <v>11600.489</v>
      </c>
      <c r="GI149" s="22">
        <v>10120.564</v>
      </c>
      <c r="GJ149" s="22">
        <v>10359.082</v>
      </c>
      <c r="GK149" s="22">
        <v>9511.5882000000001</v>
      </c>
      <c r="GL149" s="22">
        <v>8560.5030000000006</v>
      </c>
      <c r="GM149" s="22">
        <v>9548.2432000000008</v>
      </c>
      <c r="GN149" s="22">
        <v>9507.116</v>
      </c>
      <c r="GO149" s="22">
        <v>9573.3116000000009</v>
      </c>
      <c r="GP149" s="22">
        <v>10586.519</v>
      </c>
      <c r="GQ149" s="22">
        <v>10526.825999999999</v>
      </c>
      <c r="GR149" s="22">
        <v>9395.0350999999991</v>
      </c>
      <c r="GS149" s="22">
        <v>9472.1520999999993</v>
      </c>
      <c r="GT149" s="22">
        <v>8647.7114000000001</v>
      </c>
      <c r="GU149" s="22">
        <v>10195.442999999999</v>
      </c>
      <c r="GV149" s="22">
        <v>11309.45</v>
      </c>
      <c r="GW149" s="22">
        <v>11249.99</v>
      </c>
      <c r="GX149" s="22">
        <v>11364.66</v>
      </c>
      <c r="GY149" s="22">
        <v>12464.893</v>
      </c>
      <c r="GZ149" s="22">
        <v>12333.424999999999</v>
      </c>
      <c r="HA149" s="22">
        <v>11003.145</v>
      </c>
      <c r="HB149" s="22">
        <v>11172.986000000001</v>
      </c>
      <c r="HC149" s="22">
        <v>10340.368</v>
      </c>
      <c r="HD149" s="22">
        <v>9375.2672999999995</v>
      </c>
      <c r="HE149" s="22">
        <v>10415.415999999999</v>
      </c>
      <c r="HF149" s="22">
        <v>10363.41</v>
      </c>
      <c r="HG149" s="22">
        <v>10459.728999999999</v>
      </c>
      <c r="HH149" s="22">
        <v>11498.433000000001</v>
      </c>
      <c r="HI149" s="22">
        <v>11392.913</v>
      </c>
      <c r="HJ149" s="22">
        <v>10165.285</v>
      </c>
      <c r="HK149" s="22">
        <v>10301.605</v>
      </c>
      <c r="HL149" s="22">
        <v>9497.8788000000004</v>
      </c>
      <c r="HM149" s="22" t="s">
        <v>41</v>
      </c>
      <c r="HN149" s="22" t="s">
        <v>45</v>
      </c>
      <c r="HO149" s="22">
        <v>12632.21</v>
      </c>
      <c r="HP149" s="22">
        <v>11955.659</v>
      </c>
      <c r="HQ149" s="22">
        <v>12171.218999999999</v>
      </c>
      <c r="HR149" s="22">
        <v>12325.671</v>
      </c>
      <c r="HS149" s="22">
        <v>12356.036</v>
      </c>
      <c r="HT149" s="22">
        <v>12259.924000000001</v>
      </c>
      <c r="HU149" s="22">
        <v>11990.759</v>
      </c>
      <c r="HV149" s="22">
        <v>12114.924000000001</v>
      </c>
      <c r="HW149" s="22">
        <v>12730.004999999999</v>
      </c>
      <c r="HX149" s="22">
        <v>15651.06</v>
      </c>
      <c r="HY149" s="22">
        <v>15038.523999999999</v>
      </c>
      <c r="HZ149" s="22">
        <v>15241.192999999999</v>
      </c>
      <c r="IA149" s="22">
        <v>15485.617</v>
      </c>
      <c r="IB149" s="22">
        <v>15556.526</v>
      </c>
      <c r="IC149" s="22">
        <v>15332.083000000001</v>
      </c>
      <c r="ID149" s="22">
        <v>14819.778</v>
      </c>
      <c r="IE149" s="22">
        <v>15109.732</v>
      </c>
      <c r="IF149" s="22">
        <v>15850.839</v>
      </c>
      <c r="IG149" s="22">
        <v>14193.921</v>
      </c>
      <c r="IH149" s="22">
        <v>13583.675999999999</v>
      </c>
      <c r="II149" s="22">
        <v>13783.152</v>
      </c>
      <c r="IJ149" s="22">
        <v>13992.725</v>
      </c>
      <c r="IK149" s="22">
        <v>14049.281000000001</v>
      </c>
      <c r="IL149" s="22">
        <v>13870.27</v>
      </c>
      <c r="IM149" s="22">
        <v>13447.039000000001</v>
      </c>
      <c r="IN149" s="22">
        <v>13678.300999999999</v>
      </c>
      <c r="IO149" s="22">
        <v>14356.81</v>
      </c>
      <c r="IP149" s="22">
        <v>12517.865</v>
      </c>
      <c r="IQ149" s="22">
        <v>11847.388000000001</v>
      </c>
      <c r="IR149" s="22">
        <v>12059.379000000001</v>
      </c>
      <c r="IS149" s="22">
        <v>12189.674999999999</v>
      </c>
      <c r="IT149" s="22">
        <v>12210.315000000001</v>
      </c>
      <c r="IU149" s="22">
        <v>12144.984</v>
      </c>
      <c r="IV149" s="22">
        <v>11936.713</v>
      </c>
      <c r="IW149" s="22">
        <v>12021.112999999999</v>
      </c>
      <c r="IX149" s="22">
        <v>12593.450999999999</v>
      </c>
      <c r="IY149" s="22">
        <v>15356.32</v>
      </c>
      <c r="IZ149" s="22">
        <v>14748.752</v>
      </c>
      <c r="JA149" s="22">
        <v>14947.852999999999</v>
      </c>
      <c r="JB149" s="22">
        <v>15163.485000000001</v>
      </c>
      <c r="JC149" s="22">
        <v>15222.689</v>
      </c>
      <c r="JD149" s="22">
        <v>15035.295</v>
      </c>
      <c r="JE149" s="22">
        <v>14596</v>
      </c>
      <c r="JF149" s="22">
        <v>14838.092000000001</v>
      </c>
      <c r="JG149" s="22">
        <v>15528.837</v>
      </c>
      <c r="JH149" s="22">
        <v>14009.471</v>
      </c>
      <c r="JI149" s="22">
        <v>13402.323</v>
      </c>
      <c r="JJ149" s="22">
        <v>13598.951999999999</v>
      </c>
      <c r="JK149" s="22">
        <v>13781.895</v>
      </c>
      <c r="JL149" s="22">
        <v>13827.55</v>
      </c>
      <c r="JM149" s="22">
        <v>13683.040999999999</v>
      </c>
      <c r="JN149" s="22">
        <v>13327.620999999999</v>
      </c>
      <c r="JO149" s="22">
        <v>13514.31</v>
      </c>
      <c r="JP149" s="22">
        <v>14147.227999999999</v>
      </c>
      <c r="JQ149" s="22">
        <v>8702.4848000000002</v>
      </c>
      <c r="JR149" s="22">
        <v>9760.0540999999994</v>
      </c>
      <c r="JS149" s="22">
        <v>9710.6959999999999</v>
      </c>
      <c r="JT149" s="22">
        <v>9797.8605000000007</v>
      </c>
      <c r="JU149" s="22">
        <v>10865.397000000001</v>
      </c>
      <c r="JV149" s="22">
        <v>10775.370999999999</v>
      </c>
      <c r="JW149" s="22">
        <v>9541.6623999999993</v>
      </c>
      <c r="JX149" s="22">
        <v>9657.9655999999995</v>
      </c>
      <c r="JY149" s="22">
        <v>8812.2320999999993</v>
      </c>
      <c r="JZ149" s="22">
        <v>10672.46</v>
      </c>
      <c r="KA149" s="22">
        <v>11876.272999999999</v>
      </c>
      <c r="KB149" s="22">
        <v>11803.852000000001</v>
      </c>
      <c r="KC149" s="22">
        <v>11952.759</v>
      </c>
      <c r="KD149" s="22">
        <v>13115.143</v>
      </c>
      <c r="KE149" s="22">
        <v>12933.011</v>
      </c>
      <c r="KF149" s="22">
        <v>11461.88</v>
      </c>
      <c r="KG149" s="22">
        <v>11697.173000000001</v>
      </c>
      <c r="KH149" s="22">
        <v>10855.388999999999</v>
      </c>
      <c r="KI149" s="22">
        <v>9745.7528999999995</v>
      </c>
      <c r="KJ149" s="22">
        <v>10871.6</v>
      </c>
      <c r="KK149" s="22">
        <v>10808.008</v>
      </c>
      <c r="KL149" s="22">
        <v>10934.607</v>
      </c>
      <c r="KM149" s="22">
        <v>12035.159</v>
      </c>
      <c r="KN149" s="22">
        <v>11885.126</v>
      </c>
      <c r="KO149" s="22">
        <v>10526.304</v>
      </c>
      <c r="KP149" s="22">
        <v>10720.13</v>
      </c>
      <c r="KQ149" s="22">
        <v>9901.9616000000005</v>
      </c>
      <c r="KR149" s="22">
        <v>8560.5030000000006</v>
      </c>
      <c r="KS149" s="22">
        <v>9548.2432000000008</v>
      </c>
      <c r="KT149" s="22">
        <v>9507.116</v>
      </c>
      <c r="KU149" s="22">
        <v>9573.3116000000009</v>
      </c>
      <c r="KV149" s="22">
        <v>10586.519</v>
      </c>
      <c r="KW149" s="22">
        <v>10526.825999999999</v>
      </c>
      <c r="KX149" s="22">
        <v>9395.0350999999991</v>
      </c>
      <c r="KY149" s="22">
        <v>9472.1520999999993</v>
      </c>
      <c r="KZ149" s="22">
        <v>8647.7114000000001</v>
      </c>
      <c r="LA149" s="22">
        <v>10469.986000000001</v>
      </c>
      <c r="LB149" s="22">
        <v>11603.094999999999</v>
      </c>
      <c r="LC149" s="22">
        <v>11539.593000000001</v>
      </c>
      <c r="LD149" s="22">
        <v>11665.475</v>
      </c>
      <c r="LE149" s="22">
        <v>12774.754000000001</v>
      </c>
      <c r="LF149" s="22">
        <v>12626.21</v>
      </c>
      <c r="LG149" s="22">
        <v>11260.687</v>
      </c>
      <c r="LH149" s="22">
        <v>11452.588</v>
      </c>
      <c r="LI149" s="22">
        <v>10627.982</v>
      </c>
      <c r="LJ149" s="22">
        <v>9558.8456999999999</v>
      </c>
      <c r="LK149" s="22">
        <v>10611.924000000001</v>
      </c>
      <c r="LL149" s="22">
        <v>10557.174999999999</v>
      </c>
      <c r="LM149" s="22">
        <v>10661.107</v>
      </c>
      <c r="LN149" s="22">
        <v>11705.907999999999</v>
      </c>
      <c r="LO149" s="22">
        <v>11588.791999999999</v>
      </c>
      <c r="LP149" s="22">
        <v>10337.276</v>
      </c>
      <c r="LQ149" s="22">
        <v>10488.576999999999</v>
      </c>
      <c r="LR149" s="22">
        <v>9690.5146999999997</v>
      </c>
      <c r="LS149" s="22" t="s">
        <v>41</v>
      </c>
      <c r="LT149" s="22" t="s">
        <v>45</v>
      </c>
      <c r="LU149" s="22">
        <v>0.21183017000000001</v>
      </c>
      <c r="LV149" s="22">
        <v>0.14884732000000001</v>
      </c>
      <c r="LW149" s="22">
        <v>0.11479333999999999</v>
      </c>
      <c r="LX149" s="22">
        <v>0.12522806</v>
      </c>
      <c r="LY149" s="22">
        <v>8.1030324000000001E-2</v>
      </c>
      <c r="LZ149" s="22">
        <v>0.11479333999999999</v>
      </c>
      <c r="MA149" s="22">
        <v>0.12522806</v>
      </c>
      <c r="MB149" s="22">
        <v>8.1030324000000001E-2</v>
      </c>
      <c r="MC149" s="22">
        <v>0.22276634000000001</v>
      </c>
      <c r="MD149" s="22">
        <v>0.22276634000000001</v>
      </c>
      <c r="ME149" s="22">
        <v>2.2636120000000002</v>
      </c>
      <c r="MF149" s="22">
        <v>0.72525322000000003</v>
      </c>
      <c r="MG149" s="22">
        <v>3.2473868000000001</v>
      </c>
      <c r="MH149" s="22">
        <v>0.81145387999999996</v>
      </c>
      <c r="MI149" s="22">
        <v>2.0467924000000002</v>
      </c>
      <c r="MJ149" s="22">
        <v>3.0469445999999998</v>
      </c>
      <c r="MK149" s="22">
        <v>12665.924000000001</v>
      </c>
      <c r="ML149" s="22">
        <v>12203.844999999999</v>
      </c>
      <c r="MM149" s="22">
        <v>12347.486000000001</v>
      </c>
      <c r="MN149" s="22">
        <v>12403.018</v>
      </c>
      <c r="MO149" s="22">
        <v>12403.018</v>
      </c>
      <c r="MP149" s="22">
        <v>12403.018</v>
      </c>
      <c r="MQ149" s="22">
        <v>12347.486000000001</v>
      </c>
      <c r="MR149" s="22">
        <v>12347.486000000001</v>
      </c>
      <c r="MS149" s="22">
        <v>12665.924000000001</v>
      </c>
      <c r="MT149" s="22">
        <v>8964.2505000000001</v>
      </c>
      <c r="MU149" s="22">
        <v>9562.2885000000006</v>
      </c>
      <c r="MV149" s="22">
        <v>9544.7551999999996</v>
      </c>
      <c r="MW149" s="22">
        <v>9562.2885000000006</v>
      </c>
      <c r="MX149" s="22">
        <v>10199.691999999999</v>
      </c>
      <c r="MY149" s="22">
        <v>10199.691999999999</v>
      </c>
      <c r="MZ149" s="22">
        <v>9544.7551999999996</v>
      </c>
      <c r="NA149" s="22">
        <v>9544.7551999999996</v>
      </c>
      <c r="NB149" s="22">
        <v>8964.2505000000001</v>
      </c>
    </row>
    <row r="150" spans="1:368">
      <c r="A150" s="22" t="s">
        <v>46</v>
      </c>
      <c r="B150" s="22" t="s">
        <v>45</v>
      </c>
      <c r="C150" s="22">
        <v>715.07267999999999</v>
      </c>
      <c r="D150" s="22">
        <v>868.80519000000004</v>
      </c>
      <c r="E150" s="22">
        <v>691.50660000000005</v>
      </c>
      <c r="F150" s="22">
        <v>617.72527000000002</v>
      </c>
      <c r="G150" s="22">
        <v>878.34060999999997</v>
      </c>
      <c r="H150" s="22">
        <v>905.97790999999995</v>
      </c>
      <c r="I150" s="22">
        <v>518.65065000000004</v>
      </c>
      <c r="J150" s="22">
        <v>531.50517000000002</v>
      </c>
      <c r="K150" s="22">
        <v>635.55945999999994</v>
      </c>
      <c r="L150" s="22">
        <v>920.91633999999999</v>
      </c>
      <c r="M150" s="22">
        <v>1184.7904000000001</v>
      </c>
      <c r="N150" s="22">
        <v>890.19410000000005</v>
      </c>
      <c r="O150" s="22">
        <v>704.96410000000003</v>
      </c>
      <c r="P150" s="22">
        <v>1187.2034000000001</v>
      </c>
      <c r="Q150" s="22">
        <v>1238.3432</v>
      </c>
      <c r="R150" s="22">
        <v>570.34365000000003</v>
      </c>
      <c r="S150" s="22">
        <v>594.12947999999994</v>
      </c>
      <c r="T150" s="22">
        <v>746.90090999999995</v>
      </c>
      <c r="U150" s="22">
        <v>834.23181999999997</v>
      </c>
      <c r="V150" s="22">
        <v>1058.1229000000001</v>
      </c>
      <c r="W150" s="22">
        <v>806.52617999999995</v>
      </c>
      <c r="X150" s="22">
        <v>658.75331000000006</v>
      </c>
      <c r="Y150" s="22">
        <v>1062.8074999999999</v>
      </c>
      <c r="Z150" s="22">
        <v>1105.6559999999999</v>
      </c>
      <c r="AA150" s="22">
        <v>538.53287</v>
      </c>
      <c r="AB150" s="22">
        <v>558.46231999999998</v>
      </c>
      <c r="AC150" s="22">
        <v>692.08776</v>
      </c>
      <c r="AD150" s="22">
        <v>540.11198000000002</v>
      </c>
      <c r="AE150" s="22">
        <v>636.54219999999998</v>
      </c>
      <c r="AF150" s="22">
        <v>521.41348000000005</v>
      </c>
      <c r="AG150" s="22">
        <v>510.40917999999999</v>
      </c>
      <c r="AH150" s="22">
        <v>641.12669000000005</v>
      </c>
      <c r="AI150" s="22">
        <v>654.98879999999997</v>
      </c>
      <c r="AJ150" s="22">
        <v>434.71368000000001</v>
      </c>
      <c r="AK150" s="22">
        <v>441.16115000000002</v>
      </c>
      <c r="AL150" s="22">
        <v>525.82417999999996</v>
      </c>
      <c r="AM150" s="22">
        <v>731.26684</v>
      </c>
      <c r="AN150" s="22">
        <v>929.76922999999999</v>
      </c>
      <c r="AO150" s="22">
        <v>705.92496000000006</v>
      </c>
      <c r="AP150" s="22">
        <v>591.71726000000001</v>
      </c>
      <c r="AQ150" s="22">
        <v>927.76320999999996</v>
      </c>
      <c r="AR150" s="22">
        <v>963.39964999999995</v>
      </c>
      <c r="AS150" s="22">
        <v>483.03885000000002</v>
      </c>
      <c r="AT150" s="22">
        <v>499.61387999999999</v>
      </c>
      <c r="AU150" s="22">
        <v>629.46375999999998</v>
      </c>
      <c r="AV150" s="22">
        <v>650.34244999999999</v>
      </c>
      <c r="AW150" s="22">
        <v>811.67418999999995</v>
      </c>
      <c r="AX150" s="22">
        <v>627.81457999999998</v>
      </c>
      <c r="AY150" s="22">
        <v>548.36296000000004</v>
      </c>
      <c r="AZ150" s="22">
        <v>811.77138000000002</v>
      </c>
      <c r="BA150" s="22">
        <v>839.70487000000003</v>
      </c>
      <c r="BB150" s="22">
        <v>453.10611</v>
      </c>
      <c r="BC150" s="22">
        <v>466.09838999999999</v>
      </c>
      <c r="BD150" s="22">
        <v>578.11677999999995</v>
      </c>
      <c r="BE150" s="22">
        <v>710.17969000000005</v>
      </c>
      <c r="BF150" s="22">
        <v>783.58029999999997</v>
      </c>
      <c r="BG150" s="22">
        <v>668.22212999999999</v>
      </c>
      <c r="BH150" s="22">
        <v>545.76719000000003</v>
      </c>
      <c r="BI150" s="22">
        <v>823.44983000000002</v>
      </c>
      <c r="BJ150" s="22">
        <v>849.67569000000003</v>
      </c>
      <c r="BK150" s="22">
        <v>504.19396999999998</v>
      </c>
      <c r="BL150" s="22">
        <v>516.39200000000005</v>
      </c>
      <c r="BM150" s="22">
        <v>626.80564000000004</v>
      </c>
      <c r="BN150" s="22">
        <v>873.10637999999994</v>
      </c>
      <c r="BO150" s="22">
        <v>1009.0173</v>
      </c>
      <c r="BP150" s="22">
        <v>824.41065000000003</v>
      </c>
      <c r="BQ150" s="22">
        <v>621.71487999999999</v>
      </c>
      <c r="BR150" s="22">
        <v>1056.9097999999999</v>
      </c>
      <c r="BS150" s="22">
        <v>1099.6212</v>
      </c>
      <c r="BT150" s="22">
        <v>557.27437999999995</v>
      </c>
      <c r="BU150" s="22">
        <v>577.14009999999996</v>
      </c>
      <c r="BV150" s="22">
        <v>716.05433000000005</v>
      </c>
      <c r="BW150" s="22">
        <v>798.82009000000005</v>
      </c>
      <c r="BX150" s="22">
        <v>912.86117999999999</v>
      </c>
      <c r="BY150" s="22">
        <v>753.69934999999998</v>
      </c>
      <c r="BZ150" s="22">
        <v>580.08636000000001</v>
      </c>
      <c r="CA150" s="22">
        <v>956.85781999999995</v>
      </c>
      <c r="CB150" s="22">
        <v>993.55598999999995</v>
      </c>
      <c r="CC150" s="22">
        <v>524.17269999999996</v>
      </c>
      <c r="CD150" s="22">
        <v>541.24156000000005</v>
      </c>
      <c r="CE150" s="22">
        <v>667.05835999999999</v>
      </c>
      <c r="CF150" s="22">
        <v>538.17619000000002</v>
      </c>
      <c r="CG150" s="22">
        <v>560.62171000000001</v>
      </c>
      <c r="CH150" s="22">
        <v>502.31502</v>
      </c>
      <c r="CI150" s="22">
        <v>445.76886999999999</v>
      </c>
      <c r="CJ150" s="22">
        <v>593.41134</v>
      </c>
      <c r="CK150" s="22">
        <v>606.07722999999999</v>
      </c>
      <c r="CL150" s="22">
        <v>423.09692999999999</v>
      </c>
      <c r="CM150" s="22">
        <v>428.98802000000001</v>
      </c>
      <c r="CN150" s="22">
        <v>519.93241</v>
      </c>
      <c r="CO150" s="22">
        <v>687.59807000000001</v>
      </c>
      <c r="CP150" s="22">
        <v>767.86117000000002</v>
      </c>
      <c r="CQ150" s="22">
        <v>645.59747000000004</v>
      </c>
      <c r="CR150" s="22">
        <v>514.91133000000002</v>
      </c>
      <c r="CS150" s="22">
        <v>807.98838999999998</v>
      </c>
      <c r="CT150" s="22">
        <v>835.88351999999998</v>
      </c>
      <c r="CU150" s="22">
        <v>471.12896000000001</v>
      </c>
      <c r="CV150" s="22">
        <v>484.10340000000002</v>
      </c>
      <c r="CW150" s="22">
        <v>601.18460000000005</v>
      </c>
      <c r="CX150" s="22">
        <v>620.47924999999998</v>
      </c>
      <c r="CY150" s="22">
        <v>680.65967000000001</v>
      </c>
      <c r="CZ150" s="22">
        <v>581.68105000000003</v>
      </c>
      <c r="DA150" s="22">
        <v>477.63440000000003</v>
      </c>
      <c r="DB150" s="22">
        <v>717.28134</v>
      </c>
      <c r="DC150" s="22">
        <v>739.67083000000002</v>
      </c>
      <c r="DD150" s="22">
        <v>441.64728000000002</v>
      </c>
      <c r="DE150" s="22">
        <v>452.06096000000002</v>
      </c>
      <c r="DF150" s="22">
        <v>557.30727000000002</v>
      </c>
      <c r="DG150" s="22" t="s">
        <v>46</v>
      </c>
      <c r="DH150" s="22" t="s">
        <v>45</v>
      </c>
      <c r="DI150" s="22">
        <v>740.11063000000001</v>
      </c>
      <c r="DJ150" s="22">
        <v>903.85724000000005</v>
      </c>
      <c r="DK150" s="22">
        <v>715.53763000000004</v>
      </c>
      <c r="DL150" s="22">
        <v>632.19287999999995</v>
      </c>
      <c r="DM150" s="22">
        <v>914.20214999999996</v>
      </c>
      <c r="DN150" s="22">
        <v>944.10820000000001</v>
      </c>
      <c r="DO150" s="22">
        <v>528.49193000000002</v>
      </c>
      <c r="DP150" s="22">
        <v>542.40166999999997</v>
      </c>
      <c r="DQ150" s="22">
        <v>650.61854000000005</v>
      </c>
      <c r="DR150" s="22">
        <v>967.20524999999998</v>
      </c>
      <c r="DS150" s="22">
        <v>1230.5489</v>
      </c>
      <c r="DT150" s="22">
        <v>935.00306999999998</v>
      </c>
      <c r="DU150" s="22">
        <v>735.05918999999994</v>
      </c>
      <c r="DV150" s="22">
        <v>1249.7954</v>
      </c>
      <c r="DW150" s="22">
        <v>1304.3813</v>
      </c>
      <c r="DX150" s="22">
        <v>593.59874000000002</v>
      </c>
      <c r="DY150" s="22">
        <v>618.98743000000002</v>
      </c>
      <c r="DZ150" s="22">
        <v>766.64666</v>
      </c>
      <c r="EA150" s="22">
        <v>871.44191000000001</v>
      </c>
      <c r="EB150" s="22">
        <v>1097.9034999999999</v>
      </c>
      <c r="EC150" s="22">
        <v>842.48194999999998</v>
      </c>
      <c r="ED150" s="22">
        <v>681.95991000000004</v>
      </c>
      <c r="EE150" s="22">
        <v>1114.0023000000001</v>
      </c>
      <c r="EF150" s="22">
        <v>1159.8189</v>
      </c>
      <c r="EG150" s="22">
        <v>555.92512999999997</v>
      </c>
      <c r="EH150" s="22">
        <v>577.23506999999995</v>
      </c>
      <c r="EI150" s="22">
        <v>708.55875000000003</v>
      </c>
      <c r="EJ150" s="22">
        <v>540.11198000000002</v>
      </c>
      <c r="EK150" s="22">
        <v>636.54219999999998</v>
      </c>
      <c r="EL150" s="22">
        <v>521.41348000000005</v>
      </c>
      <c r="EM150" s="22">
        <v>510.40917999999999</v>
      </c>
      <c r="EN150" s="22">
        <v>641.12669000000005</v>
      </c>
      <c r="EO150" s="22">
        <v>654.98879999999997</v>
      </c>
      <c r="EP150" s="22">
        <v>434.71368000000001</v>
      </c>
      <c r="EQ150" s="22">
        <v>441.16115000000002</v>
      </c>
      <c r="ER150" s="22">
        <v>525.82417999999996</v>
      </c>
      <c r="ES150" s="22">
        <v>743.78574000000003</v>
      </c>
      <c r="ET150" s="22">
        <v>929.76922999999999</v>
      </c>
      <c r="EU150" s="22">
        <v>718.24779999999998</v>
      </c>
      <c r="EV150" s="22">
        <v>602.21906999999999</v>
      </c>
      <c r="EW150" s="22">
        <v>942.36492999999996</v>
      </c>
      <c r="EX150" s="22">
        <v>978.43615999999997</v>
      </c>
      <c r="EY150" s="22">
        <v>492.64238</v>
      </c>
      <c r="EZ150" s="22">
        <v>509.41964000000002</v>
      </c>
      <c r="FA150" s="22">
        <v>629.46375999999998</v>
      </c>
      <c r="FB150" s="22">
        <v>658.64201000000003</v>
      </c>
      <c r="FC150" s="22">
        <v>811.67418999999995</v>
      </c>
      <c r="FD150" s="22">
        <v>635.98416999999995</v>
      </c>
      <c r="FE150" s="22">
        <v>555.32528000000002</v>
      </c>
      <c r="FF150" s="22">
        <v>821.45177999999999</v>
      </c>
      <c r="FG150" s="22">
        <v>849.67352000000005</v>
      </c>
      <c r="FH150" s="22">
        <v>459.47289000000001</v>
      </c>
      <c r="FI150" s="22">
        <v>472.59924000000001</v>
      </c>
      <c r="FJ150" s="22">
        <v>578.11677999999995</v>
      </c>
      <c r="FK150" s="22">
        <v>734.62719000000004</v>
      </c>
      <c r="FL150" s="22">
        <v>816.02187000000004</v>
      </c>
      <c r="FM150" s="22">
        <v>691.23518999999999</v>
      </c>
      <c r="FN150" s="22">
        <v>558.04373999999996</v>
      </c>
      <c r="FO150" s="22">
        <v>857.42963999999995</v>
      </c>
      <c r="FP150" s="22">
        <v>885.87928999999997</v>
      </c>
      <c r="FQ150" s="22">
        <v>513.29849000000002</v>
      </c>
      <c r="FR150" s="22">
        <v>526.53084999999999</v>
      </c>
      <c r="FS150" s="22">
        <v>641.18570999999997</v>
      </c>
      <c r="FT150" s="22">
        <v>897.24978999999996</v>
      </c>
      <c r="FU150" s="22">
        <v>1042.1765</v>
      </c>
      <c r="FV150" s="22">
        <v>847.21199999999999</v>
      </c>
      <c r="FW150" s="22">
        <v>632.63619000000006</v>
      </c>
      <c r="FX150" s="22">
        <v>1091.5572</v>
      </c>
      <c r="FY150" s="22">
        <v>1136.721</v>
      </c>
      <c r="FZ150" s="22">
        <v>564.73748999999998</v>
      </c>
      <c r="GA150" s="22">
        <v>585.74384999999995</v>
      </c>
      <c r="GB150" s="22">
        <v>728.87638000000004</v>
      </c>
      <c r="GC150" s="22">
        <v>825.40746999999999</v>
      </c>
      <c r="GD150" s="22">
        <v>948.42373999999995</v>
      </c>
      <c r="GE150" s="22">
        <v>778.77592000000004</v>
      </c>
      <c r="GF150" s="22">
        <v>593.19141999999999</v>
      </c>
      <c r="GG150" s="22">
        <v>994.05825000000004</v>
      </c>
      <c r="GH150" s="22">
        <v>1033.2329999999999</v>
      </c>
      <c r="GI150" s="22">
        <v>533.75954000000002</v>
      </c>
      <c r="GJ150" s="22">
        <v>551.98030000000006</v>
      </c>
      <c r="GK150" s="22">
        <v>682.41017999999997</v>
      </c>
      <c r="GL150" s="22">
        <v>538.17619000000002</v>
      </c>
      <c r="GM150" s="22">
        <v>560.62171000000001</v>
      </c>
      <c r="GN150" s="22">
        <v>502.31502</v>
      </c>
      <c r="GO150" s="22">
        <v>445.76886999999999</v>
      </c>
      <c r="GP150" s="22">
        <v>593.41134</v>
      </c>
      <c r="GQ150" s="22">
        <v>606.07722999999999</v>
      </c>
      <c r="GR150" s="22">
        <v>423.09692999999999</v>
      </c>
      <c r="GS150" s="22">
        <v>428.98802000000001</v>
      </c>
      <c r="GT150" s="22">
        <v>519.93241</v>
      </c>
      <c r="GU150" s="22">
        <v>687.59807000000001</v>
      </c>
      <c r="GV150" s="22">
        <v>767.86117000000002</v>
      </c>
      <c r="GW150" s="22">
        <v>645.59747000000004</v>
      </c>
      <c r="GX150" s="22">
        <v>514.91133000000002</v>
      </c>
      <c r="GY150" s="22">
        <v>807.98838999999998</v>
      </c>
      <c r="GZ150" s="22">
        <v>835.88351999999998</v>
      </c>
      <c r="HA150" s="22">
        <v>471.12896000000001</v>
      </c>
      <c r="HB150" s="22">
        <v>484.10340000000002</v>
      </c>
      <c r="HC150" s="22">
        <v>601.18460000000005</v>
      </c>
      <c r="HD150" s="22">
        <v>620.47924999999998</v>
      </c>
      <c r="HE150" s="22">
        <v>680.65967000000001</v>
      </c>
      <c r="HF150" s="22">
        <v>581.68105000000003</v>
      </c>
      <c r="HG150" s="22">
        <v>477.63440000000003</v>
      </c>
      <c r="HH150" s="22">
        <v>717.28134</v>
      </c>
      <c r="HI150" s="22">
        <v>739.67083000000002</v>
      </c>
      <c r="HJ150" s="22">
        <v>441.64728000000002</v>
      </c>
      <c r="HK150" s="22">
        <v>452.06096000000002</v>
      </c>
      <c r="HL150" s="22">
        <v>557.30727000000002</v>
      </c>
      <c r="HM150" s="22" t="s">
        <v>46</v>
      </c>
      <c r="HN150" s="22" t="s">
        <v>45</v>
      </c>
      <c r="HO150" s="22">
        <v>649.47636</v>
      </c>
      <c r="HP150" s="22">
        <v>773.43776000000003</v>
      </c>
      <c r="HQ150" s="22">
        <v>628.34087</v>
      </c>
      <c r="HR150" s="22">
        <v>588.06073000000004</v>
      </c>
      <c r="HS150" s="22">
        <v>780.36589000000004</v>
      </c>
      <c r="HT150" s="22">
        <v>800.75914999999998</v>
      </c>
      <c r="HU150" s="22">
        <v>500.79239000000001</v>
      </c>
      <c r="HV150" s="22">
        <v>510.27760000000001</v>
      </c>
      <c r="HW150" s="22">
        <v>604.74420999999995</v>
      </c>
      <c r="HX150" s="22">
        <v>899.33864000000005</v>
      </c>
      <c r="HY150" s="22">
        <v>1132.9204</v>
      </c>
      <c r="HZ150" s="22">
        <v>869.88045</v>
      </c>
      <c r="IA150" s="22">
        <v>700.59779000000003</v>
      </c>
      <c r="IB150" s="22">
        <v>1149.6724999999999</v>
      </c>
      <c r="IC150" s="22">
        <v>1197.2952</v>
      </c>
      <c r="ID150" s="22">
        <v>572.02683999999999</v>
      </c>
      <c r="IE150" s="22">
        <v>594.17686000000003</v>
      </c>
      <c r="IF150" s="22">
        <v>732.46636999999998</v>
      </c>
      <c r="IG150" s="22">
        <v>796.33902</v>
      </c>
      <c r="IH150" s="22">
        <v>989.67128000000002</v>
      </c>
      <c r="II150" s="22">
        <v>770.34050000000002</v>
      </c>
      <c r="IJ150" s="22">
        <v>644.78677000000005</v>
      </c>
      <c r="IK150" s="22">
        <v>1002.9603</v>
      </c>
      <c r="IL150" s="22">
        <v>1040.9432999999999</v>
      </c>
      <c r="IM150" s="22">
        <v>532.77804000000003</v>
      </c>
      <c r="IN150" s="22">
        <v>550.44448999999997</v>
      </c>
      <c r="IO150" s="22">
        <v>671.05457999999999</v>
      </c>
      <c r="IP150" s="22">
        <v>540.11198000000002</v>
      </c>
      <c r="IQ150" s="22">
        <v>636.54219999999998</v>
      </c>
      <c r="IR150" s="22">
        <v>521.41348000000005</v>
      </c>
      <c r="IS150" s="22">
        <v>510.40917999999999</v>
      </c>
      <c r="IT150" s="22">
        <v>641.12669000000005</v>
      </c>
      <c r="IU150" s="22">
        <v>654.98879999999997</v>
      </c>
      <c r="IV150" s="22">
        <v>434.71368000000001</v>
      </c>
      <c r="IW150" s="22">
        <v>441.16115000000002</v>
      </c>
      <c r="IX150" s="22">
        <v>525.82417999999996</v>
      </c>
      <c r="IY150" s="22">
        <v>776.57642999999996</v>
      </c>
      <c r="IZ150" s="22">
        <v>977.15665999999999</v>
      </c>
      <c r="JA150" s="22">
        <v>750.00327000000004</v>
      </c>
      <c r="JB150" s="22">
        <v>616.13936000000001</v>
      </c>
      <c r="JC150" s="22">
        <v>991.08651999999995</v>
      </c>
      <c r="JD150" s="22">
        <v>1030.8483000000001</v>
      </c>
      <c r="JE150" s="22">
        <v>501.31551000000002</v>
      </c>
      <c r="JF150" s="22">
        <v>519.80930000000001</v>
      </c>
      <c r="JG150" s="22">
        <v>645.97289999999998</v>
      </c>
      <c r="JH150" s="22">
        <v>680.38194999999996</v>
      </c>
      <c r="JI150" s="22">
        <v>843.06895999999995</v>
      </c>
      <c r="JJ150" s="22">
        <v>657.03872999999999</v>
      </c>
      <c r="JK150" s="22">
        <v>564.58878000000004</v>
      </c>
      <c r="JL150" s="22">
        <v>853.72879</v>
      </c>
      <c r="JM150" s="22">
        <v>884.39103</v>
      </c>
      <c r="JN150" s="22">
        <v>465.26348999999999</v>
      </c>
      <c r="JO150" s="22">
        <v>479.52494999999999</v>
      </c>
      <c r="JP150" s="22">
        <v>589.15787</v>
      </c>
      <c r="JQ150" s="22">
        <v>646.2183</v>
      </c>
      <c r="JR150" s="22">
        <v>692.61991</v>
      </c>
      <c r="JS150" s="22">
        <v>607.18880000000001</v>
      </c>
      <c r="JT150" s="22">
        <v>519.40562999999997</v>
      </c>
      <c r="JU150" s="22">
        <v>729.00833999999998</v>
      </c>
      <c r="JV150" s="22">
        <v>748.11028999999996</v>
      </c>
      <c r="JW150" s="22">
        <v>487.71674999999999</v>
      </c>
      <c r="JX150" s="22">
        <v>496.60135000000002</v>
      </c>
      <c r="JY150" s="22">
        <v>597.44925000000001</v>
      </c>
      <c r="JZ150" s="22">
        <v>829.90543000000002</v>
      </c>
      <c r="KA150" s="22">
        <v>950.96100000000001</v>
      </c>
      <c r="KB150" s="22">
        <v>783.54753000000005</v>
      </c>
      <c r="KC150" s="22">
        <v>600.53152999999998</v>
      </c>
      <c r="KD150" s="22">
        <v>996.28814999999997</v>
      </c>
      <c r="KE150" s="22">
        <v>1034.9332999999999</v>
      </c>
      <c r="KF150" s="22">
        <v>541.84384</v>
      </c>
      <c r="KG150" s="22">
        <v>559.81826000000001</v>
      </c>
      <c r="KH150" s="22">
        <v>692.79755</v>
      </c>
      <c r="KI150" s="22">
        <v>753.35040000000004</v>
      </c>
      <c r="KJ150" s="22">
        <v>849.17354</v>
      </c>
      <c r="KK150" s="22">
        <v>710.48715000000004</v>
      </c>
      <c r="KL150" s="22">
        <v>560.50307999999995</v>
      </c>
      <c r="KM150" s="22">
        <v>890.56928000000005</v>
      </c>
      <c r="KN150" s="22">
        <v>922.40364999999997</v>
      </c>
      <c r="KO150" s="22">
        <v>511.38085000000001</v>
      </c>
      <c r="KP150" s="22">
        <v>526.18749000000003</v>
      </c>
      <c r="KQ150" s="22">
        <v>645.83541000000002</v>
      </c>
      <c r="KR150" s="22">
        <v>538.17619000000002</v>
      </c>
      <c r="KS150" s="22">
        <v>560.62171000000001</v>
      </c>
      <c r="KT150" s="22">
        <v>502.31502</v>
      </c>
      <c r="KU150" s="22">
        <v>445.76886999999999</v>
      </c>
      <c r="KV150" s="22">
        <v>593.41134</v>
      </c>
      <c r="KW150" s="22">
        <v>606.07722999999999</v>
      </c>
      <c r="KX150" s="22">
        <v>423.09692999999999</v>
      </c>
      <c r="KY150" s="22">
        <v>428.98802000000001</v>
      </c>
      <c r="KZ150" s="22">
        <v>519.93241</v>
      </c>
      <c r="LA150" s="22">
        <v>717.44683999999995</v>
      </c>
      <c r="LB150" s="22">
        <v>811.78294000000005</v>
      </c>
      <c r="LC150" s="22">
        <v>674.36672999999996</v>
      </c>
      <c r="LD150" s="22">
        <v>525.9787</v>
      </c>
      <c r="LE150" s="22">
        <v>853.32512999999994</v>
      </c>
      <c r="LF150" s="22">
        <v>884.84343000000001</v>
      </c>
      <c r="LG150" s="22">
        <v>477.23736000000002</v>
      </c>
      <c r="LH150" s="22">
        <v>491.89697999999999</v>
      </c>
      <c r="LI150" s="22">
        <v>614.17417999999998</v>
      </c>
      <c r="LJ150" s="22">
        <v>640.69493999999997</v>
      </c>
      <c r="LK150" s="22">
        <v>710.43380999999999</v>
      </c>
      <c r="LL150" s="22">
        <v>601.16511000000003</v>
      </c>
      <c r="LM150" s="22">
        <v>485.09656999999999</v>
      </c>
      <c r="LN150" s="22">
        <v>748.01512000000002</v>
      </c>
      <c r="LO150" s="22">
        <v>772.86514999999997</v>
      </c>
      <c r="LP150" s="22">
        <v>445.74200000000002</v>
      </c>
      <c r="LQ150" s="22">
        <v>457.30011000000002</v>
      </c>
      <c r="LR150" s="22">
        <v>566.23496</v>
      </c>
      <c r="LS150" s="22" t="s">
        <v>46</v>
      </c>
      <c r="LT150" s="22" t="s">
        <v>45</v>
      </c>
      <c r="LU150" s="22">
        <v>0.19918765999999999</v>
      </c>
      <c r="LV150" s="22">
        <v>0.13923152</v>
      </c>
      <c r="LW150" s="22">
        <v>0.10736809</v>
      </c>
      <c r="LX150" s="22">
        <v>0.11712785000000001</v>
      </c>
      <c r="LY150" s="22">
        <v>7.5788989000000001E-2</v>
      </c>
      <c r="LZ150" s="22">
        <v>0.10736809</v>
      </c>
      <c r="MA150" s="22">
        <v>0.11712785000000001</v>
      </c>
      <c r="MB150" s="22">
        <v>7.5788989000000001E-2</v>
      </c>
      <c r="MC150" s="22">
        <v>0.20947114</v>
      </c>
      <c r="MD150" s="22">
        <v>0.20947114</v>
      </c>
      <c r="ME150" s="22">
        <v>2.1135358000000002</v>
      </c>
      <c r="MF150" s="22">
        <v>0.48675816</v>
      </c>
      <c r="MG150" s="22">
        <v>3.0398983999999998</v>
      </c>
      <c r="MH150" s="22">
        <v>0.16744898</v>
      </c>
      <c r="MI150" s="22">
        <v>1.9234049</v>
      </c>
      <c r="MJ150" s="22">
        <v>2.8488609</v>
      </c>
      <c r="MK150" s="22">
        <v>144.28847999999999</v>
      </c>
      <c r="ML150" s="22">
        <v>170.98803000000001</v>
      </c>
      <c r="MM150" s="22">
        <v>134.78386</v>
      </c>
      <c r="MN150" s="22">
        <v>170.71413999999999</v>
      </c>
      <c r="MO150" s="22">
        <v>170.71413999999999</v>
      </c>
      <c r="MP150" s="22">
        <v>170.71413999999999</v>
      </c>
      <c r="MQ150" s="22">
        <v>134.78386</v>
      </c>
      <c r="MR150" s="22">
        <v>134.78386</v>
      </c>
      <c r="MS150" s="22">
        <v>144.28847999999999</v>
      </c>
      <c r="MT150" s="22">
        <v>166.13475</v>
      </c>
      <c r="MU150" s="22">
        <v>148.76369</v>
      </c>
      <c r="MV150" s="22">
        <v>145.29848999999999</v>
      </c>
      <c r="MW150" s="22">
        <v>148.76369</v>
      </c>
      <c r="MX150" s="22">
        <v>166.84392</v>
      </c>
      <c r="MY150" s="22">
        <v>166.84392</v>
      </c>
      <c r="MZ150" s="22">
        <v>145.29848999999999</v>
      </c>
      <c r="NA150" s="22">
        <v>145.29848999999999</v>
      </c>
      <c r="NB150" s="22">
        <v>166.13475</v>
      </c>
    </row>
    <row r="151" spans="1:368">
      <c r="A151" s="22" t="s">
        <v>47</v>
      </c>
      <c r="B151" s="22" t="s">
        <v>45</v>
      </c>
      <c r="C151" s="22">
        <v>70.817065999999997</v>
      </c>
      <c r="D151" s="22">
        <v>171.27171999999999</v>
      </c>
      <c r="E151" s="22">
        <v>176.33471</v>
      </c>
      <c r="F151" s="22">
        <v>482.92532999999997</v>
      </c>
      <c r="G151" s="22">
        <v>260.65870999999999</v>
      </c>
      <c r="H151" s="22">
        <v>89.303228000000004</v>
      </c>
      <c r="I151" s="22">
        <v>34.357315</v>
      </c>
      <c r="J151" s="22">
        <v>240.60494</v>
      </c>
      <c r="K151" s="22">
        <v>336.97118999999998</v>
      </c>
      <c r="L151" s="22">
        <v>105.65519</v>
      </c>
      <c r="M151" s="22">
        <v>283.18403999999998</v>
      </c>
      <c r="N151" s="22">
        <v>304.15528999999998</v>
      </c>
      <c r="O151" s="22">
        <v>856.58321000000001</v>
      </c>
      <c r="P151" s="22">
        <v>445.30385999999999</v>
      </c>
      <c r="Q151" s="22">
        <v>128.22982999999999</v>
      </c>
      <c r="R151" s="22">
        <v>41.442104</v>
      </c>
      <c r="S151" s="22">
        <v>423.08012000000002</v>
      </c>
      <c r="T151" s="22">
        <v>602.64462000000003</v>
      </c>
      <c r="U151" s="22">
        <v>92.633540999999994</v>
      </c>
      <c r="V151" s="22">
        <v>242.59288000000001</v>
      </c>
      <c r="W151" s="22">
        <v>258.45521000000002</v>
      </c>
      <c r="X151" s="22">
        <v>723.58757000000003</v>
      </c>
      <c r="Y151" s="22">
        <v>378.98865000000001</v>
      </c>
      <c r="Z151" s="22">
        <v>113.32162</v>
      </c>
      <c r="AA151" s="22">
        <v>38.335527999999996</v>
      </c>
      <c r="AB151" s="22">
        <v>358.09883000000002</v>
      </c>
      <c r="AC151" s="22">
        <v>508.22609</v>
      </c>
      <c r="AD151" s="22">
        <v>43.065812999999999</v>
      </c>
      <c r="AE151" s="22">
        <v>99.380144000000001</v>
      </c>
      <c r="AF151" s="22">
        <v>94.254670000000004</v>
      </c>
      <c r="AG151" s="22">
        <v>255.97789</v>
      </c>
      <c r="AH151" s="22">
        <v>144.49504999999999</v>
      </c>
      <c r="AI151" s="22">
        <v>58.547837000000001</v>
      </c>
      <c r="AJ151" s="22">
        <v>23.042701000000001</v>
      </c>
      <c r="AK151" s="22">
        <v>126.49086</v>
      </c>
      <c r="AL151" s="22">
        <v>177.45984999999999</v>
      </c>
      <c r="AM151" s="22">
        <v>75.372668000000004</v>
      </c>
      <c r="AN151" s="22">
        <v>203.10414</v>
      </c>
      <c r="AO151" s="22">
        <v>212.70379</v>
      </c>
      <c r="AP151" s="22">
        <v>602.20388000000003</v>
      </c>
      <c r="AQ151" s="22">
        <v>315.60602999999998</v>
      </c>
      <c r="AR151" s="22">
        <v>94.654653999999994</v>
      </c>
      <c r="AS151" s="22">
        <v>29.633481</v>
      </c>
      <c r="AT151" s="22">
        <v>295.57593000000003</v>
      </c>
      <c r="AU151" s="22">
        <v>423.62752999999998</v>
      </c>
      <c r="AV151" s="22">
        <v>63.247565999999999</v>
      </c>
      <c r="AW151" s="22">
        <v>165.35717</v>
      </c>
      <c r="AX151" s="22">
        <v>170.22183000000001</v>
      </c>
      <c r="AY151" s="22">
        <v>478.60714999999999</v>
      </c>
      <c r="AZ151" s="22">
        <v>253.95846</v>
      </c>
      <c r="BA151" s="22">
        <v>80.766514999999998</v>
      </c>
      <c r="BB151" s="22">
        <v>26.722823999999999</v>
      </c>
      <c r="BC151" s="22">
        <v>235.18084999999999</v>
      </c>
      <c r="BD151" s="22">
        <v>335.88251000000002</v>
      </c>
      <c r="BE151" s="22">
        <v>66.747078999999999</v>
      </c>
      <c r="BF151" s="22">
        <v>156.59557000000001</v>
      </c>
      <c r="BG151" s="22">
        <v>171.05269000000001</v>
      </c>
      <c r="BH151" s="22">
        <v>451.70370000000003</v>
      </c>
      <c r="BI151" s="22">
        <v>245.32667000000001</v>
      </c>
      <c r="BJ151" s="22">
        <v>82.722325999999995</v>
      </c>
      <c r="BK151" s="22">
        <v>36.326096</v>
      </c>
      <c r="BL151" s="22">
        <v>232.04062999999999</v>
      </c>
      <c r="BM151" s="22">
        <v>318.88843000000003</v>
      </c>
      <c r="BN151" s="22">
        <v>92.059873999999994</v>
      </c>
      <c r="BO151" s="22">
        <v>234.00676000000001</v>
      </c>
      <c r="BP151" s="22">
        <v>261.77094</v>
      </c>
      <c r="BQ151" s="22">
        <v>714.61989000000005</v>
      </c>
      <c r="BR151" s="22">
        <v>375.96856000000002</v>
      </c>
      <c r="BS151" s="22">
        <v>111.15112999999999</v>
      </c>
      <c r="BT151" s="22">
        <v>42.355206000000003</v>
      </c>
      <c r="BU151" s="22">
        <v>361.09589999999997</v>
      </c>
      <c r="BV151" s="22">
        <v>502.12436000000002</v>
      </c>
      <c r="BW151" s="22">
        <v>82.128118000000001</v>
      </c>
      <c r="BX151" s="22">
        <v>204.82241999999999</v>
      </c>
      <c r="BY151" s="22">
        <v>227.97278</v>
      </c>
      <c r="BZ151" s="22">
        <v>617.77089000000001</v>
      </c>
      <c r="CA151" s="22">
        <v>327.22300000000001</v>
      </c>
      <c r="CB151" s="22">
        <v>99.688732000000002</v>
      </c>
      <c r="CC151" s="22">
        <v>39.448186999999997</v>
      </c>
      <c r="CD151" s="22">
        <v>313.31396000000001</v>
      </c>
      <c r="CE151" s="22">
        <v>434.52922000000001</v>
      </c>
      <c r="CF151" s="22">
        <v>39.559168</v>
      </c>
      <c r="CG151" s="22">
        <v>86.431291000000002</v>
      </c>
      <c r="CH151" s="22">
        <v>90.061931999999999</v>
      </c>
      <c r="CI151" s="22">
        <v>228.95500000000001</v>
      </c>
      <c r="CJ151" s="22">
        <v>131.30644000000001</v>
      </c>
      <c r="CK151" s="22">
        <v>52.775986000000003</v>
      </c>
      <c r="CL151" s="22">
        <v>24.995156999999999</v>
      </c>
      <c r="CM151" s="22">
        <v>119.51631</v>
      </c>
      <c r="CN151" s="22">
        <v>162.04159999999999</v>
      </c>
      <c r="CO151" s="22">
        <v>62.896509000000002</v>
      </c>
      <c r="CP151" s="22">
        <v>157.87769</v>
      </c>
      <c r="CQ151" s="22">
        <v>173.81959000000001</v>
      </c>
      <c r="CR151" s="22">
        <v>471.76938000000001</v>
      </c>
      <c r="CS151" s="22">
        <v>251.91586000000001</v>
      </c>
      <c r="CT151" s="22">
        <v>78.961802000000006</v>
      </c>
      <c r="CU151" s="22">
        <v>30.517689000000001</v>
      </c>
      <c r="CV151" s="22">
        <v>238.68940000000001</v>
      </c>
      <c r="CW151" s="22">
        <v>331.26382999999998</v>
      </c>
      <c r="CX151" s="22">
        <v>53.840541000000002</v>
      </c>
      <c r="CY151" s="22">
        <v>131.21017000000001</v>
      </c>
      <c r="CZ151" s="22">
        <v>142.91252</v>
      </c>
      <c r="DA151" s="22">
        <v>383.14922999999999</v>
      </c>
      <c r="DB151" s="22">
        <v>207.3476</v>
      </c>
      <c r="DC151" s="22">
        <v>68.529380000000003</v>
      </c>
      <c r="DD151" s="22">
        <v>27.894034999999999</v>
      </c>
      <c r="DE151" s="22">
        <v>194.97900999999999</v>
      </c>
      <c r="DF151" s="22">
        <v>269.41466000000003</v>
      </c>
      <c r="DG151" s="22" t="s">
        <v>47</v>
      </c>
      <c r="DH151" s="22" t="s">
        <v>45</v>
      </c>
      <c r="DI151" s="22">
        <v>74.134281000000001</v>
      </c>
      <c r="DJ151" s="22">
        <v>182.03567000000001</v>
      </c>
      <c r="DK151" s="22">
        <v>188.54798</v>
      </c>
      <c r="DL151" s="22">
        <v>519.23506999999995</v>
      </c>
      <c r="DM151" s="22">
        <v>278.72257000000002</v>
      </c>
      <c r="DN151" s="22">
        <v>93.300503000000006</v>
      </c>
      <c r="DO151" s="22">
        <v>34.915652000000001</v>
      </c>
      <c r="DP151" s="22">
        <v>258.09415999999999</v>
      </c>
      <c r="DQ151" s="22">
        <v>362.01585</v>
      </c>
      <c r="DR151" s="22">
        <v>111.31498999999999</v>
      </c>
      <c r="DS151" s="22">
        <v>297.35784999999998</v>
      </c>
      <c r="DT151" s="22">
        <v>323.34048000000001</v>
      </c>
      <c r="DU151" s="22">
        <v>912.31308000000001</v>
      </c>
      <c r="DV151" s="22">
        <v>473.31871999999998</v>
      </c>
      <c r="DW151" s="22">
        <v>134.87790000000001</v>
      </c>
      <c r="DX151" s="22">
        <v>42.923741</v>
      </c>
      <c r="DY151" s="22">
        <v>450.27933000000002</v>
      </c>
      <c r="DZ151" s="22">
        <v>635.60668999999996</v>
      </c>
      <c r="EA151" s="22">
        <v>97.319023999999999</v>
      </c>
      <c r="EB151" s="22">
        <v>255.13820999999999</v>
      </c>
      <c r="EC151" s="22">
        <v>274.79468000000003</v>
      </c>
      <c r="ED151" s="22">
        <v>771.37810000000002</v>
      </c>
      <c r="EE151" s="22">
        <v>402.90933999999999</v>
      </c>
      <c r="EF151" s="22">
        <v>118.83994</v>
      </c>
      <c r="EG151" s="22">
        <v>39.427646000000003</v>
      </c>
      <c r="EH151" s="22">
        <v>381.34046999999998</v>
      </c>
      <c r="EI151" s="22">
        <v>537.54816000000005</v>
      </c>
      <c r="EJ151" s="22">
        <v>43.065812999999999</v>
      </c>
      <c r="EK151" s="22">
        <v>99.380144000000001</v>
      </c>
      <c r="EL151" s="22">
        <v>94.254670000000004</v>
      </c>
      <c r="EM151" s="22">
        <v>255.97789</v>
      </c>
      <c r="EN151" s="22">
        <v>144.49504999999999</v>
      </c>
      <c r="EO151" s="22">
        <v>58.547837000000001</v>
      </c>
      <c r="EP151" s="22">
        <v>23.042701000000001</v>
      </c>
      <c r="EQ151" s="22">
        <v>126.49086</v>
      </c>
      <c r="ER151" s="22">
        <v>177.45984999999999</v>
      </c>
      <c r="ES151" s="22">
        <v>76.493553000000006</v>
      </c>
      <c r="ET151" s="22">
        <v>203.10414</v>
      </c>
      <c r="EU151" s="22">
        <v>215.52871999999999</v>
      </c>
      <c r="EV151" s="22">
        <v>609.65021999999999</v>
      </c>
      <c r="EW151" s="22">
        <v>319.55574000000001</v>
      </c>
      <c r="EX151" s="22">
        <v>95.908658000000003</v>
      </c>
      <c r="EY151" s="22">
        <v>30.224875999999998</v>
      </c>
      <c r="EZ151" s="22">
        <v>299.41194000000002</v>
      </c>
      <c r="FA151" s="22">
        <v>423.62752999999998</v>
      </c>
      <c r="FB151" s="22">
        <v>63.990670999999999</v>
      </c>
      <c r="FC151" s="22">
        <v>165.35717</v>
      </c>
      <c r="FD151" s="22">
        <v>172.09466</v>
      </c>
      <c r="FE151" s="22">
        <v>483.54379999999998</v>
      </c>
      <c r="FF151" s="22">
        <v>256.57697000000002</v>
      </c>
      <c r="FG151" s="22">
        <v>81.597874000000004</v>
      </c>
      <c r="FH151" s="22">
        <v>27.114898</v>
      </c>
      <c r="FI151" s="22">
        <v>237.72398999999999</v>
      </c>
      <c r="FJ151" s="22">
        <v>335.88251000000002</v>
      </c>
      <c r="FK151" s="22">
        <v>69.930054999999996</v>
      </c>
      <c r="FL151" s="22">
        <v>166.92347000000001</v>
      </c>
      <c r="FM151" s="22">
        <v>183.06270000000001</v>
      </c>
      <c r="FN151" s="22">
        <v>487.05486999999999</v>
      </c>
      <c r="FO151" s="22">
        <v>262.90312999999998</v>
      </c>
      <c r="FP151" s="22">
        <v>86.510986000000003</v>
      </c>
      <c r="FQ151" s="22">
        <v>36.912154000000001</v>
      </c>
      <c r="FR151" s="22">
        <v>249.22201999999999</v>
      </c>
      <c r="FS151" s="22">
        <v>343.35476</v>
      </c>
      <c r="FT151" s="22">
        <v>95.462031999999994</v>
      </c>
      <c r="FU151" s="22">
        <v>245.23479</v>
      </c>
      <c r="FV151" s="22">
        <v>274.90552000000002</v>
      </c>
      <c r="FW151" s="22">
        <v>753.4434</v>
      </c>
      <c r="FX151" s="22">
        <v>395.15915999999999</v>
      </c>
      <c r="FY151" s="22">
        <v>115.13664</v>
      </c>
      <c r="FZ151" s="22">
        <v>42.891533000000003</v>
      </c>
      <c r="GA151" s="22">
        <v>379.93344000000002</v>
      </c>
      <c r="GB151" s="22">
        <v>528.99266999999998</v>
      </c>
      <c r="GC151" s="22">
        <v>85.682409000000007</v>
      </c>
      <c r="GD151" s="22">
        <v>216.31457</v>
      </c>
      <c r="GE151" s="22">
        <v>241.3569</v>
      </c>
      <c r="GF151" s="22">
        <v>657.13111000000004</v>
      </c>
      <c r="GG151" s="22">
        <v>346.77652999999998</v>
      </c>
      <c r="GH151" s="22">
        <v>103.88697999999999</v>
      </c>
      <c r="GI151" s="22">
        <v>40.109616000000003</v>
      </c>
      <c r="GJ151" s="22">
        <v>332.45738</v>
      </c>
      <c r="GK151" s="22">
        <v>461.78724999999997</v>
      </c>
      <c r="GL151" s="22">
        <v>39.559168</v>
      </c>
      <c r="GM151" s="22">
        <v>86.431291000000002</v>
      </c>
      <c r="GN151" s="22">
        <v>90.061931999999999</v>
      </c>
      <c r="GO151" s="22">
        <v>228.95500000000001</v>
      </c>
      <c r="GP151" s="22">
        <v>131.30644000000001</v>
      </c>
      <c r="GQ151" s="22">
        <v>52.775986000000003</v>
      </c>
      <c r="GR151" s="22">
        <v>24.995156999999999</v>
      </c>
      <c r="GS151" s="22">
        <v>119.51631</v>
      </c>
      <c r="GT151" s="22">
        <v>162.04159999999999</v>
      </c>
      <c r="GU151" s="22">
        <v>62.896509000000002</v>
      </c>
      <c r="GV151" s="22">
        <v>157.87769</v>
      </c>
      <c r="GW151" s="22">
        <v>173.81959000000001</v>
      </c>
      <c r="GX151" s="22">
        <v>471.76938000000001</v>
      </c>
      <c r="GY151" s="22">
        <v>251.91586000000001</v>
      </c>
      <c r="GZ151" s="22">
        <v>78.961802000000006</v>
      </c>
      <c r="HA151" s="22">
        <v>30.517689000000001</v>
      </c>
      <c r="HB151" s="22">
        <v>238.68940000000001</v>
      </c>
      <c r="HC151" s="22">
        <v>331.26382999999998</v>
      </c>
      <c r="HD151" s="22">
        <v>53.840541000000002</v>
      </c>
      <c r="HE151" s="22">
        <v>131.21017000000001</v>
      </c>
      <c r="HF151" s="22">
        <v>142.91252</v>
      </c>
      <c r="HG151" s="22">
        <v>383.14922999999999</v>
      </c>
      <c r="HH151" s="22">
        <v>207.3476</v>
      </c>
      <c r="HI151" s="22">
        <v>68.529380000000003</v>
      </c>
      <c r="HJ151" s="22">
        <v>27.894034999999999</v>
      </c>
      <c r="HK151" s="22">
        <v>194.97900999999999</v>
      </c>
      <c r="HL151" s="22">
        <v>269.41466000000003</v>
      </c>
      <c r="HM151" s="22" t="s">
        <v>47</v>
      </c>
      <c r="HN151" s="22" t="s">
        <v>45</v>
      </c>
      <c r="HO151" s="22">
        <v>60.065323999999997</v>
      </c>
      <c r="HP151" s="22">
        <v>137.41896</v>
      </c>
      <c r="HQ151" s="22">
        <v>136.98016000000001</v>
      </c>
      <c r="HR151" s="22">
        <v>367.53764999999999</v>
      </c>
      <c r="HS151" s="22">
        <v>203.52959000000001</v>
      </c>
      <c r="HT151" s="22">
        <v>77.088282000000007</v>
      </c>
      <c r="HU151" s="22">
        <v>32.216616999999999</v>
      </c>
      <c r="HV151" s="22">
        <v>184.40445</v>
      </c>
      <c r="HW151" s="22">
        <v>256.94682</v>
      </c>
      <c r="HX151" s="22">
        <v>101.10987</v>
      </c>
      <c r="HY151" s="22">
        <v>264.59606000000002</v>
      </c>
      <c r="HZ151" s="22">
        <v>285.74446</v>
      </c>
      <c r="IA151" s="22">
        <v>801.16117999999994</v>
      </c>
      <c r="IB151" s="22">
        <v>418.16642999999999</v>
      </c>
      <c r="IC151" s="22">
        <v>122.89829</v>
      </c>
      <c r="ID151" s="22">
        <v>41.098655999999998</v>
      </c>
      <c r="IE151" s="22">
        <v>396.49056000000002</v>
      </c>
      <c r="IF151" s="22">
        <v>558.84959000000003</v>
      </c>
      <c r="IG151" s="22">
        <v>85.815745000000007</v>
      </c>
      <c r="IH151" s="22">
        <v>218.36698000000001</v>
      </c>
      <c r="II151" s="22">
        <v>232.44508999999999</v>
      </c>
      <c r="IJ151" s="22">
        <v>646.42345</v>
      </c>
      <c r="IK151" s="22">
        <v>340.95402999999999</v>
      </c>
      <c r="IL151" s="22">
        <v>105.45371</v>
      </c>
      <c r="IM151" s="22">
        <v>37.320186</v>
      </c>
      <c r="IN151" s="22">
        <v>320.77409999999998</v>
      </c>
      <c r="IO151" s="22">
        <v>451.15411999999998</v>
      </c>
      <c r="IP151" s="22">
        <v>43.065812999999999</v>
      </c>
      <c r="IQ151" s="22">
        <v>99.380144000000001</v>
      </c>
      <c r="IR151" s="22">
        <v>94.254670000000004</v>
      </c>
      <c r="IS151" s="22">
        <v>255.97789</v>
      </c>
      <c r="IT151" s="22">
        <v>144.49504999999999</v>
      </c>
      <c r="IU151" s="22">
        <v>58.547837000000001</v>
      </c>
      <c r="IV151" s="22">
        <v>23.042701000000001</v>
      </c>
      <c r="IW151" s="22">
        <v>126.49086</v>
      </c>
      <c r="IX151" s="22">
        <v>177.45984999999999</v>
      </c>
      <c r="IY151" s="22">
        <v>82.041426999999999</v>
      </c>
      <c r="IZ151" s="22">
        <v>220.24601999999999</v>
      </c>
      <c r="JA151" s="22">
        <v>235.69982999999999</v>
      </c>
      <c r="JB151" s="22">
        <v>668.32258000000002</v>
      </c>
      <c r="JC151" s="22">
        <v>348.54770000000002</v>
      </c>
      <c r="JD151" s="22">
        <v>102.01864</v>
      </c>
      <c r="JE151" s="22">
        <v>31.437017000000001</v>
      </c>
      <c r="JF151" s="22">
        <v>328.16539</v>
      </c>
      <c r="JG151" s="22">
        <v>464.54944999999998</v>
      </c>
      <c r="JH151" s="22">
        <v>67.660292999999996</v>
      </c>
      <c r="JI151" s="22">
        <v>176.6944</v>
      </c>
      <c r="JJ151" s="22">
        <v>185.43416999999999</v>
      </c>
      <c r="JK151" s="22">
        <v>522.34446000000003</v>
      </c>
      <c r="JL151" s="22">
        <v>275.75049000000001</v>
      </c>
      <c r="JM151" s="22">
        <v>85.639937000000003</v>
      </c>
      <c r="JN151" s="22">
        <v>27.917169999999999</v>
      </c>
      <c r="JO151" s="22">
        <v>256.73885000000001</v>
      </c>
      <c r="JP151" s="22">
        <v>362.94916000000001</v>
      </c>
      <c r="JQ151" s="22">
        <v>56.286451</v>
      </c>
      <c r="JR151" s="22">
        <v>123.61802</v>
      </c>
      <c r="JS151" s="22">
        <v>132.32827</v>
      </c>
      <c r="JT151" s="22">
        <v>338.56387999999998</v>
      </c>
      <c r="JU151" s="22">
        <v>189.34442000000001</v>
      </c>
      <c r="JV151" s="22">
        <v>70.909433000000007</v>
      </c>
      <c r="JW151" s="22">
        <v>34.198394999999998</v>
      </c>
      <c r="JX151" s="22">
        <v>176.74963</v>
      </c>
      <c r="JY151" s="22">
        <v>240.32225</v>
      </c>
      <c r="JZ151" s="22">
        <v>85.798807999999994</v>
      </c>
      <c r="KA151" s="22">
        <v>214.74438000000001</v>
      </c>
      <c r="KB151" s="22">
        <v>239.37146000000001</v>
      </c>
      <c r="KC151" s="22">
        <v>649.60094000000004</v>
      </c>
      <c r="KD151" s="22">
        <v>343.48871000000003</v>
      </c>
      <c r="KE151" s="22">
        <v>103.8831</v>
      </c>
      <c r="KF151" s="22">
        <v>40.845100000000002</v>
      </c>
      <c r="KG151" s="22">
        <v>329.24023</v>
      </c>
      <c r="KH151" s="22">
        <v>457.01461999999998</v>
      </c>
      <c r="KI151" s="22">
        <v>74.926714000000004</v>
      </c>
      <c r="KJ151" s="22">
        <v>182.19013000000001</v>
      </c>
      <c r="KK151" s="22">
        <v>201.47236000000001</v>
      </c>
      <c r="KL151" s="22">
        <v>540.40841</v>
      </c>
      <c r="KM151" s="22">
        <v>288.85091999999997</v>
      </c>
      <c r="KN151" s="22">
        <v>91.472944999999996</v>
      </c>
      <c r="KO151" s="22">
        <v>37.933906</v>
      </c>
      <c r="KP151" s="22">
        <v>275.50283999999999</v>
      </c>
      <c r="KQ151" s="22">
        <v>380.87472000000002</v>
      </c>
      <c r="KR151" s="22">
        <v>39.559168</v>
      </c>
      <c r="KS151" s="22">
        <v>86.431291000000002</v>
      </c>
      <c r="KT151" s="22">
        <v>90.061931999999999</v>
      </c>
      <c r="KU151" s="22">
        <v>228.95500000000001</v>
      </c>
      <c r="KV151" s="22">
        <v>131.30644000000001</v>
      </c>
      <c r="KW151" s="22">
        <v>52.775986000000003</v>
      </c>
      <c r="KX151" s="22">
        <v>24.995156999999999</v>
      </c>
      <c r="KY151" s="22">
        <v>119.51631</v>
      </c>
      <c r="KZ151" s="22">
        <v>162.04159999999999</v>
      </c>
      <c r="LA151" s="22">
        <v>68.136439999999993</v>
      </c>
      <c r="LB151" s="22">
        <v>174.47815</v>
      </c>
      <c r="LC151" s="22">
        <v>193.43088</v>
      </c>
      <c r="LD151" s="22">
        <v>529.13966000000005</v>
      </c>
      <c r="LE151" s="22">
        <v>280.16318999999999</v>
      </c>
      <c r="LF151" s="22">
        <v>84.744988000000006</v>
      </c>
      <c r="LG151" s="22">
        <v>31.516204999999999</v>
      </c>
      <c r="LH151" s="22">
        <v>266.72631000000001</v>
      </c>
      <c r="LI151" s="22">
        <v>371.18851000000001</v>
      </c>
      <c r="LJ151" s="22">
        <v>57.396738999999997</v>
      </c>
      <c r="LK151" s="22">
        <v>142.48115000000001</v>
      </c>
      <c r="LL151" s="22">
        <v>156.22853000000001</v>
      </c>
      <c r="LM151" s="22">
        <v>422.10766999999998</v>
      </c>
      <c r="LN151" s="22">
        <v>226.52797000000001</v>
      </c>
      <c r="LO151" s="22">
        <v>72.453987999999995</v>
      </c>
      <c r="LP151" s="22">
        <v>28.569807999999998</v>
      </c>
      <c r="LQ151" s="22">
        <v>214.017</v>
      </c>
      <c r="LR151" s="22">
        <v>296.54156999999998</v>
      </c>
      <c r="LS151" s="22" t="s">
        <v>47</v>
      </c>
      <c r="LT151" s="22" t="s">
        <v>45</v>
      </c>
      <c r="LU151" s="22">
        <v>9.3704740000000002E-3</v>
      </c>
      <c r="LV151" s="22">
        <v>7.2697250999999999E-3</v>
      </c>
      <c r="LW151" s="22">
        <v>5.5814198999999997E-3</v>
      </c>
      <c r="LX151" s="22">
        <v>6.0887709999999998E-3</v>
      </c>
      <c r="LY151" s="22">
        <v>3.9398126999999998E-3</v>
      </c>
      <c r="LZ151" s="22">
        <v>5.5814198999999997E-3</v>
      </c>
      <c r="MA151" s="22">
        <v>6.0887709999999998E-3</v>
      </c>
      <c r="MB151" s="22">
        <v>3.9398126999999998E-3</v>
      </c>
      <c r="MC151" s="22">
        <v>9.8542444E-3</v>
      </c>
      <c r="MD151" s="22">
        <v>9.8542444E-3</v>
      </c>
      <c r="ME151" s="22">
        <v>0.11753097999999999</v>
      </c>
      <c r="MF151" s="22">
        <v>0.18555798000000001</v>
      </c>
      <c r="MG151" s="22">
        <v>0.16353037000000001</v>
      </c>
      <c r="MH151" s="22">
        <v>0.38094834999999999</v>
      </c>
      <c r="MI151" s="22">
        <v>9.6459758000000007E-2</v>
      </c>
      <c r="MJ151" s="22">
        <v>0.15593472999999999</v>
      </c>
      <c r="MK151" s="22">
        <v>7.9129263999999999</v>
      </c>
      <c r="ML151" s="22">
        <v>16.105699000000001</v>
      </c>
      <c r="MM151" s="22">
        <v>5.5142470000000001</v>
      </c>
      <c r="MN151" s="22">
        <v>16.493769</v>
      </c>
      <c r="MO151" s="22">
        <v>16.493769</v>
      </c>
      <c r="MP151" s="22">
        <v>16.493769</v>
      </c>
      <c r="MQ151" s="22">
        <v>5.5142470000000001</v>
      </c>
      <c r="MR151" s="22">
        <v>5.5142470000000001</v>
      </c>
      <c r="MS151" s="22">
        <v>7.9129263999999999</v>
      </c>
      <c r="MT151" s="22">
        <v>7.6835139000000003</v>
      </c>
      <c r="MU151" s="22">
        <v>12.331543999999999</v>
      </c>
      <c r="MV151" s="22">
        <v>7.8544111000000001</v>
      </c>
      <c r="MW151" s="22">
        <v>12.331543999999999</v>
      </c>
      <c r="MX151" s="22">
        <v>15.032778</v>
      </c>
      <c r="MY151" s="22">
        <v>15.032778</v>
      </c>
      <c r="MZ151" s="22">
        <v>7.8544111000000001</v>
      </c>
      <c r="NA151" s="22">
        <v>7.8544111000000001</v>
      </c>
      <c r="NB151" s="22">
        <v>7.6835139000000003</v>
      </c>
    </row>
    <row r="152" spans="1:368">
      <c r="A152" s="22" t="s">
        <v>51</v>
      </c>
      <c r="B152" s="22" t="s">
        <v>45</v>
      </c>
      <c r="C152" s="22">
        <v>3.3675126999999998E-3</v>
      </c>
      <c r="D152" s="22">
        <v>3.4873968000000001E-3</v>
      </c>
      <c r="E152" s="22">
        <v>2.9887525000000001E-3</v>
      </c>
      <c r="F152" s="22">
        <v>3.3883365999999998E-3</v>
      </c>
      <c r="G152" s="22">
        <v>3.6157924000000002E-3</v>
      </c>
      <c r="H152" s="22">
        <v>3.6450339000000001E-3</v>
      </c>
      <c r="I152" s="22">
        <v>2.8878734000000001E-3</v>
      </c>
      <c r="J152" s="22">
        <v>2.9000523999999999E-3</v>
      </c>
      <c r="K152" s="22">
        <v>2.7231958000000001E-3</v>
      </c>
      <c r="L152" s="22">
        <v>3.7200912000000001E-3</v>
      </c>
      <c r="M152" s="22">
        <v>3.8622129000000002E-3</v>
      </c>
      <c r="N152" s="22">
        <v>3.3036879999999999E-3</v>
      </c>
      <c r="O152" s="22">
        <v>3.6670193000000002E-3</v>
      </c>
      <c r="P152" s="22">
        <v>4.0879006000000004E-3</v>
      </c>
      <c r="Q152" s="22">
        <v>4.1420086000000002E-3</v>
      </c>
      <c r="R152" s="22">
        <v>3.1170226999999999E-3</v>
      </c>
      <c r="S152" s="22">
        <v>3.1395584999999999E-3</v>
      </c>
      <c r="T152" s="22">
        <v>3.0265634E-3</v>
      </c>
      <c r="U152" s="22">
        <v>3.5021117999999999E-3</v>
      </c>
      <c r="V152" s="22">
        <v>3.6323602999999999E-3</v>
      </c>
      <c r="W152" s="22">
        <v>3.1098514E-3</v>
      </c>
      <c r="X152" s="22">
        <v>3.4716107999999998E-3</v>
      </c>
      <c r="Y152" s="22">
        <v>3.8242548999999999E-3</v>
      </c>
      <c r="Z152" s="22">
        <v>3.8695904000000001E-3</v>
      </c>
      <c r="AA152" s="22">
        <v>2.9534500999999999E-3</v>
      </c>
      <c r="AB152" s="22">
        <v>2.9723320999999999E-3</v>
      </c>
      <c r="AC152" s="22">
        <v>2.8436677E-3</v>
      </c>
      <c r="AD152" s="22">
        <v>2.9736494999999998E-3</v>
      </c>
      <c r="AE152" s="22">
        <v>3.1003990999999998E-3</v>
      </c>
      <c r="AF152" s="22">
        <v>2.6318158999999999E-3</v>
      </c>
      <c r="AG152" s="22">
        <v>3.0329984E-3</v>
      </c>
      <c r="AH152" s="22">
        <v>3.1470840000000001E-3</v>
      </c>
      <c r="AI152" s="22">
        <v>3.1617506999999999E-3</v>
      </c>
      <c r="AJ152" s="22">
        <v>2.5812177E-3</v>
      </c>
      <c r="AK152" s="22">
        <v>2.5873263000000001E-3</v>
      </c>
      <c r="AL152" s="22">
        <v>2.4176562999999999E-3</v>
      </c>
      <c r="AM152" s="22">
        <v>3.3029849E-3</v>
      </c>
      <c r="AN152" s="22">
        <v>3.4504421999999998E-3</v>
      </c>
      <c r="AO152" s="22">
        <v>2.9259802E-3</v>
      </c>
      <c r="AP152" s="22">
        <v>3.2939668E-3</v>
      </c>
      <c r="AQ152" s="22">
        <v>3.5872556999999999E-3</v>
      </c>
      <c r="AR152" s="22">
        <v>3.6249606000000002E-3</v>
      </c>
      <c r="AS152" s="22">
        <v>2.7959034999999999E-3</v>
      </c>
      <c r="AT152" s="22">
        <v>2.8116075E-3</v>
      </c>
      <c r="AU152" s="22">
        <v>2.7009113E-3</v>
      </c>
      <c r="AV152" s="22">
        <v>3.0981630000000001E-3</v>
      </c>
      <c r="AW152" s="22">
        <v>3.2345004000000001E-3</v>
      </c>
      <c r="AX152" s="22">
        <v>2.7438407999999998E-3</v>
      </c>
      <c r="AY152" s="22">
        <v>3.1100327999999998E-3</v>
      </c>
      <c r="AZ152" s="22">
        <v>3.3399263000000001E-3</v>
      </c>
      <c r="BA152" s="22">
        <v>3.3694811000000002E-3</v>
      </c>
      <c r="BB152" s="22">
        <v>2.6418806999999999E-3</v>
      </c>
      <c r="BC152" s="22">
        <v>2.6541900999999999E-3</v>
      </c>
      <c r="BD152" s="22">
        <v>2.5291011999999998E-3</v>
      </c>
      <c r="BE152" s="22">
        <v>3.5571079999999998E-3</v>
      </c>
      <c r="BF152" s="22">
        <v>3.2664774E-3</v>
      </c>
      <c r="BG152" s="22">
        <v>2.8267625999999998E-3</v>
      </c>
      <c r="BH152" s="22">
        <v>3.2121697999999998E-3</v>
      </c>
      <c r="BI152" s="22">
        <v>3.5335015999999999E-3</v>
      </c>
      <c r="BJ152" s="22">
        <v>3.5612497000000001E-3</v>
      </c>
      <c r="BK152" s="22">
        <v>2.7310354999999999E-3</v>
      </c>
      <c r="BL152" s="22">
        <v>2.7425924E-3</v>
      </c>
      <c r="BM152" s="22">
        <v>2.9052463999999999E-3</v>
      </c>
      <c r="BN152" s="22">
        <v>3.9207594000000004E-3</v>
      </c>
      <c r="BO152" s="22">
        <v>3.5905396E-3</v>
      </c>
      <c r="BP152" s="22">
        <v>3.130243E-3</v>
      </c>
      <c r="BQ152" s="22">
        <v>3.5020941999999999E-3</v>
      </c>
      <c r="BR152" s="22">
        <v>3.9662426000000002E-3</v>
      </c>
      <c r="BS152" s="22">
        <v>4.0114330999999996E-3</v>
      </c>
      <c r="BT152" s="22">
        <v>2.9743418E-3</v>
      </c>
      <c r="BU152" s="22">
        <v>2.9931634999999998E-3</v>
      </c>
      <c r="BV152" s="22">
        <v>3.1894575999999999E-3</v>
      </c>
      <c r="BW152" s="22">
        <v>3.6836378999999999E-3</v>
      </c>
      <c r="BX152" s="22">
        <v>3.3760000000000001E-3</v>
      </c>
      <c r="BY152" s="22">
        <v>2.9377653999999999E-3</v>
      </c>
      <c r="BZ152" s="22">
        <v>3.3000068000000001E-3</v>
      </c>
      <c r="CA152" s="22">
        <v>3.7086949000000001E-3</v>
      </c>
      <c r="CB152" s="22">
        <v>3.7475232000000001E-3</v>
      </c>
      <c r="CC152" s="22">
        <v>2.8038133000000002E-3</v>
      </c>
      <c r="CD152" s="22">
        <v>2.8199852000000002E-3</v>
      </c>
      <c r="CE152" s="22">
        <v>2.9993312000000001E-3</v>
      </c>
      <c r="CF152" s="22">
        <v>3.1613907999999999E-3</v>
      </c>
      <c r="CG152" s="22">
        <v>2.9073610999999998E-3</v>
      </c>
      <c r="CH152" s="22">
        <v>2.4917931E-3</v>
      </c>
      <c r="CI152" s="22">
        <v>2.8811331000000002E-3</v>
      </c>
      <c r="CJ152" s="22">
        <v>3.0833237E-3</v>
      </c>
      <c r="CK152" s="22">
        <v>3.0967248000000002E-3</v>
      </c>
      <c r="CL152" s="22">
        <v>2.4455612999999998E-3</v>
      </c>
      <c r="CM152" s="22">
        <v>2.4511428000000002E-3</v>
      </c>
      <c r="CN152" s="22">
        <v>2.5961123999999999E-3</v>
      </c>
      <c r="CO152" s="22">
        <v>3.489444E-3</v>
      </c>
      <c r="CP152" s="22">
        <v>3.1994631000000001E-3</v>
      </c>
      <c r="CQ152" s="22">
        <v>2.7659923999999998E-3</v>
      </c>
      <c r="CR152" s="22">
        <v>3.141699E-3</v>
      </c>
      <c r="CS152" s="22">
        <v>3.4755655000000001E-3</v>
      </c>
      <c r="CT152" s="22">
        <v>3.5050798000000002E-3</v>
      </c>
      <c r="CU152" s="22">
        <v>2.6641721999999999E-3</v>
      </c>
      <c r="CV152" s="22">
        <v>2.6764648000000002E-3</v>
      </c>
      <c r="CW152" s="22">
        <v>2.8521800000000002E-3</v>
      </c>
      <c r="CX152" s="22">
        <v>3.2788744999999999E-3</v>
      </c>
      <c r="CY152" s="22">
        <v>3.0090534E-3</v>
      </c>
      <c r="CZ152" s="22">
        <v>2.5948599E-3</v>
      </c>
      <c r="DA152" s="22">
        <v>2.9626901000000001E-3</v>
      </c>
      <c r="DB152" s="22">
        <v>3.2459915999999999E-3</v>
      </c>
      <c r="DC152" s="22">
        <v>3.2696805999999998E-3</v>
      </c>
      <c r="DD152" s="22">
        <v>2.5131359E-3</v>
      </c>
      <c r="DE152" s="22">
        <v>2.5230023E-3</v>
      </c>
      <c r="DF152" s="22">
        <v>2.6834707000000001E-3</v>
      </c>
      <c r="DG152" s="22" t="s">
        <v>51</v>
      </c>
      <c r="DH152" s="22" t="s">
        <v>45</v>
      </c>
      <c r="DI152" s="22">
        <v>3.4518645E-3</v>
      </c>
      <c r="DJ152" s="22">
        <v>3.5726056000000002E-3</v>
      </c>
      <c r="DK152" s="22">
        <v>3.0624914999999998E-3</v>
      </c>
      <c r="DL152" s="22">
        <v>3.4678026000000001E-3</v>
      </c>
      <c r="DM152" s="22">
        <v>3.7139301999999999E-3</v>
      </c>
      <c r="DN152" s="22">
        <v>3.7455721E-3</v>
      </c>
      <c r="DO152" s="22">
        <v>2.9533313000000001E-3</v>
      </c>
      <c r="DP152" s="22">
        <v>2.9665099999999999E-3</v>
      </c>
      <c r="DQ152" s="22">
        <v>2.7860541000000001E-3</v>
      </c>
      <c r="DR152" s="22">
        <v>3.8693566000000002E-3</v>
      </c>
      <c r="DS152" s="22">
        <v>3.9672240999999997E-3</v>
      </c>
      <c r="DT152" s="22">
        <v>3.4379266000000002E-3</v>
      </c>
      <c r="DU152" s="22">
        <v>3.8085110000000001E-3</v>
      </c>
      <c r="DV152" s="22">
        <v>4.2577544E-3</v>
      </c>
      <c r="DW152" s="22">
        <v>4.3155086000000002E-3</v>
      </c>
      <c r="DX152" s="22">
        <v>3.2386824999999998E-3</v>
      </c>
      <c r="DY152" s="22">
        <v>3.2627368999999999E-3</v>
      </c>
      <c r="DZ152" s="22">
        <v>3.1051722999999999E-3</v>
      </c>
      <c r="EA152" s="22">
        <v>3.6203413000000001E-3</v>
      </c>
      <c r="EB152" s="22">
        <v>3.7211899000000001E-3</v>
      </c>
      <c r="EC152" s="22">
        <v>3.2155868000000002E-3</v>
      </c>
      <c r="ED152" s="22">
        <v>3.5830009000000001E-3</v>
      </c>
      <c r="EE152" s="22">
        <v>3.9600720999999998E-3</v>
      </c>
      <c r="EF152" s="22">
        <v>4.0085479999999998E-3</v>
      </c>
      <c r="EG152" s="22">
        <v>3.0483518000000002E-3</v>
      </c>
      <c r="EH152" s="22">
        <v>3.0685418E-3</v>
      </c>
      <c r="EI152" s="22">
        <v>2.909535E-3</v>
      </c>
      <c r="EJ152" s="22">
        <v>2.9736494999999998E-3</v>
      </c>
      <c r="EK152" s="22">
        <v>3.1003990999999998E-3</v>
      </c>
      <c r="EL152" s="22">
        <v>2.6318158999999999E-3</v>
      </c>
      <c r="EM152" s="22">
        <v>3.0329984E-3</v>
      </c>
      <c r="EN152" s="22">
        <v>3.1470840000000001E-3</v>
      </c>
      <c r="EO152" s="22">
        <v>3.1617506999999999E-3</v>
      </c>
      <c r="EP152" s="22">
        <v>2.5812177E-3</v>
      </c>
      <c r="EQ152" s="22">
        <v>2.5873263000000001E-3</v>
      </c>
      <c r="ER152" s="22">
        <v>2.4176562999999999E-3</v>
      </c>
      <c r="ES152" s="22">
        <v>3.3445278000000002E-3</v>
      </c>
      <c r="ET152" s="22">
        <v>3.4504421999999998E-3</v>
      </c>
      <c r="EU152" s="22">
        <v>2.9654210000000002E-3</v>
      </c>
      <c r="EV152" s="22">
        <v>3.3345953000000002E-3</v>
      </c>
      <c r="EW152" s="22">
        <v>3.6314625E-3</v>
      </c>
      <c r="EX152" s="22">
        <v>3.6696274000000001E-3</v>
      </c>
      <c r="EY152" s="22">
        <v>2.8337572999999998E-3</v>
      </c>
      <c r="EZ152" s="22">
        <v>2.8496528000000001E-3</v>
      </c>
      <c r="FA152" s="22">
        <v>2.7009113E-3</v>
      </c>
      <c r="FB152" s="22">
        <v>3.1257044000000001E-3</v>
      </c>
      <c r="FC152" s="22">
        <v>3.2345004000000001E-3</v>
      </c>
      <c r="FD152" s="22">
        <v>2.7699885999999999E-3</v>
      </c>
      <c r="FE152" s="22">
        <v>3.136968E-3</v>
      </c>
      <c r="FF152" s="22">
        <v>3.3692338E-3</v>
      </c>
      <c r="FG152" s="22">
        <v>3.3990935999999999E-3</v>
      </c>
      <c r="FH152" s="22">
        <v>2.6669762999999998E-3</v>
      </c>
      <c r="FI152" s="22">
        <v>2.6794128000000002E-3</v>
      </c>
      <c r="FJ152" s="22">
        <v>2.5291011999999998E-3</v>
      </c>
      <c r="FK152" s="22">
        <v>3.6433673999999999E-3</v>
      </c>
      <c r="FL152" s="22">
        <v>3.3435667999999999E-3</v>
      </c>
      <c r="FM152" s="22">
        <v>2.8942292E-3</v>
      </c>
      <c r="FN152" s="22">
        <v>3.2846542999999998E-3</v>
      </c>
      <c r="FO152" s="22">
        <v>3.6268346E-3</v>
      </c>
      <c r="FP152" s="22">
        <v>3.6569355999999998E-3</v>
      </c>
      <c r="FQ152" s="22">
        <v>2.7903850999999999E-3</v>
      </c>
      <c r="FR152" s="22">
        <v>2.8029219999999998E-3</v>
      </c>
      <c r="FS152" s="22">
        <v>2.9703269E-3</v>
      </c>
      <c r="FT152" s="22">
        <v>3.9944814000000004E-3</v>
      </c>
      <c r="FU152" s="22">
        <v>3.6558966999999999E-3</v>
      </c>
      <c r="FV152" s="22">
        <v>3.1881127000000001E-3</v>
      </c>
      <c r="FW152" s="22">
        <v>3.5623730999999998E-3</v>
      </c>
      <c r="FX152" s="22">
        <v>4.0487902999999997E-3</v>
      </c>
      <c r="FY152" s="22">
        <v>4.0965754999999996E-3</v>
      </c>
      <c r="FZ152" s="22">
        <v>3.0232600999999999E-3</v>
      </c>
      <c r="GA152" s="22">
        <v>3.0431625E-3</v>
      </c>
      <c r="GB152" s="22">
        <v>3.2439525999999998E-3</v>
      </c>
      <c r="GC152" s="22">
        <v>3.7729519E-3</v>
      </c>
      <c r="GD152" s="22">
        <v>3.4557334E-3</v>
      </c>
      <c r="GE152" s="22">
        <v>3.0079118000000001E-3</v>
      </c>
      <c r="GF152" s="22">
        <v>3.3746116999999998E-3</v>
      </c>
      <c r="GG152" s="22">
        <v>3.8062573000000001E-3</v>
      </c>
      <c r="GH152" s="22">
        <v>3.8477059000000002E-3</v>
      </c>
      <c r="GI152" s="22">
        <v>2.8649197999999999E-3</v>
      </c>
      <c r="GJ152" s="22">
        <v>2.8821831E-3</v>
      </c>
      <c r="GK152" s="22">
        <v>3.0666830000000002E-3</v>
      </c>
      <c r="GL152" s="22">
        <v>3.1613907999999999E-3</v>
      </c>
      <c r="GM152" s="22">
        <v>2.9073610999999998E-3</v>
      </c>
      <c r="GN152" s="22">
        <v>2.4917931E-3</v>
      </c>
      <c r="GO152" s="22">
        <v>2.8811331000000002E-3</v>
      </c>
      <c r="GP152" s="22">
        <v>3.0833237E-3</v>
      </c>
      <c r="GQ152" s="22">
        <v>3.0967248000000002E-3</v>
      </c>
      <c r="GR152" s="22">
        <v>2.4455612999999998E-3</v>
      </c>
      <c r="GS152" s="22">
        <v>2.4511428000000002E-3</v>
      </c>
      <c r="GT152" s="22">
        <v>2.5961123999999999E-3</v>
      </c>
      <c r="GU152" s="22">
        <v>3.489444E-3</v>
      </c>
      <c r="GV152" s="22">
        <v>3.1994631000000001E-3</v>
      </c>
      <c r="GW152" s="22">
        <v>2.7659923999999998E-3</v>
      </c>
      <c r="GX152" s="22">
        <v>3.141699E-3</v>
      </c>
      <c r="GY152" s="22">
        <v>3.4755655000000001E-3</v>
      </c>
      <c r="GZ152" s="22">
        <v>3.5050798000000002E-3</v>
      </c>
      <c r="HA152" s="22">
        <v>2.6641721999999999E-3</v>
      </c>
      <c r="HB152" s="22">
        <v>2.6764648000000002E-3</v>
      </c>
      <c r="HC152" s="22">
        <v>2.8521800000000002E-3</v>
      </c>
      <c r="HD152" s="22">
        <v>3.2788744999999999E-3</v>
      </c>
      <c r="HE152" s="22">
        <v>3.0090534E-3</v>
      </c>
      <c r="HF152" s="22">
        <v>2.5948599E-3</v>
      </c>
      <c r="HG152" s="22">
        <v>2.9626901000000001E-3</v>
      </c>
      <c r="HH152" s="22">
        <v>3.2459915999999999E-3</v>
      </c>
      <c r="HI152" s="22">
        <v>3.2696805999999998E-3</v>
      </c>
      <c r="HJ152" s="22">
        <v>2.5131359E-3</v>
      </c>
      <c r="HK152" s="22">
        <v>2.5230023E-3</v>
      </c>
      <c r="HL152" s="22">
        <v>2.6834707000000001E-3</v>
      </c>
      <c r="HM152" s="22" t="s">
        <v>51</v>
      </c>
      <c r="HN152" s="22" t="s">
        <v>45</v>
      </c>
      <c r="HO152" s="22">
        <v>3.2316748000000002E-3</v>
      </c>
      <c r="HP152" s="22">
        <v>3.3564201000000002E-3</v>
      </c>
      <c r="HQ152" s="22">
        <v>2.8694819E-3</v>
      </c>
      <c r="HR152" s="22">
        <v>3.2736763999999998E-3</v>
      </c>
      <c r="HS152" s="22">
        <v>3.4415133999999999E-3</v>
      </c>
      <c r="HT152" s="22">
        <v>3.4630902999999999E-3</v>
      </c>
      <c r="HU152" s="22">
        <v>2.7950444000000001E-3</v>
      </c>
      <c r="HV152" s="22">
        <v>2.8040310999999998E-3</v>
      </c>
      <c r="HW152" s="22">
        <v>2.6294335000000002E-3</v>
      </c>
      <c r="HX152" s="22">
        <v>3.6808473999999998E-3</v>
      </c>
      <c r="HY152" s="22">
        <v>3.7794397000000001E-3</v>
      </c>
      <c r="HZ152" s="22">
        <v>3.2743422E-3</v>
      </c>
      <c r="IA152" s="22">
        <v>3.6374602E-3</v>
      </c>
      <c r="IB152" s="22">
        <v>4.0293964999999999E-3</v>
      </c>
      <c r="IC152" s="22">
        <v>4.0797832999999997E-3</v>
      </c>
      <c r="ID152" s="22">
        <v>3.1005143000000001E-3</v>
      </c>
      <c r="IE152" s="22">
        <v>3.1215002999999998E-3</v>
      </c>
      <c r="IF152" s="22">
        <v>2.9750229999999998E-3</v>
      </c>
      <c r="IG152" s="22">
        <v>3.4247428E-3</v>
      </c>
      <c r="IH152" s="22">
        <v>3.5276226E-3</v>
      </c>
      <c r="II152" s="22">
        <v>3.0452569E-3</v>
      </c>
      <c r="IJ152" s="22">
        <v>3.4079355000000001E-3</v>
      </c>
      <c r="IK152" s="22">
        <v>3.7205365000000002E-3</v>
      </c>
      <c r="IL152" s="22">
        <v>3.7607242000000001E-3</v>
      </c>
      <c r="IM152" s="22">
        <v>2.9066151E-3</v>
      </c>
      <c r="IN152" s="22">
        <v>2.9233531000000001E-3</v>
      </c>
      <c r="IO152" s="22">
        <v>2.7735442999999999E-3</v>
      </c>
      <c r="IP152" s="22">
        <v>2.9736494999999998E-3</v>
      </c>
      <c r="IQ152" s="22">
        <v>3.1003990999999998E-3</v>
      </c>
      <c r="IR152" s="22">
        <v>2.6318158999999999E-3</v>
      </c>
      <c r="IS152" s="22">
        <v>3.0329984E-3</v>
      </c>
      <c r="IT152" s="22">
        <v>3.1470840000000001E-3</v>
      </c>
      <c r="IU152" s="22">
        <v>3.1617506999999999E-3</v>
      </c>
      <c r="IV152" s="22">
        <v>2.5812177E-3</v>
      </c>
      <c r="IW152" s="22">
        <v>2.5873263000000001E-3</v>
      </c>
      <c r="IX152" s="22">
        <v>2.4176562999999999E-3</v>
      </c>
      <c r="IY152" s="22">
        <v>3.3929670999999998E-3</v>
      </c>
      <c r="IZ152" s="22">
        <v>3.4944379999999999E-3</v>
      </c>
      <c r="JA152" s="22">
        <v>3.0099031E-3</v>
      </c>
      <c r="JB152" s="22">
        <v>3.3708015999999999E-3</v>
      </c>
      <c r="JC152" s="22">
        <v>3.6980420999999999E-3</v>
      </c>
      <c r="JD152" s="22">
        <v>3.7401117999999998E-3</v>
      </c>
      <c r="JE152" s="22">
        <v>2.8647684999999999E-3</v>
      </c>
      <c r="JF152" s="22">
        <v>2.8822904000000002E-3</v>
      </c>
      <c r="JG152" s="22">
        <v>2.7398896999999999E-3</v>
      </c>
      <c r="JH152" s="22">
        <v>3.1580508000000002E-3</v>
      </c>
      <c r="JI152" s="22">
        <v>3.2639162E-3</v>
      </c>
      <c r="JJ152" s="22">
        <v>2.7997003000000001E-3</v>
      </c>
      <c r="JK152" s="22">
        <v>3.1612306999999999E-3</v>
      </c>
      <c r="JL152" s="22">
        <v>3.4135818E-3</v>
      </c>
      <c r="JM152" s="22">
        <v>3.4460237000000001E-3</v>
      </c>
      <c r="JN152" s="22">
        <v>2.6877799999999999E-3</v>
      </c>
      <c r="JO152" s="22">
        <v>2.7012919000000001E-3</v>
      </c>
      <c r="JP152" s="22">
        <v>2.5552979000000001E-3</v>
      </c>
      <c r="JQ152" s="22">
        <v>3.4217236E-3</v>
      </c>
      <c r="JR152" s="22">
        <v>3.1483193999999998E-3</v>
      </c>
      <c r="JS152" s="22">
        <v>2.7177108000000002E-3</v>
      </c>
      <c r="JT152" s="22">
        <v>3.1087637999999999E-3</v>
      </c>
      <c r="JU152" s="22">
        <v>3.3683312000000001E-3</v>
      </c>
      <c r="JV152" s="22">
        <v>3.3885419E-3</v>
      </c>
      <c r="JW152" s="22">
        <v>2.6479868E-3</v>
      </c>
      <c r="JX152" s="22">
        <v>2.6564043999999999E-3</v>
      </c>
      <c r="JY152" s="22">
        <v>2.8109376000000001E-3</v>
      </c>
      <c r="JZ152" s="22">
        <v>3.7890301000000001E-3</v>
      </c>
      <c r="KA152" s="22">
        <v>3.4735002000000001E-3</v>
      </c>
      <c r="KB152" s="22">
        <v>3.0270846E-3</v>
      </c>
      <c r="KC152" s="22">
        <v>3.3934753000000001E-3</v>
      </c>
      <c r="KD152" s="22">
        <v>3.8203601000000001E-3</v>
      </c>
      <c r="KE152" s="22">
        <v>3.8612483E-3</v>
      </c>
      <c r="KF152" s="22">
        <v>2.8860258999999998E-3</v>
      </c>
      <c r="KG152" s="22">
        <v>2.9030557000000001E-3</v>
      </c>
      <c r="KH152" s="22">
        <v>3.09451E-3</v>
      </c>
      <c r="KI152" s="22">
        <v>3.5729325000000002E-3</v>
      </c>
      <c r="KJ152" s="22">
        <v>3.2789388000000002E-3</v>
      </c>
      <c r="KK152" s="22">
        <v>2.8502876000000002E-3</v>
      </c>
      <c r="KL152" s="22">
        <v>3.2130173E-3</v>
      </c>
      <c r="KM152" s="22">
        <v>3.5787576999999999E-3</v>
      </c>
      <c r="KN152" s="22">
        <v>3.6124398000000001E-3</v>
      </c>
      <c r="KO152" s="22">
        <v>2.7340887999999998E-3</v>
      </c>
      <c r="KP152" s="22">
        <v>2.7481174000000001E-3</v>
      </c>
      <c r="KQ152" s="22">
        <v>2.9230135000000001E-3</v>
      </c>
      <c r="KR152" s="22">
        <v>3.1613907999999999E-3</v>
      </c>
      <c r="KS152" s="22">
        <v>2.9073610999999998E-3</v>
      </c>
      <c r="KT152" s="22">
        <v>2.4917931E-3</v>
      </c>
      <c r="KU152" s="22">
        <v>2.8811331000000002E-3</v>
      </c>
      <c r="KV152" s="22">
        <v>3.0833237E-3</v>
      </c>
      <c r="KW152" s="22">
        <v>3.0967248000000002E-3</v>
      </c>
      <c r="KX152" s="22">
        <v>2.4455612999999998E-3</v>
      </c>
      <c r="KY152" s="22">
        <v>2.4511428000000002E-3</v>
      </c>
      <c r="KZ152" s="22">
        <v>2.5961123999999999E-3</v>
      </c>
      <c r="LA152" s="22">
        <v>3.5298943000000001E-3</v>
      </c>
      <c r="LB152" s="22">
        <v>3.2341378E-3</v>
      </c>
      <c r="LC152" s="22">
        <v>2.8013728000000002E-3</v>
      </c>
      <c r="LD152" s="22">
        <v>3.1688709000000002E-3</v>
      </c>
      <c r="LE152" s="22">
        <v>3.5329158E-3</v>
      </c>
      <c r="LF152" s="22">
        <v>3.5662634999999998E-3</v>
      </c>
      <c r="LG152" s="22">
        <v>2.6863276999999999E-3</v>
      </c>
      <c r="LH152" s="22">
        <v>2.700217E-3</v>
      </c>
      <c r="LI152" s="22">
        <v>2.8813846000000001E-3</v>
      </c>
      <c r="LJ152" s="22">
        <v>3.3060883000000001E-3</v>
      </c>
      <c r="LK152" s="22">
        <v>3.0323556999999998E-3</v>
      </c>
      <c r="LL152" s="22">
        <v>2.6186607999999999E-3</v>
      </c>
      <c r="LM152" s="22">
        <v>2.9808972000000002E-3</v>
      </c>
      <c r="LN152" s="22">
        <v>3.2846887999999999E-3</v>
      </c>
      <c r="LO152" s="22">
        <v>3.3109811999999998E-3</v>
      </c>
      <c r="LP152" s="22">
        <v>2.5279556999999999E-3</v>
      </c>
      <c r="LQ152" s="22">
        <v>2.5389064000000002E-3</v>
      </c>
      <c r="LR152" s="22">
        <v>2.7033621E-3</v>
      </c>
      <c r="LS152" s="22" t="s">
        <v>51</v>
      </c>
      <c r="LT152" s="22" t="s">
        <v>45</v>
      </c>
      <c r="LU152" s="23">
        <v>3.187962E-7</v>
      </c>
      <c r="LV152" s="23">
        <v>2.437763E-7</v>
      </c>
      <c r="LW152" s="23">
        <v>1.6903878000000001E-7</v>
      </c>
      <c r="LX152" s="23">
        <v>1.8440440000000001E-7</v>
      </c>
      <c r="LY152" s="23">
        <v>1.1932109E-7</v>
      </c>
      <c r="LZ152" s="23">
        <v>1.6903878000000001E-7</v>
      </c>
      <c r="MA152" s="23">
        <v>1.8440440000000001E-7</v>
      </c>
      <c r="MB152" s="23">
        <v>1.1932109E-7</v>
      </c>
      <c r="MC152" s="23">
        <v>3.3525472000000001E-7</v>
      </c>
      <c r="MD152" s="23">
        <v>3.3525472000000001E-7</v>
      </c>
      <c r="ME152" s="23">
        <v>7.0983298E-6</v>
      </c>
      <c r="MF152" s="23">
        <v>5.2438129000000001E-7</v>
      </c>
      <c r="MG152" s="23">
        <v>9.2521691999999994E-6</v>
      </c>
      <c r="MH152" s="23">
        <v>2.7765237000000002E-7</v>
      </c>
      <c r="MI152" s="22">
        <v>6.0984565000000003E-6</v>
      </c>
      <c r="MJ152" s="22">
        <v>9.6002590999999997E-6</v>
      </c>
      <c r="MK152" s="22">
        <v>5.4999637999999997E-4</v>
      </c>
      <c r="ML152" s="22">
        <v>6.4205098999999997E-4</v>
      </c>
      <c r="MM152" s="22">
        <v>3.4015815999999998E-4</v>
      </c>
      <c r="MN152" s="22">
        <v>6.1757255999999997E-4</v>
      </c>
      <c r="MO152" s="22">
        <v>6.1757255999999997E-4</v>
      </c>
      <c r="MP152" s="22">
        <v>6.1757255999999997E-4</v>
      </c>
      <c r="MQ152" s="22">
        <v>3.4015815999999998E-4</v>
      </c>
      <c r="MR152" s="22">
        <v>3.4015815999999998E-4</v>
      </c>
      <c r="MS152" s="22">
        <v>5.4999637999999997E-4</v>
      </c>
      <c r="MT152" s="22">
        <v>7.4733606999999997E-4</v>
      </c>
      <c r="MU152" s="22">
        <v>5.9549045E-4</v>
      </c>
      <c r="MV152" s="22">
        <v>3.2403496000000002E-4</v>
      </c>
      <c r="MW152" s="22">
        <v>5.9549045E-4</v>
      </c>
      <c r="MX152" s="22">
        <v>6.5827894999999999E-4</v>
      </c>
      <c r="MY152" s="22">
        <v>6.5827894999999999E-4</v>
      </c>
      <c r="MZ152" s="22">
        <v>3.2403496000000002E-4</v>
      </c>
      <c r="NA152" s="22">
        <v>3.2403496000000002E-4</v>
      </c>
      <c r="NB152" s="22">
        <v>7.4733606999999997E-4</v>
      </c>
      <c r="NC152" s="23"/>
      <c r="ND152" s="23"/>
    </row>
    <row r="153" spans="1:368">
      <c r="A153" s="22" t="s">
        <v>48</v>
      </c>
      <c r="B153" s="22" t="s">
        <v>45</v>
      </c>
      <c r="C153" s="22">
        <v>11928.28</v>
      </c>
      <c r="D153" s="22">
        <v>11064.210999999999</v>
      </c>
      <c r="E153" s="22">
        <v>11438.487999999999</v>
      </c>
      <c r="F153" s="22">
        <v>11397.69</v>
      </c>
      <c r="G153" s="22">
        <v>11415.584000000001</v>
      </c>
      <c r="H153" s="22">
        <v>11400.814</v>
      </c>
      <c r="I153" s="22">
        <v>11387.404</v>
      </c>
      <c r="J153" s="22">
        <v>11414.298000000001</v>
      </c>
      <c r="K153" s="22">
        <v>11882.674000000001</v>
      </c>
      <c r="L153" s="22">
        <v>13588.848</v>
      </c>
      <c r="M153" s="22">
        <v>13234.450999999999</v>
      </c>
      <c r="N153" s="22">
        <v>13097.386</v>
      </c>
      <c r="O153" s="22">
        <v>13013.475</v>
      </c>
      <c r="P153" s="22">
        <v>13046.585999999999</v>
      </c>
      <c r="Q153" s="22">
        <v>13019.255999999999</v>
      </c>
      <c r="R153" s="22">
        <v>13002.861000000001</v>
      </c>
      <c r="S153" s="22">
        <v>13052.626</v>
      </c>
      <c r="T153" s="22">
        <v>14100.593000000001</v>
      </c>
      <c r="U153" s="22">
        <v>12650.446</v>
      </c>
      <c r="V153" s="22">
        <v>12151.364</v>
      </c>
      <c r="W153" s="22">
        <v>12175.415999999999</v>
      </c>
      <c r="X153" s="22">
        <v>12106.392</v>
      </c>
      <c r="Y153" s="22">
        <v>12134.135</v>
      </c>
      <c r="Z153" s="22">
        <v>12111.236000000001</v>
      </c>
      <c r="AA153" s="22">
        <v>12096.216</v>
      </c>
      <c r="AB153" s="22">
        <v>12137.912</v>
      </c>
      <c r="AC153" s="22">
        <v>12975.816999999999</v>
      </c>
      <c r="AD153" s="22">
        <v>11885.954</v>
      </c>
      <c r="AE153" s="22">
        <v>11091.59</v>
      </c>
      <c r="AF153" s="22">
        <v>11418.817999999999</v>
      </c>
      <c r="AG153" s="22">
        <v>11402.848</v>
      </c>
      <c r="AH153" s="22">
        <v>11411.823</v>
      </c>
      <c r="AI153" s="22">
        <v>11404.415000000001</v>
      </c>
      <c r="AJ153" s="22">
        <v>11393.196</v>
      </c>
      <c r="AK153" s="22">
        <v>11406.684999999999</v>
      </c>
      <c r="AL153" s="22">
        <v>11850.950999999999</v>
      </c>
      <c r="AM153" s="22">
        <v>13460.456</v>
      </c>
      <c r="AN153" s="22">
        <v>13137.273999999999</v>
      </c>
      <c r="AO153" s="22">
        <v>12991.341</v>
      </c>
      <c r="AP153" s="22">
        <v>12935.438</v>
      </c>
      <c r="AQ153" s="22">
        <v>12958.511</v>
      </c>
      <c r="AR153" s="22">
        <v>12939.466</v>
      </c>
      <c r="AS153" s="22">
        <v>12925.471</v>
      </c>
      <c r="AT153" s="22">
        <v>12960.15</v>
      </c>
      <c r="AU153" s="22">
        <v>13941.485000000001</v>
      </c>
      <c r="AV153" s="22">
        <v>12554.007</v>
      </c>
      <c r="AW153" s="22">
        <v>12097.281000000001</v>
      </c>
      <c r="AX153" s="22">
        <v>12100.527</v>
      </c>
      <c r="AY153" s="22">
        <v>12058.447</v>
      </c>
      <c r="AZ153" s="22">
        <v>12076.532999999999</v>
      </c>
      <c r="BA153" s="22">
        <v>12061.605</v>
      </c>
      <c r="BB153" s="22">
        <v>12048.895</v>
      </c>
      <c r="BC153" s="22">
        <v>12076.078</v>
      </c>
      <c r="BD153" s="22">
        <v>12862.183000000001</v>
      </c>
      <c r="BE153" s="22">
        <v>7927.8672999999999</v>
      </c>
      <c r="BF153" s="22">
        <v>8941.2260999999999</v>
      </c>
      <c r="BG153" s="22">
        <v>8969.2749999999996</v>
      </c>
      <c r="BH153" s="22">
        <v>8935.0241000000005</v>
      </c>
      <c r="BI153" s="22">
        <v>9986.9655000000002</v>
      </c>
      <c r="BJ153" s="22">
        <v>9972.9498999999996</v>
      </c>
      <c r="BK153" s="22">
        <v>8920.7999999999993</v>
      </c>
      <c r="BL153" s="22">
        <v>8946.3207000000002</v>
      </c>
      <c r="BM153" s="22">
        <v>7911.2574000000004</v>
      </c>
      <c r="BN153" s="22">
        <v>9426.8474000000006</v>
      </c>
      <c r="BO153" s="22">
        <v>10502.557000000001</v>
      </c>
      <c r="BP153" s="22">
        <v>10556.39</v>
      </c>
      <c r="BQ153" s="22">
        <v>10492.456</v>
      </c>
      <c r="BR153" s="22">
        <v>11625.118</v>
      </c>
      <c r="BS153" s="22">
        <v>11602.293</v>
      </c>
      <c r="BT153" s="22">
        <v>10477.442999999999</v>
      </c>
      <c r="BU153" s="22">
        <v>10519.005999999999</v>
      </c>
      <c r="BV153" s="22">
        <v>9400.0905999999995</v>
      </c>
      <c r="BW153" s="22">
        <v>8669.0537999999997</v>
      </c>
      <c r="BX153" s="22">
        <v>9689.3269</v>
      </c>
      <c r="BY153" s="22">
        <v>9734.2185000000009</v>
      </c>
      <c r="BZ153" s="22">
        <v>9680.6483000000007</v>
      </c>
      <c r="CA153" s="22">
        <v>10750.838</v>
      </c>
      <c r="CB153" s="22">
        <v>10731.226000000001</v>
      </c>
      <c r="CC153" s="22">
        <v>9666.3866999999991</v>
      </c>
      <c r="CD153" s="22">
        <v>9702.0982000000004</v>
      </c>
      <c r="CE153" s="22">
        <v>8646.0141999999996</v>
      </c>
      <c r="CF153" s="22">
        <v>7938.1378999999997</v>
      </c>
      <c r="CG153" s="22">
        <v>8883.9979999999996</v>
      </c>
      <c r="CH153" s="22">
        <v>8891.0691999999999</v>
      </c>
      <c r="CI153" s="22">
        <v>8881.0028000000002</v>
      </c>
      <c r="CJ153" s="22">
        <v>9850.1702000000005</v>
      </c>
      <c r="CK153" s="22">
        <v>9843.4012999999995</v>
      </c>
      <c r="CL153" s="22">
        <v>8867.6579000000002</v>
      </c>
      <c r="CM153" s="22">
        <v>8879.9832000000006</v>
      </c>
      <c r="CN153" s="22">
        <v>7929.8887999999997</v>
      </c>
      <c r="CO153" s="22">
        <v>9353.1133000000009</v>
      </c>
      <c r="CP153" s="22">
        <v>10354.079</v>
      </c>
      <c r="CQ153" s="22">
        <v>10385.004000000001</v>
      </c>
      <c r="CR153" s="22">
        <v>10347.482</v>
      </c>
      <c r="CS153" s="22">
        <v>11388.698</v>
      </c>
      <c r="CT153" s="22">
        <v>11373.79</v>
      </c>
      <c r="CU153" s="22">
        <v>10333.442999999999</v>
      </c>
      <c r="CV153" s="22">
        <v>10360.588</v>
      </c>
      <c r="CW153" s="22">
        <v>9335.4917999999998</v>
      </c>
      <c r="CX153" s="22">
        <v>8626.3333999999995</v>
      </c>
      <c r="CY153" s="22">
        <v>9578.6136000000006</v>
      </c>
      <c r="CZ153" s="22">
        <v>9601.3230000000003</v>
      </c>
      <c r="DA153" s="22">
        <v>9573.3187999999991</v>
      </c>
      <c r="DB153" s="22">
        <v>10559.43</v>
      </c>
      <c r="DC153" s="22">
        <v>10547.465</v>
      </c>
      <c r="DD153" s="22">
        <v>9559.9390000000003</v>
      </c>
      <c r="DE153" s="22">
        <v>9581.7265000000007</v>
      </c>
      <c r="DF153" s="22">
        <v>8612.1142</v>
      </c>
      <c r="DG153" s="22" t="s">
        <v>48</v>
      </c>
      <c r="DH153" s="22" t="s">
        <v>45</v>
      </c>
      <c r="DI153" s="22">
        <v>11935.263999999999</v>
      </c>
      <c r="DJ153" s="22">
        <v>11048.945</v>
      </c>
      <c r="DK153" s="22">
        <v>11435.133</v>
      </c>
      <c r="DL153" s="22">
        <v>11390.379000000001</v>
      </c>
      <c r="DM153" s="22">
        <v>11409.742</v>
      </c>
      <c r="DN153" s="22">
        <v>11393.76</v>
      </c>
      <c r="DO153" s="22">
        <v>11379.856</v>
      </c>
      <c r="DP153" s="22">
        <v>11408.958000000001</v>
      </c>
      <c r="DQ153" s="22">
        <v>11887.550999999999</v>
      </c>
      <c r="DR153" s="22">
        <v>14225.743</v>
      </c>
      <c r="DS153" s="22">
        <v>13271.83</v>
      </c>
      <c r="DT153" s="22">
        <v>13720.171</v>
      </c>
      <c r="DU153" s="22">
        <v>13630.22</v>
      </c>
      <c r="DV153" s="22">
        <v>13665.562</v>
      </c>
      <c r="DW153" s="22">
        <v>13636.39</v>
      </c>
      <c r="DX153" s="22">
        <v>13619.276</v>
      </c>
      <c r="DY153" s="22">
        <v>13672.394</v>
      </c>
      <c r="DZ153" s="22">
        <v>14161.737999999999</v>
      </c>
      <c r="EA153" s="22">
        <v>13065.261</v>
      </c>
      <c r="EB153" s="22">
        <v>12163.251</v>
      </c>
      <c r="EC153" s="22">
        <v>12578.731</v>
      </c>
      <c r="ED153" s="22">
        <v>12504.493</v>
      </c>
      <c r="EE153" s="22">
        <v>12534.156999999999</v>
      </c>
      <c r="EF153" s="22">
        <v>12509.672</v>
      </c>
      <c r="EG153" s="22">
        <v>12494.045</v>
      </c>
      <c r="EH153" s="22">
        <v>12538.63</v>
      </c>
      <c r="EI153" s="22">
        <v>13007.995999999999</v>
      </c>
      <c r="EJ153" s="22">
        <v>11885.954</v>
      </c>
      <c r="EK153" s="22">
        <v>11091.59</v>
      </c>
      <c r="EL153" s="22">
        <v>11418.817999999999</v>
      </c>
      <c r="EM153" s="22">
        <v>11402.848</v>
      </c>
      <c r="EN153" s="22">
        <v>11411.823</v>
      </c>
      <c r="EO153" s="22">
        <v>11404.415000000001</v>
      </c>
      <c r="EP153" s="22">
        <v>11393.196</v>
      </c>
      <c r="EQ153" s="22">
        <v>11406.684999999999</v>
      </c>
      <c r="ER153" s="22">
        <v>11850.950999999999</v>
      </c>
      <c r="ES153" s="22">
        <v>13991.102000000001</v>
      </c>
      <c r="ET153" s="22">
        <v>13137.273999999999</v>
      </c>
      <c r="EU153" s="22">
        <v>13519.906000000001</v>
      </c>
      <c r="EV153" s="22">
        <v>13463.246999999999</v>
      </c>
      <c r="EW153" s="22">
        <v>13486.602000000001</v>
      </c>
      <c r="EX153" s="22">
        <v>13467.324000000001</v>
      </c>
      <c r="EY153" s="22">
        <v>13453.233</v>
      </c>
      <c r="EZ153" s="22">
        <v>13488.334999999999</v>
      </c>
      <c r="FA153" s="22">
        <v>13941.485000000001</v>
      </c>
      <c r="FB153" s="22">
        <v>12905.806</v>
      </c>
      <c r="FC153" s="22">
        <v>12097.281000000001</v>
      </c>
      <c r="FD153" s="22">
        <v>12450.946</v>
      </c>
      <c r="FE153" s="22">
        <v>12408.366</v>
      </c>
      <c r="FF153" s="22">
        <v>12426.638000000001</v>
      </c>
      <c r="FG153" s="22">
        <v>12411.556</v>
      </c>
      <c r="FH153" s="22">
        <v>12398.781999999999</v>
      </c>
      <c r="FI153" s="22">
        <v>12426.245000000001</v>
      </c>
      <c r="FJ153" s="22">
        <v>12862.183000000001</v>
      </c>
      <c r="FK153" s="22">
        <v>7531.3225000000002</v>
      </c>
      <c r="FL153" s="22">
        <v>8568.4709000000003</v>
      </c>
      <c r="FM153" s="22">
        <v>8599.7795999999998</v>
      </c>
      <c r="FN153" s="22">
        <v>8561.7430000000004</v>
      </c>
      <c r="FO153" s="22">
        <v>9640.1093000000001</v>
      </c>
      <c r="FP153" s="22">
        <v>9624.9053000000004</v>
      </c>
      <c r="FQ153" s="22">
        <v>8547.1941999999999</v>
      </c>
      <c r="FR153" s="22">
        <v>8574.8788999999997</v>
      </c>
      <c r="FS153" s="22">
        <v>7513.3351000000002</v>
      </c>
      <c r="FT153" s="22">
        <v>9441.9655000000002</v>
      </c>
      <c r="FU153" s="22">
        <v>10536.892</v>
      </c>
      <c r="FV153" s="22">
        <v>10594.419</v>
      </c>
      <c r="FW153" s="22">
        <v>10526.210999999999</v>
      </c>
      <c r="FX153" s="22">
        <v>11680.924000000001</v>
      </c>
      <c r="FY153" s="22">
        <v>11656.788</v>
      </c>
      <c r="FZ153" s="22">
        <v>10510.939</v>
      </c>
      <c r="GA153" s="22">
        <v>10554.888999999999</v>
      </c>
      <c r="GB153" s="22">
        <v>9413.6933000000008</v>
      </c>
      <c r="GC153" s="22">
        <v>8290.4020999999993</v>
      </c>
      <c r="GD153" s="22">
        <v>9334.6316000000006</v>
      </c>
      <c r="GE153" s="22">
        <v>9383.1897000000008</v>
      </c>
      <c r="GF153" s="22">
        <v>9325.3673999999992</v>
      </c>
      <c r="GG153" s="22">
        <v>10422.423000000001</v>
      </c>
      <c r="GH153" s="22">
        <v>10401.486999999999</v>
      </c>
      <c r="GI153" s="22">
        <v>9310.7801999999992</v>
      </c>
      <c r="GJ153" s="22">
        <v>9348.9017999999996</v>
      </c>
      <c r="GK153" s="22">
        <v>8265.8297999999995</v>
      </c>
      <c r="GL153" s="22">
        <v>7938.1378999999997</v>
      </c>
      <c r="GM153" s="22">
        <v>8883.9979999999996</v>
      </c>
      <c r="GN153" s="22">
        <v>8891.0691999999999</v>
      </c>
      <c r="GO153" s="22">
        <v>8881.0028000000002</v>
      </c>
      <c r="GP153" s="22">
        <v>9850.1702000000005</v>
      </c>
      <c r="GQ153" s="22">
        <v>9843.4012999999995</v>
      </c>
      <c r="GR153" s="22">
        <v>8867.6579000000002</v>
      </c>
      <c r="GS153" s="22">
        <v>8879.9832000000006</v>
      </c>
      <c r="GT153" s="22">
        <v>7929.8887999999997</v>
      </c>
      <c r="GU153" s="22">
        <v>9353.1133000000009</v>
      </c>
      <c r="GV153" s="22">
        <v>10354.079</v>
      </c>
      <c r="GW153" s="22">
        <v>10385.004000000001</v>
      </c>
      <c r="GX153" s="22">
        <v>10347.482</v>
      </c>
      <c r="GY153" s="22">
        <v>11388.698</v>
      </c>
      <c r="GZ153" s="22">
        <v>11373.79</v>
      </c>
      <c r="HA153" s="22">
        <v>10333.442999999999</v>
      </c>
      <c r="HB153" s="22">
        <v>10360.588</v>
      </c>
      <c r="HC153" s="22">
        <v>9335.4917999999998</v>
      </c>
      <c r="HD153" s="22">
        <v>8626.3333999999995</v>
      </c>
      <c r="HE153" s="22">
        <v>9578.6136000000006</v>
      </c>
      <c r="HF153" s="22">
        <v>9601.3230000000003</v>
      </c>
      <c r="HG153" s="22">
        <v>9573.3187999999991</v>
      </c>
      <c r="HH153" s="22">
        <v>10559.43</v>
      </c>
      <c r="HI153" s="22">
        <v>10547.465</v>
      </c>
      <c r="HJ153" s="22">
        <v>9559.9390000000003</v>
      </c>
      <c r="HK153" s="22">
        <v>9581.7265000000007</v>
      </c>
      <c r="HL153" s="22">
        <v>8612.1142</v>
      </c>
      <c r="HM153" s="22" t="s">
        <v>48</v>
      </c>
      <c r="HN153" s="22" t="s">
        <v>45</v>
      </c>
      <c r="HO153" s="22">
        <v>11851.156999999999</v>
      </c>
      <c r="HP153" s="22">
        <v>11016.967000000001</v>
      </c>
      <c r="HQ153" s="22">
        <v>11369.121999999999</v>
      </c>
      <c r="HR153" s="22">
        <v>11341.464</v>
      </c>
      <c r="HS153" s="22">
        <v>11354.668</v>
      </c>
      <c r="HT153" s="22">
        <v>11343.769</v>
      </c>
      <c r="HU153" s="22">
        <v>11331.427</v>
      </c>
      <c r="HV153" s="22">
        <v>11351.272000000001</v>
      </c>
      <c r="HW153" s="22">
        <v>11810.9</v>
      </c>
      <c r="HX153" s="22">
        <v>14494.906000000001</v>
      </c>
      <c r="HY153" s="22">
        <v>13591.105</v>
      </c>
      <c r="HZ153" s="22">
        <v>14009.914000000001</v>
      </c>
      <c r="IA153" s="22">
        <v>13932.329</v>
      </c>
      <c r="IB153" s="22">
        <v>13963.162</v>
      </c>
      <c r="IC153" s="22">
        <v>13937.712</v>
      </c>
      <c r="ID153" s="22">
        <v>13921.89</v>
      </c>
      <c r="IE153" s="22">
        <v>13968.232</v>
      </c>
      <c r="IF153" s="22">
        <v>14436.901</v>
      </c>
      <c r="IG153" s="22">
        <v>13186.06</v>
      </c>
      <c r="IH153" s="22">
        <v>12333.838</v>
      </c>
      <c r="II153" s="22">
        <v>12718.641</v>
      </c>
      <c r="IJ153" s="22">
        <v>12658.395</v>
      </c>
      <c r="IK153" s="22">
        <v>12682.987999999999</v>
      </c>
      <c r="IL153" s="22">
        <v>12662.689</v>
      </c>
      <c r="IM153" s="22">
        <v>12648.433999999999</v>
      </c>
      <c r="IN153" s="22">
        <v>12685.396000000001</v>
      </c>
      <c r="IO153" s="22">
        <v>13135.26</v>
      </c>
      <c r="IP153" s="22">
        <v>11885.954</v>
      </c>
      <c r="IQ153" s="22">
        <v>11091.59</v>
      </c>
      <c r="IR153" s="22">
        <v>11418.817999999999</v>
      </c>
      <c r="IS153" s="22">
        <v>11402.848</v>
      </c>
      <c r="IT153" s="22">
        <v>11411.823</v>
      </c>
      <c r="IU153" s="22">
        <v>11404.415000000001</v>
      </c>
      <c r="IV153" s="22">
        <v>11393.196</v>
      </c>
      <c r="IW153" s="22">
        <v>11406.684999999999</v>
      </c>
      <c r="IX153" s="22">
        <v>11850.950999999999</v>
      </c>
      <c r="IY153" s="22">
        <v>14368.902</v>
      </c>
      <c r="IZ153" s="22">
        <v>13510.509</v>
      </c>
      <c r="JA153" s="22">
        <v>13900.293</v>
      </c>
      <c r="JB153" s="22">
        <v>13836.807000000001</v>
      </c>
      <c r="JC153" s="22">
        <v>13862.550999999999</v>
      </c>
      <c r="JD153" s="22">
        <v>13841.300999999999</v>
      </c>
      <c r="JE153" s="22">
        <v>13826.799000000001</v>
      </c>
      <c r="JF153" s="22">
        <v>13865.492</v>
      </c>
      <c r="JG153" s="22">
        <v>14317.092000000001</v>
      </c>
      <c r="JH153" s="22">
        <v>13160.932000000001</v>
      </c>
      <c r="JI153" s="22">
        <v>12349.346</v>
      </c>
      <c r="JJ153" s="22">
        <v>12707.757</v>
      </c>
      <c r="JK153" s="22">
        <v>12660.662</v>
      </c>
      <c r="JL153" s="22">
        <v>12680.514999999999</v>
      </c>
      <c r="JM153" s="22">
        <v>12664.128000000001</v>
      </c>
      <c r="JN153" s="22">
        <v>12651.082</v>
      </c>
      <c r="JO153" s="22">
        <v>12680.92</v>
      </c>
      <c r="JP153" s="22">
        <v>13115.86</v>
      </c>
      <c r="JQ153" s="22">
        <v>7932.9005999999999</v>
      </c>
      <c r="JR153" s="22">
        <v>8918.8387999999995</v>
      </c>
      <c r="JS153" s="22">
        <v>8935.7526999999991</v>
      </c>
      <c r="JT153" s="22">
        <v>8914.3215</v>
      </c>
      <c r="JU153" s="22">
        <v>9930.8996000000006</v>
      </c>
      <c r="JV153" s="22">
        <v>9920.6911</v>
      </c>
      <c r="JW153" s="22">
        <v>8900.4452999999994</v>
      </c>
      <c r="JX153" s="22">
        <v>8919.0336000000007</v>
      </c>
      <c r="JY153" s="22">
        <v>7920.6791999999996</v>
      </c>
      <c r="JZ153" s="22">
        <v>9629.2232000000004</v>
      </c>
      <c r="KA153" s="22">
        <v>10669.777</v>
      </c>
      <c r="KB153" s="22">
        <v>10717.53</v>
      </c>
      <c r="KC153" s="22">
        <v>10660.638000000001</v>
      </c>
      <c r="KD153" s="22">
        <v>11753.41</v>
      </c>
      <c r="KE153" s="22">
        <v>11732.757</v>
      </c>
      <c r="KF153" s="22">
        <v>10646.1</v>
      </c>
      <c r="KG153" s="22">
        <v>10683.706</v>
      </c>
      <c r="KH153" s="22">
        <v>9604.9824000000008</v>
      </c>
      <c r="KI153" s="22">
        <v>8811.1573000000008</v>
      </c>
      <c r="KJ153" s="22">
        <v>9805.1478999999999</v>
      </c>
      <c r="KK153" s="22">
        <v>9842.5444000000007</v>
      </c>
      <c r="KL153" s="22">
        <v>9797.6196</v>
      </c>
      <c r="KM153" s="22">
        <v>10836.027</v>
      </c>
      <c r="KN153" s="22">
        <v>10819.013999999999</v>
      </c>
      <c r="KO153" s="22">
        <v>9783.7026999999998</v>
      </c>
      <c r="KP153" s="22">
        <v>9814.6812000000009</v>
      </c>
      <c r="KQ153" s="22">
        <v>8791.1190999999999</v>
      </c>
      <c r="KR153" s="22">
        <v>7938.1378999999997</v>
      </c>
      <c r="KS153" s="22">
        <v>8883.9979999999996</v>
      </c>
      <c r="KT153" s="22">
        <v>8891.0691999999999</v>
      </c>
      <c r="KU153" s="22">
        <v>8881.0028000000002</v>
      </c>
      <c r="KV153" s="22">
        <v>9850.1702000000005</v>
      </c>
      <c r="KW153" s="22">
        <v>9843.4012999999995</v>
      </c>
      <c r="KX153" s="22">
        <v>8867.6579000000002</v>
      </c>
      <c r="KY153" s="22">
        <v>8879.9832000000006</v>
      </c>
      <c r="KZ153" s="22">
        <v>7929.8887999999997</v>
      </c>
      <c r="LA153" s="22">
        <v>9581.4272999999994</v>
      </c>
      <c r="LB153" s="22">
        <v>10584.35</v>
      </c>
      <c r="LC153" s="22">
        <v>10621.108</v>
      </c>
      <c r="LD153" s="22">
        <v>10576.896000000001</v>
      </c>
      <c r="LE153" s="22">
        <v>11623.986000000001</v>
      </c>
      <c r="LF153" s="22">
        <v>11607.143</v>
      </c>
      <c r="LG153" s="22">
        <v>10562.851000000001</v>
      </c>
      <c r="LH153" s="22">
        <v>10593.521000000001</v>
      </c>
      <c r="LI153" s="22">
        <v>9561.5815000000002</v>
      </c>
      <c r="LJ153" s="22">
        <v>8778.5748999999996</v>
      </c>
      <c r="LK153" s="22">
        <v>9732.1407999999992</v>
      </c>
      <c r="LL153" s="22">
        <v>9758.8124000000007</v>
      </c>
      <c r="LM153" s="22">
        <v>9726.2641000000003</v>
      </c>
      <c r="LN153" s="22">
        <v>10716.321</v>
      </c>
      <c r="LO153" s="22">
        <v>10703.04</v>
      </c>
      <c r="LP153" s="22">
        <v>9712.8803000000007</v>
      </c>
      <c r="LQ153" s="22">
        <v>9737.0622000000003</v>
      </c>
      <c r="LR153" s="22">
        <v>8762.8456999999999</v>
      </c>
      <c r="LS153" s="22" t="s">
        <v>48</v>
      </c>
      <c r="LT153" s="22" t="s">
        <v>45</v>
      </c>
      <c r="LU153" s="22">
        <v>6.5594505999999999E-4</v>
      </c>
      <c r="LV153" s="22">
        <v>3.9113796000000002E-4</v>
      </c>
      <c r="LW153" s="22">
        <v>3.1417632999999998E-4</v>
      </c>
      <c r="LX153" s="22">
        <v>3.4273495999999999E-4</v>
      </c>
      <c r="LY153" s="22">
        <v>2.2177079E-4</v>
      </c>
      <c r="LZ153" s="22">
        <v>3.1417632999999998E-4</v>
      </c>
      <c r="MA153" s="22">
        <v>3.4273495999999999E-4</v>
      </c>
      <c r="MB153" s="22">
        <v>2.2177079E-4</v>
      </c>
      <c r="MC153" s="22">
        <v>6.8980959999999998E-4</v>
      </c>
      <c r="MD153" s="22">
        <v>6.8980959999999998E-4</v>
      </c>
      <c r="ME153" s="22">
        <v>4.5689208999999996E-3</v>
      </c>
      <c r="MF153" s="22">
        <v>1.0128263E-2</v>
      </c>
      <c r="MG153" s="22">
        <v>5.7057521999999998E-3</v>
      </c>
      <c r="MH153" s="22">
        <v>2.5441137E-3</v>
      </c>
      <c r="MI153" s="22">
        <v>3.8775372E-3</v>
      </c>
      <c r="MJ153" s="22">
        <v>5.6365601999999997E-3</v>
      </c>
      <c r="MK153" s="22">
        <v>12511.69</v>
      </c>
      <c r="ML153" s="22">
        <v>12012.897999999999</v>
      </c>
      <c r="MM153" s="22">
        <v>12205.662</v>
      </c>
      <c r="MN153" s="22">
        <v>12211.870999999999</v>
      </c>
      <c r="MO153" s="22">
        <v>12211.870999999999</v>
      </c>
      <c r="MP153" s="22">
        <v>12211.870999999999</v>
      </c>
      <c r="MQ153" s="22">
        <v>12205.662</v>
      </c>
      <c r="MR153" s="22">
        <v>12205.662</v>
      </c>
      <c r="MS153" s="22">
        <v>12511.69</v>
      </c>
      <c r="MT153" s="22">
        <v>8788.4526999999998</v>
      </c>
      <c r="MU153" s="22">
        <v>9398.2137000000002</v>
      </c>
      <c r="MV153" s="22">
        <v>9389.5637000000006</v>
      </c>
      <c r="MW153" s="22">
        <v>9398.2137000000002</v>
      </c>
      <c r="MX153" s="22">
        <v>10014.218000000001</v>
      </c>
      <c r="MY153" s="22">
        <v>10014.218000000001</v>
      </c>
      <c r="MZ153" s="22">
        <v>9389.5637000000006</v>
      </c>
      <c r="NA153" s="22">
        <v>9389.5637000000006</v>
      </c>
      <c r="NB153" s="22">
        <v>8788.4526999999998</v>
      </c>
    </row>
    <row r="154" spans="1:368">
      <c r="A154" s="22" t="s">
        <v>52</v>
      </c>
      <c r="B154" s="22" t="s">
        <v>45</v>
      </c>
      <c r="C154" s="22">
        <v>7.1930268999999996</v>
      </c>
      <c r="D154" s="22">
        <v>13.657062</v>
      </c>
      <c r="E154" s="22">
        <v>2.3817545</v>
      </c>
      <c r="F154" s="22">
        <v>3.2367438000000002</v>
      </c>
      <c r="G154" s="22">
        <v>2.2404877000000001</v>
      </c>
      <c r="H154" s="22">
        <v>7.0481268999999998</v>
      </c>
      <c r="I154" s="22">
        <v>2.2542179</v>
      </c>
      <c r="J154" s="22">
        <v>3.3905902999999999</v>
      </c>
      <c r="K154" s="22">
        <v>3.215557</v>
      </c>
      <c r="L154" s="22">
        <v>12.666202</v>
      </c>
      <c r="M154" s="22">
        <v>24.592670999999999</v>
      </c>
      <c r="N154" s="22">
        <v>3.7662718000000002</v>
      </c>
      <c r="O154" s="22">
        <v>5.0619905000000003</v>
      </c>
      <c r="P154" s="22">
        <v>3.2185307999999999</v>
      </c>
      <c r="Q154" s="22">
        <v>12.114526</v>
      </c>
      <c r="R154" s="22">
        <v>3.5302796999999999</v>
      </c>
      <c r="S154" s="22">
        <v>5.6330089000000001</v>
      </c>
      <c r="T154" s="22">
        <v>5.3652660000000001</v>
      </c>
      <c r="U154" s="22">
        <v>10.716597</v>
      </c>
      <c r="V154" s="22">
        <v>20.709752000000002</v>
      </c>
      <c r="W154" s="22">
        <v>3.2591808000000002</v>
      </c>
      <c r="X154" s="22">
        <v>4.3884824</v>
      </c>
      <c r="Y154" s="22">
        <v>2.8439016000000001</v>
      </c>
      <c r="Z154" s="22">
        <v>10.297594999999999</v>
      </c>
      <c r="AA154" s="22">
        <v>3.0614498999999999</v>
      </c>
      <c r="AB154" s="22">
        <v>4.8232651000000004</v>
      </c>
      <c r="AC154" s="22">
        <v>4.5890873000000001</v>
      </c>
      <c r="AD154" s="22">
        <v>3.7938456999999999</v>
      </c>
      <c r="AE154" s="22">
        <v>7.1753245999999997</v>
      </c>
      <c r="AF154" s="22">
        <v>1.3791553000000001</v>
      </c>
      <c r="AG154" s="22">
        <v>1.9608627000000001</v>
      </c>
      <c r="AH154" s="22">
        <v>1.461168</v>
      </c>
      <c r="AI154" s="22">
        <v>3.8725480000000001</v>
      </c>
      <c r="AJ154" s="22">
        <v>1.3151864</v>
      </c>
      <c r="AK154" s="22">
        <v>1.8851595999999999</v>
      </c>
      <c r="AL154" s="22">
        <v>1.7991478000000001</v>
      </c>
      <c r="AM154" s="22">
        <v>8.8653487999999996</v>
      </c>
      <c r="AN154" s="22">
        <v>17.307766999999998</v>
      </c>
      <c r="AO154" s="22">
        <v>2.6626281000000001</v>
      </c>
      <c r="AP154" s="22">
        <v>3.6529569</v>
      </c>
      <c r="AQ154" s="22">
        <v>2.3683518000000001</v>
      </c>
      <c r="AR154" s="22">
        <v>8.5674793000000005</v>
      </c>
      <c r="AS154" s="22">
        <v>2.4981781999999999</v>
      </c>
      <c r="AT154" s="22">
        <v>3.963454</v>
      </c>
      <c r="AU154" s="22">
        <v>3.7915203000000002</v>
      </c>
      <c r="AV154" s="22">
        <v>7.0533919999999997</v>
      </c>
      <c r="AW154" s="22">
        <v>13.699552000000001</v>
      </c>
      <c r="AX154" s="22">
        <v>2.1908354999999999</v>
      </c>
      <c r="AY154" s="22">
        <v>3.0263008999999998</v>
      </c>
      <c r="AZ154" s="22">
        <v>2.0193677000000001</v>
      </c>
      <c r="BA154" s="22">
        <v>6.8785315000000002</v>
      </c>
      <c r="BB154" s="22">
        <v>2.0619320000000001</v>
      </c>
      <c r="BC154" s="22">
        <v>3.2104832000000001</v>
      </c>
      <c r="BD154" s="22">
        <v>3.0697586000000001</v>
      </c>
      <c r="BE154" s="22">
        <v>6.8411045000000001</v>
      </c>
      <c r="BF154" s="22">
        <v>12.820535</v>
      </c>
      <c r="BG154" s="22">
        <v>2.4414709000000001</v>
      </c>
      <c r="BH154" s="22">
        <v>2.9053057</v>
      </c>
      <c r="BI154" s="22">
        <v>2.0801566999999999</v>
      </c>
      <c r="BJ154" s="22">
        <v>6.6422692000000003</v>
      </c>
      <c r="BK154" s="22">
        <v>2.3204476000000001</v>
      </c>
      <c r="BL154" s="22">
        <v>3.3987854</v>
      </c>
      <c r="BM154" s="22">
        <v>3.0601555</v>
      </c>
      <c r="BN154" s="22">
        <v>10.702163000000001</v>
      </c>
      <c r="BO154" s="22">
        <v>20.351842000000001</v>
      </c>
      <c r="BP154" s="22">
        <v>3.4457184000000001</v>
      </c>
      <c r="BQ154" s="22">
        <v>4.2039007000000002</v>
      </c>
      <c r="BR154" s="22">
        <v>2.7926247000000002</v>
      </c>
      <c r="BS154" s="22">
        <v>10.222481</v>
      </c>
      <c r="BT154" s="22">
        <v>3.2486199</v>
      </c>
      <c r="BU154" s="22">
        <v>5.0048006999999997</v>
      </c>
      <c r="BV154" s="22">
        <v>4.5523182999999996</v>
      </c>
      <c r="BW154" s="22">
        <v>9.2749766999999999</v>
      </c>
      <c r="BX154" s="22">
        <v>17.580869</v>
      </c>
      <c r="BY154" s="22">
        <v>3.0553916000000001</v>
      </c>
      <c r="BZ154" s="22">
        <v>3.7063662000000002</v>
      </c>
      <c r="CA154" s="22">
        <v>2.5050487000000001</v>
      </c>
      <c r="CB154" s="22">
        <v>8.8888692000000002</v>
      </c>
      <c r="CC154" s="22">
        <v>2.8860423000000002</v>
      </c>
      <c r="CD154" s="22">
        <v>4.3949736000000001</v>
      </c>
      <c r="CE154" s="22">
        <v>3.9892812000000002</v>
      </c>
      <c r="CF154" s="22">
        <v>3.4963256999999999</v>
      </c>
      <c r="CG154" s="22">
        <v>6.4543505999999997</v>
      </c>
      <c r="CH154" s="22">
        <v>1.4439473</v>
      </c>
      <c r="CI154" s="22">
        <v>1.6657492</v>
      </c>
      <c r="CJ154" s="22">
        <v>1.3208078000000001</v>
      </c>
      <c r="CK154" s="22">
        <v>3.5240992000000002</v>
      </c>
      <c r="CL154" s="22">
        <v>1.3854986</v>
      </c>
      <c r="CM154" s="22">
        <v>1.9062863000000001</v>
      </c>
      <c r="CN154" s="22">
        <v>1.6676473000000001</v>
      </c>
      <c r="CO154" s="22">
        <v>7.061903</v>
      </c>
      <c r="CP154" s="22">
        <v>13.41009</v>
      </c>
      <c r="CQ154" s="22">
        <v>2.3700304999999999</v>
      </c>
      <c r="CR154" s="22">
        <v>2.8637603999999999</v>
      </c>
      <c r="CS154" s="22">
        <v>1.9770669000000001</v>
      </c>
      <c r="CT154" s="22">
        <v>6.8295566000000001</v>
      </c>
      <c r="CU154" s="22">
        <v>2.2413040999999998</v>
      </c>
      <c r="CV154" s="22">
        <v>3.3882777000000002</v>
      </c>
      <c r="CW154" s="22">
        <v>3.0448824999999999</v>
      </c>
      <c r="CX154" s="22">
        <v>5.7561885000000004</v>
      </c>
      <c r="CY154" s="22">
        <v>10.874345</v>
      </c>
      <c r="CZ154" s="22">
        <v>2.0139757999999999</v>
      </c>
      <c r="DA154" s="22">
        <v>2.409538</v>
      </c>
      <c r="DB154" s="22">
        <v>1.7153221999999999</v>
      </c>
      <c r="DC154" s="22">
        <v>5.6100788000000001</v>
      </c>
      <c r="DD154" s="22">
        <v>1.9106561</v>
      </c>
      <c r="DE154" s="22">
        <v>2.8312522000000002</v>
      </c>
      <c r="DF154" s="22">
        <v>2.5303452000000002</v>
      </c>
      <c r="DG154" s="22" t="s">
        <v>52</v>
      </c>
      <c r="DH154" s="22" t="s">
        <v>45</v>
      </c>
      <c r="DI154" s="22">
        <v>7.7216035999999999</v>
      </c>
      <c r="DJ154" s="22">
        <v>14.697487000000001</v>
      </c>
      <c r="DK154" s="22">
        <v>2.5155742000000001</v>
      </c>
      <c r="DL154" s="22">
        <v>3.4201336000000002</v>
      </c>
      <c r="DM154" s="22">
        <v>2.3420949000000002</v>
      </c>
      <c r="DN154" s="22">
        <v>7.5443935</v>
      </c>
      <c r="DO154" s="22">
        <v>2.3775681</v>
      </c>
      <c r="DP154" s="22">
        <v>3.6072253999999999</v>
      </c>
      <c r="DQ154" s="22">
        <v>3.4175835999999999</v>
      </c>
      <c r="DR154" s="22">
        <v>13.482063999999999</v>
      </c>
      <c r="DS154" s="22">
        <v>25.958594000000002</v>
      </c>
      <c r="DT154" s="22">
        <v>3.9825184999999999</v>
      </c>
      <c r="DU154" s="22">
        <v>5.3524319</v>
      </c>
      <c r="DV154" s="22">
        <v>3.3847464999999999</v>
      </c>
      <c r="DW154" s="22">
        <v>12.880219</v>
      </c>
      <c r="DX154" s="22">
        <v>3.7306235999999999</v>
      </c>
      <c r="DY154" s="22">
        <v>5.9750500999999998</v>
      </c>
      <c r="DZ154" s="22">
        <v>5.6324611999999998</v>
      </c>
      <c r="EA154" s="22">
        <v>11.41508</v>
      </c>
      <c r="EB154" s="22">
        <v>21.926331000000001</v>
      </c>
      <c r="EC154" s="22">
        <v>3.4412446000000001</v>
      </c>
      <c r="ED154" s="22">
        <v>4.6339964</v>
      </c>
      <c r="EE154" s="22">
        <v>2.9824248</v>
      </c>
      <c r="EF154" s="22">
        <v>10.952425</v>
      </c>
      <c r="EG154" s="22">
        <v>3.2298171999999998</v>
      </c>
      <c r="EH154" s="22">
        <v>5.1136705999999998</v>
      </c>
      <c r="EI154" s="22">
        <v>4.8254203999999996</v>
      </c>
      <c r="EJ154" s="22">
        <v>3.7938456999999999</v>
      </c>
      <c r="EK154" s="22">
        <v>7.1753245999999997</v>
      </c>
      <c r="EL154" s="22">
        <v>1.3791553000000001</v>
      </c>
      <c r="EM154" s="22">
        <v>1.9608627000000001</v>
      </c>
      <c r="EN154" s="22">
        <v>1.461168</v>
      </c>
      <c r="EO154" s="22">
        <v>3.8725480000000001</v>
      </c>
      <c r="EP154" s="22">
        <v>1.3151864</v>
      </c>
      <c r="EQ154" s="22">
        <v>1.8851595999999999</v>
      </c>
      <c r="ER154" s="22">
        <v>1.7991478000000001</v>
      </c>
      <c r="ES154" s="22">
        <v>8.9768430000000006</v>
      </c>
      <c r="ET154" s="22">
        <v>17.307766999999998</v>
      </c>
      <c r="EU154" s="22">
        <v>2.6984707999999999</v>
      </c>
      <c r="EV154" s="22">
        <v>3.6983679999999999</v>
      </c>
      <c r="EW154" s="22">
        <v>2.3980899999999998</v>
      </c>
      <c r="EX154" s="22">
        <v>8.6728497000000004</v>
      </c>
      <c r="EY154" s="22">
        <v>2.5320146000000001</v>
      </c>
      <c r="EZ154" s="22">
        <v>4.0151674000000002</v>
      </c>
      <c r="FA154" s="22">
        <v>3.7915203000000002</v>
      </c>
      <c r="FB154" s="22">
        <v>7.1273086000000001</v>
      </c>
      <c r="FC154" s="22">
        <v>13.699552000000001</v>
      </c>
      <c r="FD154" s="22">
        <v>2.2145978999999998</v>
      </c>
      <c r="FE154" s="22">
        <v>3.0564067000000001</v>
      </c>
      <c r="FF154" s="22">
        <v>2.0390831</v>
      </c>
      <c r="FG154" s="22">
        <v>6.9483883000000004</v>
      </c>
      <c r="FH154" s="22">
        <v>2.0843642</v>
      </c>
      <c r="FI154" s="22">
        <v>3.2447672000000001</v>
      </c>
      <c r="FJ154" s="22">
        <v>3.0697586000000001</v>
      </c>
      <c r="FK154" s="22">
        <v>7.3581517999999999</v>
      </c>
      <c r="FL154" s="22">
        <v>13.835038000000001</v>
      </c>
      <c r="FM154" s="22">
        <v>2.5755960999999998</v>
      </c>
      <c r="FN154" s="22">
        <v>3.0790617999999998</v>
      </c>
      <c r="FO154" s="22">
        <v>2.1766532999999999</v>
      </c>
      <c r="FP154" s="22">
        <v>7.1256035999999998</v>
      </c>
      <c r="FQ154" s="22">
        <v>2.4443107999999998</v>
      </c>
      <c r="FR154" s="22">
        <v>3.6140846</v>
      </c>
      <c r="FS154" s="22">
        <v>3.256964</v>
      </c>
      <c r="FT154" s="22">
        <v>11.26929</v>
      </c>
      <c r="FU154" s="22">
        <v>21.466480000000001</v>
      </c>
      <c r="FV154" s="22">
        <v>3.5894472999999998</v>
      </c>
      <c r="FW154" s="22">
        <v>4.3913682999999999</v>
      </c>
      <c r="FX154" s="22">
        <v>2.8940674999999998</v>
      </c>
      <c r="FY154" s="22">
        <v>10.750526000000001</v>
      </c>
      <c r="FZ154" s="22">
        <v>3.3810319999999998</v>
      </c>
      <c r="GA154" s="22">
        <v>5.2380478000000004</v>
      </c>
      <c r="GB154" s="22">
        <v>4.7664112999999997</v>
      </c>
      <c r="GC154" s="22">
        <v>9.8507805000000008</v>
      </c>
      <c r="GD154" s="22">
        <v>18.710291999999999</v>
      </c>
      <c r="GE154" s="22">
        <v>3.2043376000000001</v>
      </c>
      <c r="GF154" s="22">
        <v>3.8994607999999999</v>
      </c>
      <c r="GG154" s="22">
        <v>2.6118027000000001</v>
      </c>
      <c r="GH154" s="22">
        <v>9.4264390000000002</v>
      </c>
      <c r="GI154" s="22">
        <v>3.0235595000000002</v>
      </c>
      <c r="GJ154" s="22">
        <v>4.6343218999999998</v>
      </c>
      <c r="GK154" s="22">
        <v>4.2085198000000004</v>
      </c>
      <c r="GL154" s="22">
        <v>3.4963256999999999</v>
      </c>
      <c r="GM154" s="22">
        <v>6.4543505999999997</v>
      </c>
      <c r="GN154" s="22">
        <v>1.4439473</v>
      </c>
      <c r="GO154" s="22">
        <v>1.6657492</v>
      </c>
      <c r="GP154" s="22">
        <v>1.3208078000000001</v>
      </c>
      <c r="GQ154" s="22">
        <v>3.5240992000000002</v>
      </c>
      <c r="GR154" s="22">
        <v>1.3854986</v>
      </c>
      <c r="GS154" s="22">
        <v>1.9062863000000001</v>
      </c>
      <c r="GT154" s="22">
        <v>1.6676473000000001</v>
      </c>
      <c r="GU154" s="22">
        <v>7.061903</v>
      </c>
      <c r="GV154" s="22">
        <v>13.41009</v>
      </c>
      <c r="GW154" s="22">
        <v>2.3700304999999999</v>
      </c>
      <c r="GX154" s="22">
        <v>2.8637603999999999</v>
      </c>
      <c r="GY154" s="22">
        <v>1.9770669000000001</v>
      </c>
      <c r="GZ154" s="22">
        <v>6.8295566000000001</v>
      </c>
      <c r="HA154" s="22">
        <v>2.2413040999999998</v>
      </c>
      <c r="HB154" s="22">
        <v>3.3882777000000002</v>
      </c>
      <c r="HC154" s="22">
        <v>3.0448824999999999</v>
      </c>
      <c r="HD154" s="22">
        <v>5.7561885000000004</v>
      </c>
      <c r="HE154" s="22">
        <v>10.874345</v>
      </c>
      <c r="HF154" s="22">
        <v>2.0139757999999999</v>
      </c>
      <c r="HG154" s="22">
        <v>2.409538</v>
      </c>
      <c r="HH154" s="22">
        <v>1.7153221999999999</v>
      </c>
      <c r="HI154" s="22">
        <v>5.6100788000000001</v>
      </c>
      <c r="HJ154" s="22">
        <v>1.9106561</v>
      </c>
      <c r="HK154" s="22">
        <v>2.8312522000000002</v>
      </c>
      <c r="HL154" s="22">
        <v>2.5303452000000002</v>
      </c>
      <c r="HM154" s="22" t="s">
        <v>52</v>
      </c>
      <c r="HN154" s="22" t="s">
        <v>45</v>
      </c>
      <c r="HO154" s="22">
        <v>5.5011020000000004</v>
      </c>
      <c r="HP154" s="22">
        <v>10.34671</v>
      </c>
      <c r="HQ154" s="22">
        <v>1.9501071999999999</v>
      </c>
      <c r="HR154" s="22">
        <v>2.6642545000000002</v>
      </c>
      <c r="HS154" s="22">
        <v>1.9291282000000001</v>
      </c>
      <c r="HT154" s="22">
        <v>5.4766317000000004</v>
      </c>
      <c r="HU154" s="22">
        <v>1.8559994</v>
      </c>
      <c r="HV154" s="22">
        <v>2.6945158999999999</v>
      </c>
      <c r="HW154" s="22">
        <v>2.5663303000000002</v>
      </c>
      <c r="HX154" s="22">
        <v>11.856178999999999</v>
      </c>
      <c r="HY154" s="22">
        <v>22.768778999999999</v>
      </c>
      <c r="HZ154" s="22">
        <v>3.5681329000000002</v>
      </c>
      <c r="IA154" s="22">
        <v>4.7936057999999999</v>
      </c>
      <c r="IB154" s="22">
        <v>3.0769250000000001</v>
      </c>
      <c r="IC154" s="22">
        <v>11.361122</v>
      </c>
      <c r="ID154" s="22">
        <v>3.3483705000000001</v>
      </c>
      <c r="IE154" s="22">
        <v>5.3064901999999998</v>
      </c>
      <c r="IF154" s="22">
        <v>5.0100537999999997</v>
      </c>
      <c r="IG154" s="22">
        <v>9.5867924000000002</v>
      </c>
      <c r="IH154" s="22">
        <v>18.341170999999999</v>
      </c>
      <c r="II154" s="22">
        <v>2.9758612000000002</v>
      </c>
      <c r="IJ154" s="22">
        <v>4.0089081000000002</v>
      </c>
      <c r="IK154" s="22">
        <v>2.6397157</v>
      </c>
      <c r="IL154" s="22">
        <v>9.2470361000000008</v>
      </c>
      <c r="IM154" s="22">
        <v>2.8005827999999999</v>
      </c>
      <c r="IN154" s="22">
        <v>4.3623424000000002</v>
      </c>
      <c r="IO154" s="22">
        <v>4.1255363000000003</v>
      </c>
      <c r="IP154" s="22">
        <v>3.7938456999999999</v>
      </c>
      <c r="IQ154" s="22">
        <v>7.1753245999999997</v>
      </c>
      <c r="IR154" s="22">
        <v>1.3791553000000001</v>
      </c>
      <c r="IS154" s="22">
        <v>1.9608627000000001</v>
      </c>
      <c r="IT154" s="22">
        <v>1.461168</v>
      </c>
      <c r="IU154" s="22">
        <v>3.8725480000000001</v>
      </c>
      <c r="IV154" s="22">
        <v>1.3151864</v>
      </c>
      <c r="IW154" s="22">
        <v>1.8851595999999999</v>
      </c>
      <c r="IX154" s="22">
        <v>1.7991478000000001</v>
      </c>
      <c r="IY154" s="22">
        <v>9.8369414000000006</v>
      </c>
      <c r="IZ154" s="22">
        <v>18.988277</v>
      </c>
      <c r="JA154" s="22">
        <v>2.9165521000000001</v>
      </c>
      <c r="JB154" s="22">
        <v>3.9836895999999999</v>
      </c>
      <c r="JC154" s="22">
        <v>2.5503764000000002</v>
      </c>
      <c r="JD154" s="22">
        <v>9.4671249</v>
      </c>
      <c r="JE154" s="22">
        <v>2.7330652999999998</v>
      </c>
      <c r="JF154" s="22">
        <v>4.3679638000000001</v>
      </c>
      <c r="JG154" s="22">
        <v>4.1219169000000004</v>
      </c>
      <c r="JH154" s="22">
        <v>7.6961287</v>
      </c>
      <c r="JI154" s="22">
        <v>14.810912999999999</v>
      </c>
      <c r="JJ154" s="22">
        <v>2.3588629999999999</v>
      </c>
      <c r="JK154" s="22">
        <v>3.2451545999999998</v>
      </c>
      <c r="JL154" s="22">
        <v>2.1398571</v>
      </c>
      <c r="JM154" s="22">
        <v>7.4736984</v>
      </c>
      <c r="JN154" s="22">
        <v>2.2173672999999998</v>
      </c>
      <c r="JO154" s="22">
        <v>3.4781171</v>
      </c>
      <c r="JP154" s="22">
        <v>3.2883607000000001</v>
      </c>
      <c r="JQ154" s="22">
        <v>5.1792407000000003</v>
      </c>
      <c r="JR154" s="22">
        <v>9.5725721000000004</v>
      </c>
      <c r="JS154" s="22">
        <v>2.0140452999999998</v>
      </c>
      <c r="JT154" s="22">
        <v>2.3506860000000001</v>
      </c>
      <c r="JU154" s="22">
        <v>1.7787641000000001</v>
      </c>
      <c r="JV154" s="22">
        <v>5.1016383000000003</v>
      </c>
      <c r="JW154" s="22">
        <v>1.9258964000000001</v>
      </c>
      <c r="JX154" s="22">
        <v>2.7113177999999998</v>
      </c>
      <c r="JY154" s="22">
        <v>2.4238966</v>
      </c>
      <c r="JZ154" s="22">
        <v>9.7440645000000004</v>
      </c>
      <c r="KA154" s="22">
        <v>18.485399000000001</v>
      </c>
      <c r="KB154" s="22">
        <v>3.1891408000000001</v>
      </c>
      <c r="KC154" s="22">
        <v>3.8748152999999999</v>
      </c>
      <c r="KD154" s="22">
        <v>2.6057920999999999</v>
      </c>
      <c r="KE154" s="22">
        <v>9.3282924999999999</v>
      </c>
      <c r="KF154" s="22">
        <v>3.0108069999999998</v>
      </c>
      <c r="KG154" s="22">
        <v>4.5997914</v>
      </c>
      <c r="KH154" s="22">
        <v>4.1805319000000001</v>
      </c>
      <c r="KI154" s="22">
        <v>8.1373835999999997</v>
      </c>
      <c r="KJ154" s="22">
        <v>15.359215000000001</v>
      </c>
      <c r="KK154" s="22">
        <v>2.7594015999999999</v>
      </c>
      <c r="KL154" s="22">
        <v>3.3235719000000001</v>
      </c>
      <c r="KM154" s="22">
        <v>2.2942559</v>
      </c>
      <c r="KN154" s="22">
        <v>7.8319958999999999</v>
      </c>
      <c r="KO154" s="22">
        <v>2.6124969</v>
      </c>
      <c r="KP154" s="22">
        <v>3.9214419</v>
      </c>
      <c r="KQ154" s="22">
        <v>3.5527505000000001</v>
      </c>
      <c r="KR154" s="22">
        <v>3.4963256999999999</v>
      </c>
      <c r="KS154" s="22">
        <v>6.4543505999999997</v>
      </c>
      <c r="KT154" s="22">
        <v>1.4439473</v>
      </c>
      <c r="KU154" s="22">
        <v>1.6657492</v>
      </c>
      <c r="KV154" s="22">
        <v>1.3208078000000001</v>
      </c>
      <c r="KW154" s="22">
        <v>3.5240992000000002</v>
      </c>
      <c r="KX154" s="22">
        <v>1.3854986</v>
      </c>
      <c r="KY154" s="22">
        <v>1.9062863000000001</v>
      </c>
      <c r="KZ154" s="22">
        <v>1.6676473000000001</v>
      </c>
      <c r="LA154" s="22">
        <v>7.9026329999999998</v>
      </c>
      <c r="LB154" s="22">
        <v>15.055652</v>
      </c>
      <c r="LC154" s="22">
        <v>2.5810333000000001</v>
      </c>
      <c r="LD154" s="22">
        <v>3.1395110000000002</v>
      </c>
      <c r="LE154" s="22">
        <v>2.1226215000000002</v>
      </c>
      <c r="LF154" s="22">
        <v>7.6053769999999998</v>
      </c>
      <c r="LG154" s="22">
        <v>2.4355872999999999</v>
      </c>
      <c r="LH154" s="22">
        <v>3.7315356</v>
      </c>
      <c r="LI154" s="22">
        <v>3.3649817</v>
      </c>
      <c r="LJ154" s="22">
        <v>6.3270843000000001</v>
      </c>
      <c r="LK154" s="22">
        <v>11.991808000000001</v>
      </c>
      <c r="LL154" s="22">
        <v>2.1572068999999998</v>
      </c>
      <c r="LM154" s="22">
        <v>2.5967406</v>
      </c>
      <c r="LN154" s="22">
        <v>1.8141014</v>
      </c>
      <c r="LO154" s="22">
        <v>6.1368817</v>
      </c>
      <c r="LP154" s="22">
        <v>2.0425325000000001</v>
      </c>
      <c r="LQ154" s="22">
        <v>3.0642998000000001</v>
      </c>
      <c r="LR154" s="22">
        <v>2.7478902000000001</v>
      </c>
      <c r="LS154" s="22" t="s">
        <v>52</v>
      </c>
      <c r="LT154" s="22" t="s">
        <v>45</v>
      </c>
      <c r="LU154" s="22">
        <v>3.0913951999999998E-4</v>
      </c>
      <c r="LV154" s="22">
        <v>2.0912331E-4</v>
      </c>
      <c r="LW154" s="22">
        <v>1.6868032000000001E-4</v>
      </c>
      <c r="LX154" s="22">
        <v>1.8401336000000001E-4</v>
      </c>
      <c r="LY154" s="22">
        <v>1.1906807E-4</v>
      </c>
      <c r="LZ154" s="22">
        <v>1.6868032000000001E-4</v>
      </c>
      <c r="MA154" s="22">
        <v>1.8401336000000001E-4</v>
      </c>
      <c r="MB154" s="22">
        <v>1.1906807E-4</v>
      </c>
      <c r="MC154" s="22">
        <v>3.2509949999999998E-4</v>
      </c>
      <c r="MD154" s="22">
        <v>3.2509949999999998E-4</v>
      </c>
      <c r="ME154" s="22">
        <v>2.3117185000000001E-3</v>
      </c>
      <c r="MF154" s="22">
        <v>7.4240419999999996E-3</v>
      </c>
      <c r="MG154" s="22">
        <v>2.9530353999999998E-3</v>
      </c>
      <c r="MH154" s="22">
        <v>9.4784142E-4</v>
      </c>
      <c r="MI154" s="22">
        <v>1.9754649E-3</v>
      </c>
      <c r="MJ154" s="22">
        <v>2.9684091E-3</v>
      </c>
      <c r="MK154" s="22">
        <v>0.19370628000000001</v>
      </c>
      <c r="ML154" s="22">
        <v>0.38618638</v>
      </c>
      <c r="MM154" s="22">
        <v>0.19164999999999999</v>
      </c>
      <c r="MN154" s="22">
        <v>0.40288439999999998</v>
      </c>
      <c r="MO154" s="22">
        <v>0.40288439999999998</v>
      </c>
      <c r="MP154" s="22">
        <v>0.40288439999999998</v>
      </c>
      <c r="MQ154" s="22">
        <v>0.19164999999999999</v>
      </c>
      <c r="MR154" s="22">
        <v>0.19164999999999999</v>
      </c>
      <c r="MS154" s="22">
        <v>0.19370628000000001</v>
      </c>
      <c r="MT154" s="22">
        <v>0.19993034000000001</v>
      </c>
      <c r="MU154" s="22">
        <v>0.29375354999999997</v>
      </c>
      <c r="MV154" s="22">
        <v>0.29670447999999999</v>
      </c>
      <c r="MW154" s="22">
        <v>0.29375354999999997</v>
      </c>
      <c r="MX154" s="22">
        <v>0.36531279</v>
      </c>
      <c r="MY154" s="22">
        <v>0.36531279</v>
      </c>
      <c r="MZ154" s="22">
        <v>0.29670447999999999</v>
      </c>
      <c r="NA154" s="22">
        <v>0.29670447999999999</v>
      </c>
      <c r="NB154" s="22">
        <v>0.19993034000000001</v>
      </c>
    </row>
    <row r="155" spans="1:368">
      <c r="A155" s="22" t="s">
        <v>49</v>
      </c>
      <c r="B155" s="22" t="s">
        <v>45</v>
      </c>
      <c r="C155" s="22">
        <v>86.680655999999999</v>
      </c>
      <c r="D155" s="22">
        <v>20.054772</v>
      </c>
      <c r="E155" s="22">
        <v>44.690641999999997</v>
      </c>
      <c r="F155" s="22">
        <v>31.476914000000001</v>
      </c>
      <c r="G155" s="22">
        <v>17.381278999999999</v>
      </c>
      <c r="H155" s="22">
        <v>40.809120999999998</v>
      </c>
      <c r="I155" s="22">
        <v>166.17223000000001</v>
      </c>
      <c r="J155" s="22">
        <v>87.310687000000001</v>
      </c>
      <c r="K155" s="22">
        <v>71.480507000000003</v>
      </c>
      <c r="L155" s="22">
        <v>153.73654999999999</v>
      </c>
      <c r="M155" s="22">
        <v>28.533825</v>
      </c>
      <c r="N155" s="22">
        <v>76.722222000000002</v>
      </c>
      <c r="O155" s="22">
        <v>49.288569000000003</v>
      </c>
      <c r="P155" s="22">
        <v>23.206182999999999</v>
      </c>
      <c r="Q155" s="22">
        <v>66.556768000000005</v>
      </c>
      <c r="R155" s="22">
        <v>301.51022</v>
      </c>
      <c r="S155" s="22">
        <v>155.58582000000001</v>
      </c>
      <c r="T155" s="22">
        <v>126.71093</v>
      </c>
      <c r="U155" s="22">
        <v>129.91665</v>
      </c>
      <c r="V155" s="22">
        <v>25.299247000000001</v>
      </c>
      <c r="W155" s="22">
        <v>65.284397999999996</v>
      </c>
      <c r="X155" s="22">
        <v>42.753365000000002</v>
      </c>
      <c r="Y155" s="22">
        <v>20.899698999999998</v>
      </c>
      <c r="Z155" s="22">
        <v>57.221882999999998</v>
      </c>
      <c r="AA155" s="22">
        <v>253.62766999999999</v>
      </c>
      <c r="AB155" s="22">
        <v>131.36188999999999</v>
      </c>
      <c r="AC155" s="22">
        <v>107.07689000000001</v>
      </c>
      <c r="AD155" s="22">
        <v>44.937055999999998</v>
      </c>
      <c r="AE155" s="22">
        <v>12.697737999999999</v>
      </c>
      <c r="AF155" s="22">
        <v>23.511139</v>
      </c>
      <c r="AG155" s="22">
        <v>18.476089000000002</v>
      </c>
      <c r="AH155" s="22">
        <v>11.406105</v>
      </c>
      <c r="AI155" s="22">
        <v>23.156867999999999</v>
      </c>
      <c r="AJ155" s="22">
        <v>84.442971</v>
      </c>
      <c r="AK155" s="22">
        <v>44.888185</v>
      </c>
      <c r="AL155" s="22">
        <v>37.414886000000003</v>
      </c>
      <c r="AM155" s="22">
        <v>107.07065</v>
      </c>
      <c r="AN155" s="22">
        <v>20.563665</v>
      </c>
      <c r="AO155" s="22">
        <v>53.194974000000002</v>
      </c>
      <c r="AP155" s="22">
        <v>34.988661999999998</v>
      </c>
      <c r="AQ155" s="22">
        <v>16.813289999999999</v>
      </c>
      <c r="AR155" s="22">
        <v>47.021915999999997</v>
      </c>
      <c r="AS155" s="22">
        <v>209.83731</v>
      </c>
      <c r="AT155" s="22">
        <v>108.15066</v>
      </c>
      <c r="AU155" s="22">
        <v>88.592005</v>
      </c>
      <c r="AV155" s="22">
        <v>84.933350000000004</v>
      </c>
      <c r="AW155" s="22">
        <v>17.549240999999999</v>
      </c>
      <c r="AX155" s="22">
        <v>42.561793000000002</v>
      </c>
      <c r="AY155" s="22">
        <v>28.907588000000001</v>
      </c>
      <c r="AZ155" s="22">
        <v>14.660887000000001</v>
      </c>
      <c r="BA155" s="22">
        <v>38.339810999999997</v>
      </c>
      <c r="BB155" s="22">
        <v>165.34531999999999</v>
      </c>
      <c r="BC155" s="22">
        <v>85.638606999999993</v>
      </c>
      <c r="BD155" s="22">
        <v>70.344012000000006</v>
      </c>
      <c r="BE155" s="22">
        <v>82.200140000000005</v>
      </c>
      <c r="BF155" s="22">
        <v>17.859147</v>
      </c>
      <c r="BG155" s="22">
        <v>43.109569999999998</v>
      </c>
      <c r="BH155" s="22">
        <v>28.587454000000001</v>
      </c>
      <c r="BI155" s="22">
        <v>16.128330999999999</v>
      </c>
      <c r="BJ155" s="22">
        <v>38.359710999999997</v>
      </c>
      <c r="BK155" s="22">
        <v>158.38708</v>
      </c>
      <c r="BL155" s="22">
        <v>83.553004000000001</v>
      </c>
      <c r="BM155" s="22">
        <v>67.682023999999998</v>
      </c>
      <c r="BN155" s="22">
        <v>129.45121</v>
      </c>
      <c r="BO155" s="22">
        <v>23.811330000000002</v>
      </c>
      <c r="BP155" s="22">
        <v>65.823400000000007</v>
      </c>
      <c r="BQ155" s="22">
        <v>41.283450999999999</v>
      </c>
      <c r="BR155" s="22">
        <v>20.478359000000001</v>
      </c>
      <c r="BS155" s="22">
        <v>56.684384000000001</v>
      </c>
      <c r="BT155" s="22">
        <v>253.56434999999999</v>
      </c>
      <c r="BU155" s="22">
        <v>131.68958000000001</v>
      </c>
      <c r="BV155" s="22">
        <v>105.79903</v>
      </c>
      <c r="BW155" s="22">
        <v>112.05931</v>
      </c>
      <c r="BX155" s="22">
        <v>21.434987</v>
      </c>
      <c r="BY155" s="22">
        <v>57.383682999999998</v>
      </c>
      <c r="BZ155" s="22">
        <v>36.447239000000003</v>
      </c>
      <c r="CA155" s="22">
        <v>18.657164000000002</v>
      </c>
      <c r="CB155" s="22">
        <v>49.765808</v>
      </c>
      <c r="CC155" s="22">
        <v>218.69291999999999</v>
      </c>
      <c r="CD155" s="22">
        <v>113.97668</v>
      </c>
      <c r="CE155" s="22">
        <v>91.732789999999994</v>
      </c>
      <c r="CF155" s="22">
        <v>41.130243</v>
      </c>
      <c r="CG155" s="22">
        <v>10.734947999999999</v>
      </c>
      <c r="CH155" s="22">
        <v>22.223409</v>
      </c>
      <c r="CI155" s="22">
        <v>15.916229</v>
      </c>
      <c r="CJ155" s="22">
        <v>10.307456</v>
      </c>
      <c r="CK155" s="22">
        <v>21.044194000000001</v>
      </c>
      <c r="CL155" s="22">
        <v>77.897164000000004</v>
      </c>
      <c r="CM155" s="22">
        <v>41.755735999999999</v>
      </c>
      <c r="CN155" s="22">
        <v>34.178308000000001</v>
      </c>
      <c r="CO155" s="22">
        <v>84.770173</v>
      </c>
      <c r="CP155" s="22">
        <v>16.219604</v>
      </c>
      <c r="CQ155" s="22">
        <v>43.196196</v>
      </c>
      <c r="CR155" s="22">
        <v>27.630763999999999</v>
      </c>
      <c r="CS155" s="22">
        <v>14.309822</v>
      </c>
      <c r="CT155" s="22">
        <v>37.956220999999999</v>
      </c>
      <c r="CU155" s="22">
        <v>165.81108</v>
      </c>
      <c r="CV155" s="22">
        <v>86.213842999999997</v>
      </c>
      <c r="CW155" s="22">
        <v>69.380084999999994</v>
      </c>
      <c r="CX155" s="22">
        <v>68.854634000000004</v>
      </c>
      <c r="CY155" s="22">
        <v>14.055134000000001</v>
      </c>
      <c r="CZ155" s="22">
        <v>35.476996</v>
      </c>
      <c r="DA155" s="22">
        <v>23.214079999999999</v>
      </c>
      <c r="DB155" s="22">
        <v>12.65549</v>
      </c>
      <c r="DC155" s="22">
        <v>31.634813999999999</v>
      </c>
      <c r="DD155" s="22">
        <v>133.89144999999999</v>
      </c>
      <c r="DE155" s="22">
        <v>70.004275000000007</v>
      </c>
      <c r="DF155" s="22">
        <v>56.509566</v>
      </c>
      <c r="DG155" s="22" t="s">
        <v>49</v>
      </c>
      <c r="DH155" s="22" t="s">
        <v>45</v>
      </c>
      <c r="DI155" s="22">
        <v>93.099778999999998</v>
      </c>
      <c r="DJ155" s="22">
        <v>20.845652000000001</v>
      </c>
      <c r="DK155" s="22">
        <v>47.712009999999999</v>
      </c>
      <c r="DL155" s="22">
        <v>33.198788</v>
      </c>
      <c r="DM155" s="22">
        <v>17.946041999999998</v>
      </c>
      <c r="DN155" s="22">
        <v>43.297077000000002</v>
      </c>
      <c r="DO155" s="22">
        <v>179.16602</v>
      </c>
      <c r="DP155" s="22">
        <v>93.830736999999999</v>
      </c>
      <c r="DQ155" s="22">
        <v>76.638120000000001</v>
      </c>
      <c r="DR155" s="22">
        <v>163.64742000000001</v>
      </c>
      <c r="DS155" s="22">
        <v>29.598776999999998</v>
      </c>
      <c r="DT155" s="22">
        <v>81.474610999999996</v>
      </c>
      <c r="DU155" s="22">
        <v>52.055587000000003</v>
      </c>
      <c r="DV155" s="22">
        <v>24.215579000000002</v>
      </c>
      <c r="DW155" s="22">
        <v>70.487444999999994</v>
      </c>
      <c r="DX155" s="22">
        <v>321.41048000000001</v>
      </c>
      <c r="DY155" s="22">
        <v>165.65262000000001</v>
      </c>
      <c r="DZ155" s="22">
        <v>133.51609999999999</v>
      </c>
      <c r="EA155" s="22">
        <v>138.40364</v>
      </c>
      <c r="EB155" s="22">
        <v>26.221118000000001</v>
      </c>
      <c r="EC155" s="22">
        <v>69.329677000000004</v>
      </c>
      <c r="ED155" s="22">
        <v>45.084028000000004</v>
      </c>
      <c r="EE155" s="22">
        <v>21.716591999999999</v>
      </c>
      <c r="EF155" s="22">
        <v>60.554758999999997</v>
      </c>
      <c r="EG155" s="22">
        <v>270.7192</v>
      </c>
      <c r="EH155" s="22">
        <v>139.98426000000001</v>
      </c>
      <c r="EI155" s="22">
        <v>113.12358999999999</v>
      </c>
      <c r="EJ155" s="22">
        <v>44.937055999999998</v>
      </c>
      <c r="EK155" s="22">
        <v>12.697737999999999</v>
      </c>
      <c r="EL155" s="22">
        <v>23.511139</v>
      </c>
      <c r="EM155" s="22">
        <v>18.476089000000002</v>
      </c>
      <c r="EN155" s="22">
        <v>11.406105</v>
      </c>
      <c r="EO155" s="22">
        <v>23.156867999999999</v>
      </c>
      <c r="EP155" s="22">
        <v>84.442971</v>
      </c>
      <c r="EQ155" s="22">
        <v>44.888185</v>
      </c>
      <c r="ER155" s="22">
        <v>37.414886000000003</v>
      </c>
      <c r="ES155" s="22">
        <v>108.41562999999999</v>
      </c>
      <c r="ET155" s="22">
        <v>20.563665</v>
      </c>
      <c r="EU155" s="22">
        <v>53.888643000000002</v>
      </c>
      <c r="EV155" s="22">
        <v>35.434013999999998</v>
      </c>
      <c r="EW155" s="22">
        <v>17.036892999999999</v>
      </c>
      <c r="EX155" s="22">
        <v>47.614078999999997</v>
      </c>
      <c r="EY155" s="22">
        <v>212.44208</v>
      </c>
      <c r="EZ155" s="22">
        <v>109.51481</v>
      </c>
      <c r="FA155" s="22">
        <v>88.592005</v>
      </c>
      <c r="FB155" s="22">
        <v>85.825019999999995</v>
      </c>
      <c r="FC155" s="22">
        <v>17.549240999999999</v>
      </c>
      <c r="FD155" s="22">
        <v>43.02167</v>
      </c>
      <c r="FE155" s="22">
        <v>29.202839000000001</v>
      </c>
      <c r="FF155" s="22">
        <v>14.809127999999999</v>
      </c>
      <c r="FG155" s="22">
        <v>38.732391999999997</v>
      </c>
      <c r="FH155" s="22">
        <v>167.07219000000001</v>
      </c>
      <c r="FI155" s="22">
        <v>86.542990000000003</v>
      </c>
      <c r="FJ155" s="22">
        <v>70.344012000000006</v>
      </c>
      <c r="FK155" s="22">
        <v>88.475350000000006</v>
      </c>
      <c r="FL155" s="22">
        <v>18.586296999999998</v>
      </c>
      <c r="FM155" s="22">
        <v>46.073945999999999</v>
      </c>
      <c r="FN155" s="22">
        <v>30.224295000000001</v>
      </c>
      <c r="FO155" s="22">
        <v>16.653123000000001</v>
      </c>
      <c r="FP155" s="22">
        <v>40.769579999999998</v>
      </c>
      <c r="FQ155" s="22">
        <v>171.12624</v>
      </c>
      <c r="FR155" s="22">
        <v>89.946723000000006</v>
      </c>
      <c r="FS155" s="22">
        <v>72.718070999999995</v>
      </c>
      <c r="FT155" s="22">
        <v>136.34898000000001</v>
      </c>
      <c r="FU155" s="22">
        <v>24.580314000000001</v>
      </c>
      <c r="FV155" s="22">
        <v>69.070442</v>
      </c>
      <c r="FW155" s="22">
        <v>43.055636</v>
      </c>
      <c r="FX155" s="22">
        <v>21.017903</v>
      </c>
      <c r="FY155" s="22">
        <v>59.302778000000004</v>
      </c>
      <c r="FZ155" s="22">
        <v>267.59096</v>
      </c>
      <c r="GA155" s="22">
        <v>138.71847</v>
      </c>
      <c r="GB155" s="22">
        <v>111.33059</v>
      </c>
      <c r="GC155" s="22">
        <v>119.05535</v>
      </c>
      <c r="GD155" s="22">
        <v>22.248462</v>
      </c>
      <c r="GE155" s="22">
        <v>60.692652000000002</v>
      </c>
      <c r="GF155" s="22">
        <v>38.273825000000002</v>
      </c>
      <c r="GG155" s="22">
        <v>19.243003999999999</v>
      </c>
      <c r="GH155" s="22">
        <v>52.451034</v>
      </c>
      <c r="GI155" s="22">
        <v>232.88793999999999</v>
      </c>
      <c r="GJ155" s="22">
        <v>121.10486</v>
      </c>
      <c r="GK155" s="22">
        <v>97.349449000000007</v>
      </c>
      <c r="GL155" s="22">
        <v>41.130243</v>
      </c>
      <c r="GM155" s="22">
        <v>10.734947999999999</v>
      </c>
      <c r="GN155" s="22">
        <v>22.223409</v>
      </c>
      <c r="GO155" s="22">
        <v>15.916229</v>
      </c>
      <c r="GP155" s="22">
        <v>10.307456</v>
      </c>
      <c r="GQ155" s="22">
        <v>21.044194000000001</v>
      </c>
      <c r="GR155" s="22">
        <v>77.897164000000004</v>
      </c>
      <c r="GS155" s="22">
        <v>41.755735999999999</v>
      </c>
      <c r="GT155" s="22">
        <v>34.178308000000001</v>
      </c>
      <c r="GU155" s="22">
        <v>84.770173</v>
      </c>
      <c r="GV155" s="22">
        <v>16.219604</v>
      </c>
      <c r="GW155" s="22">
        <v>43.196196</v>
      </c>
      <c r="GX155" s="22">
        <v>27.630763999999999</v>
      </c>
      <c r="GY155" s="22">
        <v>14.309822</v>
      </c>
      <c r="GZ155" s="22">
        <v>37.956220999999999</v>
      </c>
      <c r="HA155" s="22">
        <v>165.81108</v>
      </c>
      <c r="HB155" s="22">
        <v>86.213842999999997</v>
      </c>
      <c r="HC155" s="22">
        <v>69.380084999999994</v>
      </c>
      <c r="HD155" s="22">
        <v>68.854634000000004</v>
      </c>
      <c r="HE155" s="22">
        <v>14.055134000000001</v>
      </c>
      <c r="HF155" s="22">
        <v>35.476996</v>
      </c>
      <c r="HG155" s="22">
        <v>23.214079999999999</v>
      </c>
      <c r="HH155" s="22">
        <v>12.65549</v>
      </c>
      <c r="HI155" s="22">
        <v>31.634813999999999</v>
      </c>
      <c r="HJ155" s="22">
        <v>133.89144999999999</v>
      </c>
      <c r="HK155" s="22">
        <v>70.004275000000007</v>
      </c>
      <c r="HL155" s="22">
        <v>56.509566</v>
      </c>
      <c r="HM155" s="22" t="s">
        <v>49</v>
      </c>
      <c r="HN155" s="22" t="s">
        <v>45</v>
      </c>
      <c r="HO155" s="22">
        <v>66.006326000000001</v>
      </c>
      <c r="HP155" s="22">
        <v>17.485645999999999</v>
      </c>
      <c r="HQ155" s="22">
        <v>34.823630000000001</v>
      </c>
      <c r="HR155" s="22">
        <v>25.940778999999999</v>
      </c>
      <c r="HS155" s="22">
        <v>15.539766999999999</v>
      </c>
      <c r="HT155" s="22">
        <v>32.826909999999998</v>
      </c>
      <c r="HU155" s="22">
        <v>124.46353999999999</v>
      </c>
      <c r="HV155" s="22">
        <v>66.272487999999996</v>
      </c>
      <c r="HW155" s="22">
        <v>54.845754999999997</v>
      </c>
      <c r="HX155" s="22">
        <v>143.84560999999999</v>
      </c>
      <c r="HY155" s="22">
        <v>27.130323000000001</v>
      </c>
      <c r="HZ155" s="22">
        <v>72.082700000000003</v>
      </c>
      <c r="IA155" s="22">
        <v>46.732244000000001</v>
      </c>
      <c r="IB155" s="22">
        <v>22.443603</v>
      </c>
      <c r="IC155" s="22">
        <v>62.812869999999997</v>
      </c>
      <c r="ID155" s="22">
        <v>281.41152</v>
      </c>
      <c r="IE155" s="22">
        <v>145.52267000000001</v>
      </c>
      <c r="IF155" s="22">
        <v>117.60962000000001</v>
      </c>
      <c r="IG155" s="22">
        <v>116.11633999999999</v>
      </c>
      <c r="IH155" s="22">
        <v>23.455269000000001</v>
      </c>
      <c r="II155" s="22">
        <v>58.746803</v>
      </c>
      <c r="IJ155" s="22">
        <v>39.107340999999998</v>
      </c>
      <c r="IK155" s="22">
        <v>19.735177</v>
      </c>
      <c r="IL155" s="22">
        <v>51.932946000000001</v>
      </c>
      <c r="IM155" s="22">
        <v>225.70354</v>
      </c>
      <c r="IN155" s="22">
        <v>117.32114</v>
      </c>
      <c r="IO155" s="22">
        <v>95.212727999999998</v>
      </c>
      <c r="IP155" s="22">
        <v>44.937055999999998</v>
      </c>
      <c r="IQ155" s="22">
        <v>12.697737999999999</v>
      </c>
      <c r="IR155" s="22">
        <v>23.511139</v>
      </c>
      <c r="IS155" s="22">
        <v>18.476089000000002</v>
      </c>
      <c r="IT155" s="22">
        <v>11.406105</v>
      </c>
      <c r="IU155" s="22">
        <v>23.156867999999999</v>
      </c>
      <c r="IV155" s="22">
        <v>84.442971</v>
      </c>
      <c r="IW155" s="22">
        <v>44.888185</v>
      </c>
      <c r="IX155" s="22">
        <v>37.414886000000003</v>
      </c>
      <c r="IY155" s="22">
        <v>118.95945</v>
      </c>
      <c r="IZ155" s="22">
        <v>21.848822999999999</v>
      </c>
      <c r="JA155" s="22">
        <v>58.937344000000003</v>
      </c>
      <c r="JB155" s="22">
        <v>38.229289000000001</v>
      </c>
      <c r="JC155" s="22">
        <v>17.949905999999999</v>
      </c>
      <c r="JD155" s="22">
        <v>51.655532000000001</v>
      </c>
      <c r="JE155" s="22">
        <v>233.71284</v>
      </c>
      <c r="JF155" s="22">
        <v>120.25479</v>
      </c>
      <c r="JG155" s="22">
        <v>97.097634999999997</v>
      </c>
      <c r="JH155" s="22">
        <v>92.797621000000007</v>
      </c>
      <c r="JI155" s="22">
        <v>18.399383</v>
      </c>
      <c r="JJ155" s="22">
        <v>46.360396999999999</v>
      </c>
      <c r="JK155" s="22">
        <v>31.051601999999999</v>
      </c>
      <c r="JL155" s="22">
        <v>15.413183</v>
      </c>
      <c r="JM155" s="22">
        <v>41.405230000000003</v>
      </c>
      <c r="JN155" s="22">
        <v>181.13829000000001</v>
      </c>
      <c r="JO155" s="22">
        <v>93.645258999999996</v>
      </c>
      <c r="JP155" s="22">
        <v>75.969778000000005</v>
      </c>
      <c r="JQ155" s="22">
        <v>61.896785999999999</v>
      </c>
      <c r="JR155" s="22">
        <v>15.401573000000001</v>
      </c>
      <c r="JS155" s="22">
        <v>33.409522000000003</v>
      </c>
      <c r="JT155" s="22">
        <v>23.215675999999998</v>
      </c>
      <c r="JU155" s="22">
        <v>14.362671000000001</v>
      </c>
      <c r="JV155" s="22">
        <v>30.555185999999999</v>
      </c>
      <c r="JW155" s="22">
        <v>117.3734</v>
      </c>
      <c r="JX155" s="22">
        <v>62.867024999999998</v>
      </c>
      <c r="JY155" s="22">
        <v>51.354716000000003</v>
      </c>
      <c r="JZ155" s="22">
        <v>117.78462</v>
      </c>
      <c r="KA155" s="22">
        <v>22.302105000000001</v>
      </c>
      <c r="KB155" s="22">
        <v>60.210358999999997</v>
      </c>
      <c r="KC155" s="22">
        <v>38.110799999999998</v>
      </c>
      <c r="KD155" s="22">
        <v>19.346625</v>
      </c>
      <c r="KE155" s="22">
        <v>52.105671999999998</v>
      </c>
      <c r="KF155" s="22">
        <v>230.07750999999999</v>
      </c>
      <c r="KG155" s="22">
        <v>119.80578</v>
      </c>
      <c r="KH155" s="22">
        <v>96.411192</v>
      </c>
      <c r="KI155" s="22">
        <v>98.177550999999994</v>
      </c>
      <c r="KJ155" s="22">
        <v>19.726058999999999</v>
      </c>
      <c r="KK155" s="22">
        <v>50.741712999999997</v>
      </c>
      <c r="KL155" s="22">
        <v>32.748660999999998</v>
      </c>
      <c r="KM155" s="22">
        <v>17.413869999999999</v>
      </c>
      <c r="KN155" s="22">
        <v>44.399526000000002</v>
      </c>
      <c r="KO155" s="22">
        <v>190.67180999999999</v>
      </c>
      <c r="KP155" s="22">
        <v>99.834151000000006</v>
      </c>
      <c r="KQ155" s="22">
        <v>80.576632000000004</v>
      </c>
      <c r="KR155" s="22">
        <v>41.130243</v>
      </c>
      <c r="KS155" s="22">
        <v>10.734947999999999</v>
      </c>
      <c r="KT155" s="22">
        <v>22.223409</v>
      </c>
      <c r="KU155" s="22">
        <v>15.916229</v>
      </c>
      <c r="KV155" s="22">
        <v>10.307456</v>
      </c>
      <c r="KW155" s="22">
        <v>21.044194000000001</v>
      </c>
      <c r="KX155" s="22">
        <v>77.897164000000004</v>
      </c>
      <c r="KY155" s="22">
        <v>41.755735999999999</v>
      </c>
      <c r="KZ155" s="22">
        <v>34.178308000000001</v>
      </c>
      <c r="LA155" s="22">
        <v>95.069598999999997</v>
      </c>
      <c r="LB155" s="22">
        <v>17.425001999999999</v>
      </c>
      <c r="LC155" s="22">
        <v>48.103605999999999</v>
      </c>
      <c r="LD155" s="22">
        <v>30.318301000000002</v>
      </c>
      <c r="LE155" s="22">
        <v>15.152592</v>
      </c>
      <c r="LF155" s="22">
        <v>41.870305999999999</v>
      </c>
      <c r="LG155" s="22">
        <v>186.64433</v>
      </c>
      <c r="LH155" s="22">
        <v>96.708601999999999</v>
      </c>
      <c r="LI155" s="22">
        <v>77.669477000000001</v>
      </c>
      <c r="LJ155" s="22">
        <v>75.848678000000007</v>
      </c>
      <c r="LK155" s="22">
        <v>14.873212000000001</v>
      </c>
      <c r="LL155" s="22">
        <v>38.809238000000001</v>
      </c>
      <c r="LM155" s="22">
        <v>25.038703000000002</v>
      </c>
      <c r="LN155" s="22">
        <v>13.227263000000001</v>
      </c>
      <c r="LO155" s="22">
        <v>34.292366000000001</v>
      </c>
      <c r="LP155" s="22">
        <v>148.03918999999999</v>
      </c>
      <c r="LQ155" s="22">
        <v>77.130976000000004</v>
      </c>
      <c r="LR155" s="22">
        <v>62.141863999999998</v>
      </c>
      <c r="LS155" s="22" t="s">
        <v>49</v>
      </c>
      <c r="LT155" s="22" t="s">
        <v>45</v>
      </c>
      <c r="LU155" s="22">
        <v>2.3066261E-3</v>
      </c>
      <c r="LV155" s="22">
        <v>1.7455725000000001E-3</v>
      </c>
      <c r="LW155" s="22">
        <v>1.3608028E-3</v>
      </c>
      <c r="LX155" s="22">
        <v>1.4844998000000001E-3</v>
      </c>
      <c r="LY155" s="22">
        <v>9.6056346999999996E-4</v>
      </c>
      <c r="LZ155" s="22">
        <v>1.3608028E-3</v>
      </c>
      <c r="MA155" s="22">
        <v>1.4844998000000001E-3</v>
      </c>
      <c r="MB155" s="22">
        <v>9.6056346999999996E-4</v>
      </c>
      <c r="MC155" s="22">
        <v>2.4257104999999999E-3</v>
      </c>
      <c r="MD155" s="22">
        <v>2.4257104999999999E-3</v>
      </c>
      <c r="ME155" s="22">
        <v>2.5657511000000001E-2</v>
      </c>
      <c r="MF155" s="22">
        <v>3.5384260000000001E-2</v>
      </c>
      <c r="MG155" s="22">
        <v>3.5289965E-2</v>
      </c>
      <c r="MH155" s="22">
        <v>0.25956431000000002</v>
      </c>
      <c r="MI155" s="22">
        <v>2.1068679999999999E-2</v>
      </c>
      <c r="MJ155" s="22">
        <v>3.3534361999999998E-2</v>
      </c>
      <c r="MK155" s="22">
        <v>1.8383335999999999</v>
      </c>
      <c r="ML155" s="22">
        <v>3.4666521000000001</v>
      </c>
      <c r="MM155" s="22">
        <v>1.3341434000000001</v>
      </c>
      <c r="MN155" s="22">
        <v>3.5347989000000002</v>
      </c>
      <c r="MO155" s="22">
        <v>3.5347989000000002</v>
      </c>
      <c r="MP155" s="22">
        <v>3.5347989000000002</v>
      </c>
      <c r="MQ155" s="22">
        <v>1.3341434000000001</v>
      </c>
      <c r="MR155" s="22">
        <v>1.3341434000000001</v>
      </c>
      <c r="MS155" s="22">
        <v>1.8383335999999999</v>
      </c>
      <c r="MT155" s="22">
        <v>1.778815</v>
      </c>
      <c r="MU155" s="22">
        <v>2.6851416000000001</v>
      </c>
      <c r="MV155" s="22">
        <v>1.7415719000000001</v>
      </c>
      <c r="MW155" s="22">
        <v>2.6851416000000001</v>
      </c>
      <c r="MX155" s="22">
        <v>3.2307255000000001</v>
      </c>
      <c r="MY155" s="22">
        <v>3.2307255000000001</v>
      </c>
      <c r="MZ155" s="22">
        <v>1.7415719000000001</v>
      </c>
      <c r="NA155" s="22">
        <v>1.7415719000000001</v>
      </c>
      <c r="NB155" s="22">
        <v>1.778815</v>
      </c>
    </row>
    <row r="169" spans="1:222" s="21" customFormat="1">
      <c r="A169" s="21" t="s">
        <v>158</v>
      </c>
      <c r="DG169" s="21" t="s">
        <v>181</v>
      </c>
      <c r="HM169" s="21" t="s">
        <v>180</v>
      </c>
    </row>
    <row r="170" spans="1:222">
      <c r="A170" s="22" t="s">
        <v>4</v>
      </c>
      <c r="B170" s="22" t="s">
        <v>5</v>
      </c>
      <c r="DG170" s="22" t="s">
        <v>4</v>
      </c>
      <c r="DH170" s="22" t="s">
        <v>5</v>
      </c>
      <c r="HM170" s="22" t="s">
        <v>4</v>
      </c>
      <c r="HN170" s="22" t="s">
        <v>5</v>
      </c>
    </row>
    <row r="171" spans="1:222">
      <c r="A171" s="22" t="s">
        <v>6</v>
      </c>
      <c r="B171" s="22" t="s">
        <v>7</v>
      </c>
      <c r="DG171" s="22" t="s">
        <v>6</v>
      </c>
      <c r="DH171" s="22" t="s">
        <v>7</v>
      </c>
      <c r="HM171" s="22" t="s">
        <v>6</v>
      </c>
      <c r="HN171" s="22" t="s">
        <v>7</v>
      </c>
    </row>
    <row r="172" spans="1:222" hidden="1" outlineLevel="1">
      <c r="A172" s="22" t="s">
        <v>8</v>
      </c>
      <c r="B172" s="22" t="s">
        <v>203</v>
      </c>
      <c r="DG172" s="22" t="s">
        <v>8</v>
      </c>
      <c r="DH172" s="22" t="s">
        <v>411</v>
      </c>
      <c r="HM172" s="22" t="s">
        <v>8</v>
      </c>
      <c r="HN172" s="22" t="s">
        <v>612</v>
      </c>
    </row>
    <row r="173" spans="1:222" hidden="1" outlineLevel="1">
      <c r="A173" s="22" t="s">
        <v>9</v>
      </c>
      <c r="B173" s="22" t="s">
        <v>204</v>
      </c>
      <c r="DG173" s="22" t="s">
        <v>9</v>
      </c>
      <c r="DH173" s="22" t="s">
        <v>412</v>
      </c>
      <c r="HM173" s="22" t="s">
        <v>9</v>
      </c>
      <c r="HN173" s="22" t="s">
        <v>613</v>
      </c>
    </row>
    <row r="174" spans="1:222" hidden="1" outlineLevel="1">
      <c r="A174" s="22" t="s">
        <v>10</v>
      </c>
      <c r="B174" s="22" t="s">
        <v>205</v>
      </c>
      <c r="DG174" s="22" t="s">
        <v>10</v>
      </c>
      <c r="DH174" s="22" t="s">
        <v>413</v>
      </c>
      <c r="HM174" s="22" t="s">
        <v>10</v>
      </c>
      <c r="HN174" s="22" t="s">
        <v>614</v>
      </c>
    </row>
    <row r="175" spans="1:222" hidden="1" outlineLevel="1">
      <c r="A175" s="22" t="s">
        <v>11</v>
      </c>
      <c r="B175" s="22" t="s">
        <v>206</v>
      </c>
      <c r="DG175" s="22" t="s">
        <v>11</v>
      </c>
      <c r="DH175" s="22" t="s">
        <v>414</v>
      </c>
      <c r="HM175" s="22" t="s">
        <v>11</v>
      </c>
      <c r="HN175" s="22" t="s">
        <v>615</v>
      </c>
    </row>
    <row r="176" spans="1:222" hidden="1" outlineLevel="1">
      <c r="A176" s="22" t="s">
        <v>12</v>
      </c>
      <c r="B176" s="22" t="s">
        <v>207</v>
      </c>
      <c r="DG176" s="22" t="s">
        <v>12</v>
      </c>
      <c r="DH176" s="22" t="s">
        <v>415</v>
      </c>
      <c r="HM176" s="22" t="s">
        <v>12</v>
      </c>
      <c r="HN176" s="22" t="s">
        <v>616</v>
      </c>
    </row>
    <row r="177" spans="1:222" hidden="1" outlineLevel="1">
      <c r="A177" s="22" t="s">
        <v>13</v>
      </c>
      <c r="B177" s="22" t="s">
        <v>208</v>
      </c>
      <c r="DG177" s="22" t="s">
        <v>13</v>
      </c>
      <c r="DH177" s="22" t="s">
        <v>416</v>
      </c>
      <c r="HM177" s="22" t="s">
        <v>13</v>
      </c>
      <c r="HN177" s="22" t="s">
        <v>617</v>
      </c>
    </row>
    <row r="178" spans="1:222" hidden="1" outlineLevel="1">
      <c r="A178" s="22" t="s">
        <v>14</v>
      </c>
      <c r="B178" s="22" t="s">
        <v>209</v>
      </c>
      <c r="DG178" s="22" t="s">
        <v>14</v>
      </c>
      <c r="DH178" s="22" t="s">
        <v>417</v>
      </c>
      <c r="HM178" s="22" t="s">
        <v>14</v>
      </c>
      <c r="HN178" s="22" t="s">
        <v>618</v>
      </c>
    </row>
    <row r="179" spans="1:222" hidden="1" outlineLevel="1">
      <c r="A179" s="22" t="s">
        <v>15</v>
      </c>
      <c r="B179" s="22" t="s">
        <v>210</v>
      </c>
      <c r="DG179" s="22" t="s">
        <v>15</v>
      </c>
      <c r="DH179" s="22" t="s">
        <v>418</v>
      </c>
      <c r="HM179" s="22" t="s">
        <v>15</v>
      </c>
      <c r="HN179" s="22" t="s">
        <v>619</v>
      </c>
    </row>
    <row r="180" spans="1:222" hidden="1" outlineLevel="1">
      <c r="A180" s="22" t="s">
        <v>16</v>
      </c>
      <c r="B180" s="22" t="s">
        <v>211</v>
      </c>
      <c r="DG180" s="22" t="s">
        <v>16</v>
      </c>
      <c r="DH180" s="22" t="s">
        <v>419</v>
      </c>
      <c r="HM180" s="22" t="s">
        <v>16</v>
      </c>
      <c r="HN180" s="22" t="s">
        <v>620</v>
      </c>
    </row>
    <row r="181" spans="1:222" hidden="1" outlineLevel="1">
      <c r="A181" s="22" t="s">
        <v>17</v>
      </c>
      <c r="B181" s="22" t="s">
        <v>212</v>
      </c>
      <c r="DG181" s="22" t="s">
        <v>17</v>
      </c>
      <c r="DH181" s="22" t="s">
        <v>420</v>
      </c>
      <c r="HM181" s="22" t="s">
        <v>17</v>
      </c>
      <c r="HN181" s="22" t="s">
        <v>621</v>
      </c>
    </row>
    <row r="182" spans="1:222" hidden="1" outlineLevel="1">
      <c r="A182" s="22" t="s">
        <v>18</v>
      </c>
      <c r="B182" s="22" t="s">
        <v>213</v>
      </c>
      <c r="DG182" s="22" t="s">
        <v>18</v>
      </c>
      <c r="DH182" s="22" t="s">
        <v>421</v>
      </c>
      <c r="HM182" s="22" t="s">
        <v>18</v>
      </c>
      <c r="HN182" s="22" t="s">
        <v>622</v>
      </c>
    </row>
    <row r="183" spans="1:222" hidden="1" outlineLevel="1">
      <c r="A183" s="22" t="s">
        <v>19</v>
      </c>
      <c r="B183" s="22" t="s">
        <v>214</v>
      </c>
      <c r="DG183" s="22" t="s">
        <v>19</v>
      </c>
      <c r="DH183" s="22" t="s">
        <v>422</v>
      </c>
      <c r="HM183" s="22" t="s">
        <v>19</v>
      </c>
      <c r="HN183" s="22" t="s">
        <v>623</v>
      </c>
    </row>
    <row r="184" spans="1:222" hidden="1" outlineLevel="1">
      <c r="A184" s="22" t="s">
        <v>20</v>
      </c>
      <c r="B184" s="22" t="s">
        <v>215</v>
      </c>
      <c r="DG184" s="22" t="s">
        <v>20</v>
      </c>
      <c r="DH184" s="22" t="s">
        <v>423</v>
      </c>
      <c r="HM184" s="22" t="s">
        <v>20</v>
      </c>
      <c r="HN184" s="22" t="s">
        <v>624</v>
      </c>
    </row>
    <row r="185" spans="1:222" hidden="1" outlineLevel="1">
      <c r="A185" s="22" t="s">
        <v>21</v>
      </c>
      <c r="B185" s="22" t="s">
        <v>216</v>
      </c>
      <c r="DG185" s="22" t="s">
        <v>21</v>
      </c>
      <c r="DH185" s="22" t="s">
        <v>424</v>
      </c>
      <c r="HM185" s="22" t="s">
        <v>21</v>
      </c>
      <c r="HN185" s="22" t="s">
        <v>625</v>
      </c>
    </row>
    <row r="186" spans="1:222" hidden="1" outlineLevel="1">
      <c r="A186" s="22" t="s">
        <v>22</v>
      </c>
      <c r="B186" s="22" t="s">
        <v>217</v>
      </c>
      <c r="DG186" s="22" t="s">
        <v>22</v>
      </c>
      <c r="DH186" s="22" t="s">
        <v>425</v>
      </c>
      <c r="HM186" s="22" t="s">
        <v>22</v>
      </c>
      <c r="HN186" s="22" t="s">
        <v>626</v>
      </c>
    </row>
    <row r="187" spans="1:222" hidden="1" outlineLevel="1">
      <c r="A187" s="22" t="s">
        <v>23</v>
      </c>
      <c r="B187" s="22" t="s">
        <v>218</v>
      </c>
      <c r="DG187" s="22" t="s">
        <v>23</v>
      </c>
      <c r="DH187" s="22" t="s">
        <v>426</v>
      </c>
      <c r="HM187" s="22" t="s">
        <v>23</v>
      </c>
      <c r="HN187" s="22" t="s">
        <v>627</v>
      </c>
    </row>
    <row r="188" spans="1:222" hidden="1" outlineLevel="1">
      <c r="A188" s="22" t="s">
        <v>24</v>
      </c>
      <c r="B188" s="22" t="s">
        <v>219</v>
      </c>
      <c r="DG188" s="22" t="s">
        <v>24</v>
      </c>
      <c r="DH188" s="22" t="s">
        <v>427</v>
      </c>
      <c r="HM188" s="22" t="s">
        <v>24</v>
      </c>
      <c r="HN188" s="22" t="s">
        <v>628</v>
      </c>
    </row>
    <row r="189" spans="1:222" hidden="1" outlineLevel="1">
      <c r="A189" s="22" t="s">
        <v>54</v>
      </c>
      <c r="B189" s="22" t="s">
        <v>220</v>
      </c>
      <c r="DG189" s="22" t="s">
        <v>54</v>
      </c>
      <c r="DH189" s="22" t="s">
        <v>428</v>
      </c>
      <c r="HM189" s="22" t="s">
        <v>54</v>
      </c>
      <c r="HN189" s="22" t="s">
        <v>629</v>
      </c>
    </row>
    <row r="190" spans="1:222" hidden="1" outlineLevel="1">
      <c r="A190" s="22" t="s">
        <v>55</v>
      </c>
      <c r="B190" s="22" t="s">
        <v>221</v>
      </c>
      <c r="DG190" s="22" t="s">
        <v>55</v>
      </c>
      <c r="DH190" s="22" t="s">
        <v>429</v>
      </c>
      <c r="HM190" s="22" t="s">
        <v>55</v>
      </c>
      <c r="HN190" s="22" t="s">
        <v>630</v>
      </c>
    </row>
    <row r="191" spans="1:222" hidden="1" outlineLevel="1">
      <c r="A191" s="22" t="s">
        <v>69</v>
      </c>
      <c r="B191" s="22" t="s">
        <v>222</v>
      </c>
      <c r="DG191" s="22" t="s">
        <v>69</v>
      </c>
      <c r="DH191" s="22" t="s">
        <v>430</v>
      </c>
      <c r="HM191" s="22" t="s">
        <v>69</v>
      </c>
      <c r="HN191" s="22" t="s">
        <v>631</v>
      </c>
    </row>
    <row r="192" spans="1:222" hidden="1" outlineLevel="1">
      <c r="A192" s="22" t="s">
        <v>78</v>
      </c>
      <c r="B192" s="22" t="s">
        <v>223</v>
      </c>
      <c r="DG192" s="22" t="s">
        <v>78</v>
      </c>
      <c r="DH192" s="22" t="s">
        <v>431</v>
      </c>
      <c r="HM192" s="22" t="s">
        <v>78</v>
      </c>
      <c r="HN192" s="22" t="s">
        <v>632</v>
      </c>
    </row>
    <row r="193" spans="1:222" hidden="1" outlineLevel="1">
      <c r="A193" s="22" t="s">
        <v>79</v>
      </c>
      <c r="B193" s="22" t="s">
        <v>224</v>
      </c>
      <c r="DG193" s="22" t="s">
        <v>79</v>
      </c>
      <c r="DH193" s="22" t="s">
        <v>432</v>
      </c>
      <c r="HM193" s="22" t="s">
        <v>79</v>
      </c>
      <c r="HN193" s="22" t="s">
        <v>633</v>
      </c>
    </row>
    <row r="194" spans="1:222" hidden="1" outlineLevel="1">
      <c r="A194" s="22" t="s">
        <v>80</v>
      </c>
      <c r="B194" s="22" t="s">
        <v>225</v>
      </c>
      <c r="DG194" s="22" t="s">
        <v>80</v>
      </c>
      <c r="DH194" s="22" t="s">
        <v>433</v>
      </c>
      <c r="HM194" s="22" t="s">
        <v>80</v>
      </c>
      <c r="HN194" s="22" t="s">
        <v>634</v>
      </c>
    </row>
    <row r="195" spans="1:222" hidden="1" outlineLevel="1">
      <c r="A195" s="22" t="s">
        <v>81</v>
      </c>
      <c r="B195" s="22" t="s">
        <v>226</v>
      </c>
      <c r="DG195" s="22" t="s">
        <v>81</v>
      </c>
      <c r="DH195" s="22" t="s">
        <v>434</v>
      </c>
      <c r="HM195" s="22" t="s">
        <v>81</v>
      </c>
      <c r="HN195" s="22" t="s">
        <v>635</v>
      </c>
    </row>
    <row r="196" spans="1:222" hidden="1" outlineLevel="1">
      <c r="A196" s="22" t="s">
        <v>82</v>
      </c>
      <c r="B196" s="22" t="s">
        <v>227</v>
      </c>
      <c r="DG196" s="22" t="s">
        <v>82</v>
      </c>
      <c r="DH196" s="22" t="s">
        <v>435</v>
      </c>
      <c r="HM196" s="22" t="s">
        <v>82</v>
      </c>
      <c r="HN196" s="22" t="s">
        <v>636</v>
      </c>
    </row>
    <row r="197" spans="1:222" hidden="1" outlineLevel="1">
      <c r="A197" s="22" t="s">
        <v>83</v>
      </c>
      <c r="B197" s="22" t="s">
        <v>228</v>
      </c>
      <c r="DG197" s="22" t="s">
        <v>83</v>
      </c>
      <c r="DH197" s="22" t="s">
        <v>436</v>
      </c>
      <c r="HM197" s="22" t="s">
        <v>83</v>
      </c>
      <c r="HN197" s="22" t="s">
        <v>637</v>
      </c>
    </row>
    <row r="198" spans="1:222" hidden="1" outlineLevel="1">
      <c r="A198" s="22" t="s">
        <v>84</v>
      </c>
      <c r="B198" s="22" t="s">
        <v>229</v>
      </c>
      <c r="DG198" s="22" t="s">
        <v>84</v>
      </c>
      <c r="DH198" s="22" t="s">
        <v>437</v>
      </c>
      <c r="HM198" s="22" t="s">
        <v>84</v>
      </c>
      <c r="HN198" s="22" t="s">
        <v>638</v>
      </c>
    </row>
    <row r="199" spans="1:222" hidden="1" outlineLevel="1">
      <c r="A199" s="22" t="s">
        <v>85</v>
      </c>
      <c r="B199" s="22" t="s">
        <v>230</v>
      </c>
      <c r="DG199" s="22" t="s">
        <v>85</v>
      </c>
      <c r="DH199" s="22" t="s">
        <v>438</v>
      </c>
      <c r="HM199" s="22" t="s">
        <v>85</v>
      </c>
      <c r="HN199" s="22" t="s">
        <v>639</v>
      </c>
    </row>
    <row r="200" spans="1:222" hidden="1" outlineLevel="1">
      <c r="A200" s="22" t="s">
        <v>86</v>
      </c>
      <c r="B200" s="22" t="s">
        <v>231</v>
      </c>
      <c r="DG200" s="22" t="s">
        <v>86</v>
      </c>
      <c r="DH200" s="22" t="s">
        <v>439</v>
      </c>
      <c r="HM200" s="22" t="s">
        <v>86</v>
      </c>
      <c r="HN200" s="22" t="s">
        <v>640</v>
      </c>
    </row>
    <row r="201" spans="1:222" hidden="1" outlineLevel="1">
      <c r="A201" s="22" t="s">
        <v>87</v>
      </c>
      <c r="B201" s="22" t="s">
        <v>232</v>
      </c>
      <c r="DG201" s="22" t="s">
        <v>87</v>
      </c>
      <c r="DH201" s="22" t="s">
        <v>440</v>
      </c>
      <c r="HM201" s="22" t="s">
        <v>87</v>
      </c>
      <c r="HN201" s="22" t="s">
        <v>641</v>
      </c>
    </row>
    <row r="202" spans="1:222" hidden="1" outlineLevel="1">
      <c r="A202" s="22" t="s">
        <v>88</v>
      </c>
      <c r="B202" s="22" t="s">
        <v>233</v>
      </c>
      <c r="DG202" s="22" t="s">
        <v>88</v>
      </c>
      <c r="DH202" s="22" t="s">
        <v>441</v>
      </c>
      <c r="HM202" s="22" t="s">
        <v>88</v>
      </c>
      <c r="HN202" s="22" t="s">
        <v>642</v>
      </c>
    </row>
    <row r="203" spans="1:222" hidden="1" outlineLevel="1">
      <c r="A203" s="22" t="s">
        <v>89</v>
      </c>
      <c r="B203" s="22" t="s">
        <v>234</v>
      </c>
      <c r="DG203" s="22" t="s">
        <v>89</v>
      </c>
      <c r="DH203" s="22" t="s">
        <v>442</v>
      </c>
      <c r="HM203" s="22" t="s">
        <v>89</v>
      </c>
      <c r="HN203" s="22" t="s">
        <v>643</v>
      </c>
    </row>
    <row r="204" spans="1:222" hidden="1" outlineLevel="1">
      <c r="A204" s="22" t="s">
        <v>90</v>
      </c>
      <c r="B204" s="22" t="s">
        <v>235</v>
      </c>
      <c r="DG204" s="22" t="s">
        <v>90</v>
      </c>
      <c r="DH204" s="22" t="s">
        <v>443</v>
      </c>
      <c r="HM204" s="22" t="s">
        <v>90</v>
      </c>
      <c r="HN204" s="22" t="s">
        <v>644</v>
      </c>
    </row>
    <row r="205" spans="1:222" hidden="1" outlineLevel="1">
      <c r="A205" s="22" t="s">
        <v>91</v>
      </c>
      <c r="B205" s="22" t="s">
        <v>236</v>
      </c>
      <c r="DG205" s="22" t="s">
        <v>91</v>
      </c>
      <c r="DH205" s="22" t="s">
        <v>444</v>
      </c>
      <c r="HM205" s="22" t="s">
        <v>91</v>
      </c>
      <c r="HN205" s="22" t="s">
        <v>645</v>
      </c>
    </row>
    <row r="206" spans="1:222" hidden="1" outlineLevel="1">
      <c r="A206" s="22" t="s">
        <v>92</v>
      </c>
      <c r="B206" s="22" t="s">
        <v>237</v>
      </c>
      <c r="DG206" s="22" t="s">
        <v>92</v>
      </c>
      <c r="DH206" s="22" t="s">
        <v>445</v>
      </c>
      <c r="HM206" s="22" t="s">
        <v>92</v>
      </c>
      <c r="HN206" s="22" t="s">
        <v>646</v>
      </c>
    </row>
    <row r="207" spans="1:222" hidden="1" outlineLevel="1">
      <c r="A207" s="22" t="s">
        <v>93</v>
      </c>
      <c r="B207" s="22" t="s">
        <v>238</v>
      </c>
      <c r="DG207" s="22" t="s">
        <v>93</v>
      </c>
      <c r="DH207" s="22" t="s">
        <v>446</v>
      </c>
      <c r="HM207" s="22" t="s">
        <v>93</v>
      </c>
      <c r="HN207" s="22" t="s">
        <v>647</v>
      </c>
    </row>
    <row r="208" spans="1:222" hidden="1" outlineLevel="1">
      <c r="A208" s="22" t="s">
        <v>94</v>
      </c>
      <c r="B208" s="22" t="s">
        <v>239</v>
      </c>
      <c r="DG208" s="22" t="s">
        <v>94</v>
      </c>
      <c r="DH208" s="22" t="s">
        <v>447</v>
      </c>
      <c r="HM208" s="22" t="s">
        <v>94</v>
      </c>
      <c r="HN208" s="22" t="s">
        <v>648</v>
      </c>
    </row>
    <row r="209" spans="1:222" hidden="1" outlineLevel="1">
      <c r="A209" s="22" t="s">
        <v>95</v>
      </c>
      <c r="B209" s="22" t="s">
        <v>240</v>
      </c>
      <c r="DG209" s="22" t="s">
        <v>95</v>
      </c>
      <c r="DH209" s="22" t="s">
        <v>448</v>
      </c>
      <c r="HM209" s="22" t="s">
        <v>95</v>
      </c>
      <c r="HN209" s="22" t="s">
        <v>649</v>
      </c>
    </row>
    <row r="210" spans="1:222" hidden="1" outlineLevel="1">
      <c r="A210" s="22" t="s">
        <v>96</v>
      </c>
      <c r="B210" s="22" t="s">
        <v>241</v>
      </c>
      <c r="DG210" s="22" t="s">
        <v>96</v>
      </c>
      <c r="DH210" s="22" t="s">
        <v>449</v>
      </c>
      <c r="HM210" s="22" t="s">
        <v>96</v>
      </c>
      <c r="HN210" s="22" t="s">
        <v>650</v>
      </c>
    </row>
    <row r="211" spans="1:222" hidden="1" outlineLevel="1">
      <c r="A211" s="22" t="s">
        <v>97</v>
      </c>
      <c r="B211" s="22" t="s">
        <v>242</v>
      </c>
      <c r="DG211" s="22" t="s">
        <v>97</v>
      </c>
      <c r="DH211" s="22" t="s">
        <v>450</v>
      </c>
      <c r="HM211" s="22" t="s">
        <v>97</v>
      </c>
      <c r="HN211" s="22" t="s">
        <v>651</v>
      </c>
    </row>
    <row r="212" spans="1:222" hidden="1" outlineLevel="1">
      <c r="A212" s="22" t="s">
        <v>98</v>
      </c>
      <c r="B212" s="22" t="s">
        <v>243</v>
      </c>
      <c r="DG212" s="22" t="s">
        <v>98</v>
      </c>
      <c r="DH212" s="22" t="s">
        <v>451</v>
      </c>
      <c r="HM212" s="22" t="s">
        <v>98</v>
      </c>
      <c r="HN212" s="22" t="s">
        <v>652</v>
      </c>
    </row>
    <row r="213" spans="1:222" hidden="1" outlineLevel="1">
      <c r="A213" s="22" t="s">
        <v>99</v>
      </c>
      <c r="B213" s="22" t="s">
        <v>244</v>
      </c>
      <c r="DG213" s="22" t="s">
        <v>99</v>
      </c>
      <c r="DH213" s="22" t="s">
        <v>452</v>
      </c>
      <c r="HM213" s="22" t="s">
        <v>99</v>
      </c>
      <c r="HN213" s="22" t="s">
        <v>653</v>
      </c>
    </row>
    <row r="214" spans="1:222" hidden="1" outlineLevel="1">
      <c r="A214" s="22" t="s">
        <v>100</v>
      </c>
      <c r="B214" s="22" t="s">
        <v>245</v>
      </c>
      <c r="DG214" s="22" t="s">
        <v>100</v>
      </c>
      <c r="DH214" s="22" t="s">
        <v>453</v>
      </c>
      <c r="HM214" s="22" t="s">
        <v>100</v>
      </c>
      <c r="HN214" s="22" t="s">
        <v>654</v>
      </c>
    </row>
    <row r="215" spans="1:222" hidden="1" outlineLevel="1">
      <c r="A215" s="22" t="s">
        <v>101</v>
      </c>
      <c r="B215" s="22" t="s">
        <v>246</v>
      </c>
      <c r="DG215" s="22" t="s">
        <v>101</v>
      </c>
      <c r="DH215" s="22" t="s">
        <v>454</v>
      </c>
      <c r="HM215" s="22" t="s">
        <v>101</v>
      </c>
      <c r="HN215" s="22" t="s">
        <v>655</v>
      </c>
    </row>
    <row r="216" spans="1:222" hidden="1" outlineLevel="1">
      <c r="A216" s="22" t="s">
        <v>102</v>
      </c>
      <c r="B216" s="22" t="s">
        <v>247</v>
      </c>
      <c r="DG216" s="22" t="s">
        <v>102</v>
      </c>
      <c r="DH216" s="22" t="s">
        <v>455</v>
      </c>
      <c r="HM216" s="22" t="s">
        <v>102</v>
      </c>
      <c r="HN216" s="22" t="s">
        <v>656</v>
      </c>
    </row>
    <row r="217" spans="1:222" hidden="1" outlineLevel="1">
      <c r="A217" s="22" t="s">
        <v>103</v>
      </c>
      <c r="B217" s="22" t="s">
        <v>248</v>
      </c>
      <c r="DG217" s="22" t="s">
        <v>103</v>
      </c>
      <c r="DH217" s="22" t="s">
        <v>456</v>
      </c>
      <c r="HM217" s="22" t="s">
        <v>103</v>
      </c>
      <c r="HN217" s="22" t="s">
        <v>657</v>
      </c>
    </row>
    <row r="218" spans="1:222" hidden="1" outlineLevel="1">
      <c r="A218" s="22" t="s">
        <v>104</v>
      </c>
      <c r="B218" s="22" t="s">
        <v>249</v>
      </c>
      <c r="DG218" s="22" t="s">
        <v>104</v>
      </c>
      <c r="DH218" s="22" t="s">
        <v>457</v>
      </c>
      <c r="HM218" s="22" t="s">
        <v>104</v>
      </c>
      <c r="HN218" s="22" t="s">
        <v>658</v>
      </c>
    </row>
    <row r="219" spans="1:222" hidden="1" outlineLevel="1">
      <c r="A219" s="22" t="s">
        <v>105</v>
      </c>
      <c r="B219" s="22" t="s">
        <v>250</v>
      </c>
      <c r="DG219" s="22" t="s">
        <v>105</v>
      </c>
      <c r="DH219" s="22" t="s">
        <v>458</v>
      </c>
      <c r="HM219" s="22" t="s">
        <v>105</v>
      </c>
      <c r="HN219" s="22" t="s">
        <v>659</v>
      </c>
    </row>
    <row r="220" spans="1:222" hidden="1" outlineLevel="1">
      <c r="A220" s="22" t="s">
        <v>106</v>
      </c>
      <c r="B220" s="22" t="s">
        <v>251</v>
      </c>
      <c r="DG220" s="22" t="s">
        <v>106</v>
      </c>
      <c r="DH220" s="22" t="s">
        <v>459</v>
      </c>
      <c r="HM220" s="22" t="s">
        <v>106</v>
      </c>
      <c r="HN220" s="22" t="s">
        <v>660</v>
      </c>
    </row>
    <row r="221" spans="1:222" hidden="1" outlineLevel="1">
      <c r="A221" s="22" t="s">
        <v>107</v>
      </c>
      <c r="B221" s="22" t="s">
        <v>252</v>
      </c>
      <c r="DG221" s="22" t="s">
        <v>107</v>
      </c>
      <c r="DH221" s="22" t="s">
        <v>460</v>
      </c>
      <c r="HM221" s="22" t="s">
        <v>107</v>
      </c>
      <c r="HN221" s="22" t="s">
        <v>661</v>
      </c>
    </row>
    <row r="222" spans="1:222" hidden="1" outlineLevel="1">
      <c r="A222" s="22" t="s">
        <v>108</v>
      </c>
      <c r="B222" s="22" t="s">
        <v>253</v>
      </c>
      <c r="DG222" s="22" t="s">
        <v>108</v>
      </c>
      <c r="DH222" s="22" t="s">
        <v>461</v>
      </c>
      <c r="HM222" s="22" t="s">
        <v>108</v>
      </c>
      <c r="HN222" s="22" t="s">
        <v>662</v>
      </c>
    </row>
    <row r="223" spans="1:222" hidden="1" outlineLevel="1">
      <c r="A223" s="22" t="s">
        <v>109</v>
      </c>
      <c r="B223" s="22" t="s">
        <v>254</v>
      </c>
      <c r="DG223" s="22" t="s">
        <v>109</v>
      </c>
      <c r="DH223" s="22" t="s">
        <v>462</v>
      </c>
      <c r="HM223" s="22" t="s">
        <v>109</v>
      </c>
      <c r="HN223" s="22" t="s">
        <v>663</v>
      </c>
    </row>
    <row r="224" spans="1:222" hidden="1" outlineLevel="1">
      <c r="A224" s="22" t="s">
        <v>110</v>
      </c>
      <c r="B224" s="22" t="s">
        <v>255</v>
      </c>
      <c r="DG224" s="22" t="s">
        <v>110</v>
      </c>
      <c r="DH224" s="22" t="s">
        <v>463</v>
      </c>
      <c r="HM224" s="22" t="s">
        <v>110</v>
      </c>
      <c r="HN224" s="22" t="s">
        <v>664</v>
      </c>
    </row>
    <row r="225" spans="1:222" hidden="1" outlineLevel="1">
      <c r="A225" s="22" t="s">
        <v>111</v>
      </c>
      <c r="B225" s="22" t="s">
        <v>256</v>
      </c>
      <c r="DG225" s="22" t="s">
        <v>111</v>
      </c>
      <c r="DH225" s="22" t="s">
        <v>464</v>
      </c>
      <c r="HM225" s="22" t="s">
        <v>111</v>
      </c>
      <c r="HN225" s="22" t="s">
        <v>665</v>
      </c>
    </row>
    <row r="226" spans="1:222" hidden="1" outlineLevel="1">
      <c r="A226" s="22" t="s">
        <v>112</v>
      </c>
      <c r="B226" s="22" t="s">
        <v>257</v>
      </c>
      <c r="DG226" s="22" t="s">
        <v>112</v>
      </c>
      <c r="DH226" s="22" t="s">
        <v>465</v>
      </c>
      <c r="HM226" s="22" t="s">
        <v>112</v>
      </c>
      <c r="HN226" s="22" t="s">
        <v>666</v>
      </c>
    </row>
    <row r="227" spans="1:222" hidden="1" outlineLevel="1">
      <c r="A227" s="22" t="s">
        <v>113</v>
      </c>
      <c r="B227" s="22" t="s">
        <v>258</v>
      </c>
      <c r="DG227" s="22" t="s">
        <v>113</v>
      </c>
      <c r="DH227" s="22" t="s">
        <v>466</v>
      </c>
      <c r="HM227" s="22" t="s">
        <v>113</v>
      </c>
      <c r="HN227" s="22" t="s">
        <v>667</v>
      </c>
    </row>
    <row r="228" spans="1:222" hidden="1" outlineLevel="1">
      <c r="A228" s="22" t="s">
        <v>114</v>
      </c>
      <c r="B228" s="22" t="s">
        <v>259</v>
      </c>
      <c r="DG228" s="22" t="s">
        <v>114</v>
      </c>
      <c r="DH228" s="22" t="s">
        <v>467</v>
      </c>
      <c r="HM228" s="22" t="s">
        <v>114</v>
      </c>
      <c r="HN228" s="22" t="s">
        <v>668</v>
      </c>
    </row>
    <row r="229" spans="1:222" hidden="1" outlineLevel="1">
      <c r="A229" s="22" t="s">
        <v>115</v>
      </c>
      <c r="B229" s="22" t="s">
        <v>260</v>
      </c>
      <c r="DG229" s="22" t="s">
        <v>115</v>
      </c>
      <c r="DH229" s="22" t="s">
        <v>468</v>
      </c>
      <c r="HM229" s="22" t="s">
        <v>115</v>
      </c>
      <c r="HN229" s="22" t="s">
        <v>669</v>
      </c>
    </row>
    <row r="230" spans="1:222" hidden="1" outlineLevel="1">
      <c r="A230" s="22" t="s">
        <v>116</v>
      </c>
      <c r="B230" s="22" t="s">
        <v>261</v>
      </c>
      <c r="DG230" s="22" t="s">
        <v>116</v>
      </c>
      <c r="DH230" s="22" t="s">
        <v>469</v>
      </c>
      <c r="HM230" s="22" t="s">
        <v>116</v>
      </c>
      <c r="HN230" s="22" t="s">
        <v>670</v>
      </c>
    </row>
    <row r="231" spans="1:222" hidden="1" outlineLevel="1">
      <c r="A231" s="22" t="s">
        <v>117</v>
      </c>
      <c r="B231" s="22" t="s">
        <v>262</v>
      </c>
      <c r="DG231" s="22" t="s">
        <v>117</v>
      </c>
      <c r="DH231" s="22" t="s">
        <v>470</v>
      </c>
      <c r="HM231" s="22" t="s">
        <v>117</v>
      </c>
      <c r="HN231" s="22" t="s">
        <v>671</v>
      </c>
    </row>
    <row r="232" spans="1:222" hidden="1" outlineLevel="1">
      <c r="A232" s="22" t="s">
        <v>118</v>
      </c>
      <c r="B232" s="22" t="s">
        <v>263</v>
      </c>
      <c r="DG232" s="22" t="s">
        <v>118</v>
      </c>
      <c r="DH232" s="22" t="s">
        <v>471</v>
      </c>
      <c r="HM232" s="22" t="s">
        <v>118</v>
      </c>
      <c r="HN232" s="22" t="s">
        <v>672</v>
      </c>
    </row>
    <row r="233" spans="1:222" hidden="1" outlineLevel="1">
      <c r="A233" s="22" t="s">
        <v>119</v>
      </c>
      <c r="B233" s="22" t="s">
        <v>264</v>
      </c>
      <c r="DG233" s="22" t="s">
        <v>119</v>
      </c>
      <c r="DH233" s="22" t="s">
        <v>472</v>
      </c>
      <c r="HM233" s="22" t="s">
        <v>119</v>
      </c>
      <c r="HN233" s="22" t="s">
        <v>673</v>
      </c>
    </row>
    <row r="234" spans="1:222" hidden="1" outlineLevel="1">
      <c r="A234" s="22" t="s">
        <v>120</v>
      </c>
      <c r="B234" s="22" t="s">
        <v>265</v>
      </c>
      <c r="DG234" s="22" t="s">
        <v>120</v>
      </c>
      <c r="DH234" s="22" t="s">
        <v>473</v>
      </c>
      <c r="HM234" s="22" t="s">
        <v>120</v>
      </c>
      <c r="HN234" s="22" t="s">
        <v>674</v>
      </c>
    </row>
    <row r="235" spans="1:222" hidden="1" outlineLevel="1">
      <c r="A235" s="22" t="s">
        <v>121</v>
      </c>
      <c r="B235" s="22" t="s">
        <v>266</v>
      </c>
      <c r="DG235" s="22" t="s">
        <v>121</v>
      </c>
      <c r="DH235" s="22" t="s">
        <v>474</v>
      </c>
      <c r="HM235" s="22" t="s">
        <v>121</v>
      </c>
      <c r="HN235" s="22" t="s">
        <v>675</v>
      </c>
    </row>
    <row r="236" spans="1:222" hidden="1" outlineLevel="1">
      <c r="A236" s="22" t="s">
        <v>122</v>
      </c>
      <c r="B236" s="22" t="s">
        <v>267</v>
      </c>
      <c r="DG236" s="22" t="s">
        <v>122</v>
      </c>
      <c r="DH236" s="22" t="s">
        <v>475</v>
      </c>
      <c r="HM236" s="22" t="s">
        <v>122</v>
      </c>
      <c r="HN236" s="22" t="s">
        <v>676</v>
      </c>
    </row>
    <row r="237" spans="1:222" hidden="1" outlineLevel="1">
      <c r="A237" s="22" t="s">
        <v>123</v>
      </c>
      <c r="B237" s="22" t="s">
        <v>268</v>
      </c>
      <c r="DG237" s="22" t="s">
        <v>123</v>
      </c>
      <c r="DH237" s="22" t="s">
        <v>476</v>
      </c>
      <c r="HM237" s="22" t="s">
        <v>123</v>
      </c>
      <c r="HN237" s="22" t="s">
        <v>677</v>
      </c>
    </row>
    <row r="238" spans="1:222" hidden="1" outlineLevel="1">
      <c r="A238" s="22" t="s">
        <v>124</v>
      </c>
      <c r="B238" s="22" t="s">
        <v>269</v>
      </c>
      <c r="DG238" s="22" t="s">
        <v>124</v>
      </c>
      <c r="DH238" s="22" t="s">
        <v>477</v>
      </c>
      <c r="HM238" s="22" t="s">
        <v>124</v>
      </c>
      <c r="HN238" s="22" t="s">
        <v>678</v>
      </c>
    </row>
    <row r="239" spans="1:222" hidden="1" outlineLevel="1">
      <c r="A239" s="22" t="s">
        <v>125</v>
      </c>
      <c r="B239" s="22" t="s">
        <v>270</v>
      </c>
      <c r="DG239" s="22" t="s">
        <v>125</v>
      </c>
      <c r="DH239" s="22" t="s">
        <v>478</v>
      </c>
      <c r="HM239" s="22" t="s">
        <v>125</v>
      </c>
      <c r="HN239" s="22" t="s">
        <v>679</v>
      </c>
    </row>
    <row r="240" spans="1:222" hidden="1" outlineLevel="1">
      <c r="A240" s="22" t="s">
        <v>126</v>
      </c>
      <c r="B240" s="22" t="s">
        <v>271</v>
      </c>
      <c r="DG240" s="22" t="s">
        <v>126</v>
      </c>
      <c r="DH240" s="22" t="s">
        <v>479</v>
      </c>
      <c r="HM240" s="22" t="s">
        <v>126</v>
      </c>
      <c r="HN240" s="22" t="s">
        <v>680</v>
      </c>
    </row>
    <row r="241" spans="1:222" hidden="1" outlineLevel="1">
      <c r="A241" s="22" t="s">
        <v>127</v>
      </c>
      <c r="B241" s="22" t="s">
        <v>272</v>
      </c>
      <c r="DG241" s="22" t="s">
        <v>127</v>
      </c>
      <c r="DH241" s="22" t="s">
        <v>480</v>
      </c>
      <c r="HM241" s="22" t="s">
        <v>127</v>
      </c>
      <c r="HN241" s="22" t="s">
        <v>681</v>
      </c>
    </row>
    <row r="242" spans="1:222" hidden="1" outlineLevel="1">
      <c r="A242" s="22" t="s">
        <v>128</v>
      </c>
      <c r="B242" s="22" t="s">
        <v>273</v>
      </c>
      <c r="DG242" s="22" t="s">
        <v>128</v>
      </c>
      <c r="DH242" s="22" t="s">
        <v>481</v>
      </c>
      <c r="HM242" s="22" t="s">
        <v>128</v>
      </c>
      <c r="HN242" s="22" t="s">
        <v>682</v>
      </c>
    </row>
    <row r="243" spans="1:222" hidden="1" outlineLevel="1">
      <c r="A243" s="22" t="s">
        <v>129</v>
      </c>
      <c r="B243" s="22" t="s">
        <v>274</v>
      </c>
      <c r="DG243" s="22" t="s">
        <v>129</v>
      </c>
      <c r="DH243" s="22" t="s">
        <v>482</v>
      </c>
      <c r="HM243" s="22" t="s">
        <v>129</v>
      </c>
      <c r="HN243" s="22" t="s">
        <v>683</v>
      </c>
    </row>
    <row r="244" spans="1:222" hidden="1" outlineLevel="1">
      <c r="A244" s="22" t="s">
        <v>130</v>
      </c>
      <c r="B244" s="22" t="s">
        <v>275</v>
      </c>
      <c r="DG244" s="22" t="s">
        <v>130</v>
      </c>
      <c r="DH244" s="22" t="s">
        <v>483</v>
      </c>
      <c r="HM244" s="22" t="s">
        <v>130</v>
      </c>
      <c r="HN244" s="22" t="s">
        <v>684</v>
      </c>
    </row>
    <row r="245" spans="1:222" hidden="1" outlineLevel="1">
      <c r="A245" s="22" t="s">
        <v>131</v>
      </c>
      <c r="B245" s="22" t="s">
        <v>276</v>
      </c>
      <c r="DG245" s="22" t="s">
        <v>131</v>
      </c>
      <c r="DH245" s="22" t="s">
        <v>484</v>
      </c>
      <c r="HM245" s="22" t="s">
        <v>131</v>
      </c>
      <c r="HN245" s="22" t="s">
        <v>685</v>
      </c>
    </row>
    <row r="246" spans="1:222" hidden="1" outlineLevel="1">
      <c r="A246" s="22" t="s">
        <v>132</v>
      </c>
      <c r="B246" s="22" t="s">
        <v>277</v>
      </c>
      <c r="DG246" s="22" t="s">
        <v>132</v>
      </c>
      <c r="DH246" s="22" t="s">
        <v>485</v>
      </c>
      <c r="HM246" s="22" t="s">
        <v>132</v>
      </c>
      <c r="HN246" s="22" t="s">
        <v>686</v>
      </c>
    </row>
    <row r="247" spans="1:222" hidden="1" outlineLevel="1">
      <c r="A247" s="22" t="s">
        <v>133</v>
      </c>
      <c r="B247" s="22" t="s">
        <v>278</v>
      </c>
      <c r="DG247" s="22" t="s">
        <v>133</v>
      </c>
      <c r="DH247" s="22" t="s">
        <v>486</v>
      </c>
      <c r="HM247" s="22" t="s">
        <v>133</v>
      </c>
      <c r="HN247" s="22" t="s">
        <v>687</v>
      </c>
    </row>
    <row r="248" spans="1:222" hidden="1" outlineLevel="1">
      <c r="A248" s="22" t="s">
        <v>134</v>
      </c>
      <c r="B248" s="22" t="s">
        <v>279</v>
      </c>
      <c r="DG248" s="22" t="s">
        <v>134</v>
      </c>
      <c r="DH248" s="22" t="s">
        <v>487</v>
      </c>
      <c r="HM248" s="22" t="s">
        <v>134</v>
      </c>
      <c r="HN248" s="22" t="s">
        <v>688</v>
      </c>
    </row>
    <row r="249" spans="1:222" hidden="1" outlineLevel="1">
      <c r="A249" s="22" t="s">
        <v>135</v>
      </c>
      <c r="B249" s="22" t="s">
        <v>280</v>
      </c>
      <c r="DG249" s="22" t="s">
        <v>135</v>
      </c>
      <c r="DH249" s="22" t="s">
        <v>488</v>
      </c>
      <c r="HM249" s="22" t="s">
        <v>135</v>
      </c>
      <c r="HN249" s="22" t="s">
        <v>689</v>
      </c>
    </row>
    <row r="250" spans="1:222" hidden="1" outlineLevel="1">
      <c r="A250" s="22" t="s">
        <v>136</v>
      </c>
      <c r="B250" s="22" t="s">
        <v>281</v>
      </c>
      <c r="DG250" s="22" t="s">
        <v>136</v>
      </c>
      <c r="DH250" s="22" t="s">
        <v>489</v>
      </c>
      <c r="HM250" s="22" t="s">
        <v>136</v>
      </c>
      <c r="HN250" s="22" t="s">
        <v>690</v>
      </c>
    </row>
    <row r="251" spans="1:222" hidden="1" outlineLevel="1">
      <c r="A251" s="22" t="s">
        <v>137</v>
      </c>
      <c r="B251" s="22" t="s">
        <v>282</v>
      </c>
      <c r="DG251" s="22" t="s">
        <v>137</v>
      </c>
      <c r="DH251" s="22" t="s">
        <v>490</v>
      </c>
      <c r="HM251" s="22" t="s">
        <v>137</v>
      </c>
      <c r="HN251" s="22" t="s">
        <v>691</v>
      </c>
    </row>
    <row r="252" spans="1:222" hidden="1" outlineLevel="1">
      <c r="A252" s="22" t="s">
        <v>138</v>
      </c>
      <c r="B252" s="22" t="s">
        <v>283</v>
      </c>
      <c r="DG252" s="22" t="s">
        <v>138</v>
      </c>
      <c r="DH252" s="22" t="s">
        <v>491</v>
      </c>
      <c r="HM252" s="22" t="s">
        <v>138</v>
      </c>
      <c r="HN252" s="22" t="s">
        <v>692</v>
      </c>
    </row>
    <row r="253" spans="1:222" hidden="1" outlineLevel="1">
      <c r="A253" s="22" t="s">
        <v>139</v>
      </c>
      <c r="B253" s="22" t="s">
        <v>284</v>
      </c>
      <c r="DG253" s="22" t="s">
        <v>139</v>
      </c>
      <c r="DH253" s="22" t="s">
        <v>492</v>
      </c>
      <c r="HM253" s="22" t="s">
        <v>139</v>
      </c>
      <c r="HN253" s="22" t="s">
        <v>693</v>
      </c>
    </row>
    <row r="254" spans="1:222" hidden="1" outlineLevel="1">
      <c r="A254" s="22" t="s">
        <v>140</v>
      </c>
      <c r="B254" s="22" t="s">
        <v>285</v>
      </c>
      <c r="DG254" s="22" t="s">
        <v>140</v>
      </c>
      <c r="DH254" s="22" t="s">
        <v>493</v>
      </c>
      <c r="HM254" s="22" t="s">
        <v>140</v>
      </c>
      <c r="HN254" s="22" t="s">
        <v>694</v>
      </c>
    </row>
    <row r="255" spans="1:222" hidden="1" outlineLevel="1">
      <c r="A255" s="22" t="s">
        <v>141</v>
      </c>
      <c r="B255" s="22" t="s">
        <v>286</v>
      </c>
      <c r="DG255" s="22" t="s">
        <v>141</v>
      </c>
      <c r="DH255" s="22" t="s">
        <v>494</v>
      </c>
      <c r="HM255" s="22" t="s">
        <v>141</v>
      </c>
      <c r="HN255" s="22" t="s">
        <v>695</v>
      </c>
    </row>
    <row r="256" spans="1:222" hidden="1" outlineLevel="1">
      <c r="A256" s="22" t="s">
        <v>142</v>
      </c>
      <c r="B256" s="22" t="s">
        <v>287</v>
      </c>
      <c r="DG256" s="22" t="s">
        <v>142</v>
      </c>
      <c r="DH256" s="22" t="s">
        <v>495</v>
      </c>
      <c r="HM256" s="22" t="s">
        <v>142</v>
      </c>
      <c r="HN256" s="22" t="s">
        <v>696</v>
      </c>
    </row>
    <row r="257" spans="1:348" hidden="1" outlineLevel="1">
      <c r="A257" s="22" t="s">
        <v>143</v>
      </c>
      <c r="B257" s="22" t="s">
        <v>288</v>
      </c>
      <c r="DG257" s="22" t="s">
        <v>143</v>
      </c>
      <c r="DH257" s="22" t="s">
        <v>496</v>
      </c>
      <c r="HM257" s="22" t="s">
        <v>143</v>
      </c>
      <c r="HN257" s="22" t="s">
        <v>697</v>
      </c>
    </row>
    <row r="258" spans="1:348" hidden="1" outlineLevel="1">
      <c r="A258" s="22" t="s">
        <v>144</v>
      </c>
      <c r="B258" s="22" t="s">
        <v>289</v>
      </c>
      <c r="DG258" s="22" t="s">
        <v>144</v>
      </c>
      <c r="DH258" s="22" t="s">
        <v>497</v>
      </c>
      <c r="HM258" s="22" t="s">
        <v>144</v>
      </c>
      <c r="HN258" s="22" t="s">
        <v>698</v>
      </c>
      <c r="MI258" s="22" t="s">
        <v>4</v>
      </c>
      <c r="MJ258" s="22" t="s">
        <v>5</v>
      </c>
    </row>
    <row r="259" spans="1:348" hidden="1" outlineLevel="1">
      <c r="A259" s="22" t="s">
        <v>145</v>
      </c>
      <c r="B259" s="22" t="s">
        <v>290</v>
      </c>
      <c r="DG259" s="22" t="s">
        <v>145</v>
      </c>
      <c r="DH259" s="22" t="s">
        <v>498</v>
      </c>
      <c r="HM259" s="22" t="s">
        <v>145</v>
      </c>
      <c r="HN259" s="22" t="s">
        <v>699</v>
      </c>
      <c r="MI259" s="22" t="s">
        <v>6</v>
      </c>
      <c r="MJ259" s="22" t="s">
        <v>7</v>
      </c>
    </row>
    <row r="260" spans="1:348" hidden="1" outlineLevel="1">
      <c r="A260" s="22" t="s">
        <v>146</v>
      </c>
      <c r="B260" s="22" t="s">
        <v>291</v>
      </c>
      <c r="DG260" s="22" t="s">
        <v>146</v>
      </c>
      <c r="DH260" s="22" t="s">
        <v>499</v>
      </c>
      <c r="HM260" s="22" t="s">
        <v>146</v>
      </c>
      <c r="HN260" s="22" t="s">
        <v>700</v>
      </c>
      <c r="MI260" s="22" t="s">
        <v>8</v>
      </c>
      <c r="MJ260" s="22" t="s">
        <v>1075</v>
      </c>
    </row>
    <row r="261" spans="1:348" hidden="1" outlineLevel="1">
      <c r="A261" s="22" t="s">
        <v>147</v>
      </c>
      <c r="B261" s="22" t="s">
        <v>292</v>
      </c>
      <c r="DG261" s="22" t="s">
        <v>147</v>
      </c>
      <c r="DH261" s="22" t="s">
        <v>500</v>
      </c>
      <c r="HM261" s="22" t="s">
        <v>147</v>
      </c>
      <c r="HN261" s="22" t="s">
        <v>701</v>
      </c>
      <c r="MI261" s="22" t="s">
        <v>9</v>
      </c>
      <c r="MJ261" s="22" t="s">
        <v>1076</v>
      </c>
    </row>
    <row r="262" spans="1:348" hidden="1" outlineLevel="1">
      <c r="A262" s="22" t="s">
        <v>148</v>
      </c>
      <c r="B262" s="22" t="s">
        <v>1193</v>
      </c>
      <c r="DG262" s="22" t="s">
        <v>148</v>
      </c>
      <c r="DH262" s="22" t="s">
        <v>1194</v>
      </c>
      <c r="HM262" s="22" t="s">
        <v>148</v>
      </c>
      <c r="HN262" s="22" t="s">
        <v>1195</v>
      </c>
      <c r="MI262" s="22" t="s">
        <v>10</v>
      </c>
      <c r="MJ262" s="22" t="s">
        <v>1077</v>
      </c>
    </row>
    <row r="263" spans="1:348" hidden="1" outlineLevel="1">
      <c r="A263" s="22" t="s">
        <v>149</v>
      </c>
      <c r="B263" s="22" t="s">
        <v>1196</v>
      </c>
      <c r="DG263" s="22" t="s">
        <v>149</v>
      </c>
      <c r="DH263" s="22" t="s">
        <v>1197</v>
      </c>
      <c r="HM263" s="22" t="s">
        <v>149</v>
      </c>
      <c r="HN263" s="22" t="s">
        <v>1198</v>
      </c>
      <c r="MI263" s="22" t="s">
        <v>11</v>
      </c>
      <c r="MJ263" s="22" t="s">
        <v>1078</v>
      </c>
    </row>
    <row r="264" spans="1:348" hidden="1" outlineLevel="1">
      <c r="A264" s="22" t="s">
        <v>150</v>
      </c>
      <c r="B264" s="22" t="s">
        <v>1199</v>
      </c>
      <c r="DG264" s="22" t="s">
        <v>150</v>
      </c>
      <c r="DH264" s="22" t="s">
        <v>1200</v>
      </c>
      <c r="HM264" s="22" t="s">
        <v>150</v>
      </c>
      <c r="HN264" s="22" t="s">
        <v>1201</v>
      </c>
      <c r="MI264" s="22" t="s">
        <v>12</v>
      </c>
      <c r="MJ264" s="22" t="s">
        <v>1079</v>
      </c>
    </row>
    <row r="265" spans="1:348" hidden="1" outlineLevel="1">
      <c r="A265" s="22" t="s">
        <v>151</v>
      </c>
      <c r="B265" s="22" t="s">
        <v>1202</v>
      </c>
      <c r="DG265" s="22" t="s">
        <v>151</v>
      </c>
      <c r="DH265" s="22" t="s">
        <v>1203</v>
      </c>
      <c r="HM265" s="22" t="s">
        <v>151</v>
      </c>
      <c r="HN265" s="22" t="s">
        <v>1204</v>
      </c>
      <c r="LS265" s="21" t="s">
        <v>931</v>
      </c>
      <c r="MI265" s="22" t="s">
        <v>13</v>
      </c>
      <c r="MJ265" s="22" t="s">
        <v>1080</v>
      </c>
    </row>
    <row r="266" spans="1:348" hidden="1" outlineLevel="1">
      <c r="A266" s="22" t="s">
        <v>152</v>
      </c>
      <c r="B266" s="22" t="s">
        <v>1205</v>
      </c>
      <c r="DG266" s="22" t="s">
        <v>152</v>
      </c>
      <c r="DH266" s="22" t="s">
        <v>1206</v>
      </c>
      <c r="HM266" s="22" t="s">
        <v>152</v>
      </c>
      <c r="HN266" s="22" t="s">
        <v>1207</v>
      </c>
      <c r="LS266" s="22" t="s">
        <v>4</v>
      </c>
      <c r="LT266" s="22" t="s">
        <v>5</v>
      </c>
      <c r="MI266" s="22" t="s">
        <v>14</v>
      </c>
      <c r="MJ266" s="22" t="s">
        <v>1081</v>
      </c>
    </row>
    <row r="267" spans="1:348" hidden="1" outlineLevel="1">
      <c r="A267" s="22" t="s">
        <v>153</v>
      </c>
      <c r="B267" s="22" t="s">
        <v>1208</v>
      </c>
      <c r="DG267" s="22" t="s">
        <v>153</v>
      </c>
      <c r="DH267" s="22" t="s">
        <v>1209</v>
      </c>
      <c r="HM267" s="22" t="s">
        <v>153</v>
      </c>
      <c r="HN267" s="22" t="s">
        <v>1210</v>
      </c>
      <c r="LS267" s="22" t="s">
        <v>6</v>
      </c>
      <c r="LT267" s="22" t="s">
        <v>7</v>
      </c>
      <c r="MI267" s="22" t="s">
        <v>15</v>
      </c>
      <c r="MJ267" s="22" t="s">
        <v>1082</v>
      </c>
    </row>
    <row r="268" spans="1:348" hidden="1" outlineLevel="1">
      <c r="A268" s="22" t="s">
        <v>154</v>
      </c>
      <c r="B268" s="22" t="s">
        <v>1211</v>
      </c>
      <c r="DG268" s="22" t="s">
        <v>154</v>
      </c>
      <c r="DH268" s="22" t="s">
        <v>1212</v>
      </c>
      <c r="HM268" s="22" t="s">
        <v>154</v>
      </c>
      <c r="HN268" s="22" t="s">
        <v>1213</v>
      </c>
      <c r="LS268" s="22" t="s">
        <v>8</v>
      </c>
      <c r="LT268" s="22" t="s">
        <v>907</v>
      </c>
      <c r="MI268" s="22" t="s">
        <v>16</v>
      </c>
      <c r="MJ268" s="22" t="s">
        <v>1083</v>
      </c>
    </row>
    <row r="269" spans="1:348" hidden="1" outlineLevel="1">
      <c r="A269" s="22" t="s">
        <v>155</v>
      </c>
      <c r="B269" s="22" t="s">
        <v>1214</v>
      </c>
      <c r="DG269" s="22" t="s">
        <v>155</v>
      </c>
      <c r="DH269" s="22" t="s">
        <v>1215</v>
      </c>
      <c r="HM269" s="22" t="s">
        <v>155</v>
      </c>
      <c r="HN269" s="22" t="s">
        <v>1216</v>
      </c>
      <c r="LS269" s="22" t="s">
        <v>9</v>
      </c>
      <c r="LT269" s="22" t="s">
        <v>908</v>
      </c>
      <c r="MI269" s="22" t="s">
        <v>17</v>
      </c>
      <c r="MJ269" s="22" t="s">
        <v>1084</v>
      </c>
    </row>
    <row r="270" spans="1:348" hidden="1" outlineLevel="1">
      <c r="A270" s="22" t="s">
        <v>156</v>
      </c>
      <c r="B270" s="22" t="s">
        <v>293</v>
      </c>
      <c r="DG270" s="22" t="s">
        <v>156</v>
      </c>
      <c r="DH270" s="22" t="s">
        <v>501</v>
      </c>
      <c r="HM270" s="22" t="s">
        <v>156</v>
      </c>
      <c r="HN270" s="22" t="s">
        <v>702</v>
      </c>
      <c r="LS270" s="22" t="s">
        <v>10</v>
      </c>
      <c r="LT270" s="22" t="s">
        <v>909</v>
      </c>
      <c r="MI270" s="22" t="s">
        <v>18</v>
      </c>
      <c r="MJ270" s="22" t="s">
        <v>1085</v>
      </c>
    </row>
    <row r="271" spans="1:348" hidden="1" outlineLevel="1">
      <c r="A271" s="22" t="s">
        <v>157</v>
      </c>
      <c r="B271" s="22" t="s">
        <v>294</v>
      </c>
      <c r="DG271" s="22" t="s">
        <v>157</v>
      </c>
      <c r="DH271" s="22" t="s">
        <v>502</v>
      </c>
      <c r="HM271" s="22" t="s">
        <v>157</v>
      </c>
      <c r="HN271" s="22" t="s">
        <v>703</v>
      </c>
      <c r="LS271" s="22" t="s">
        <v>11</v>
      </c>
      <c r="LT271" s="22" t="s">
        <v>910</v>
      </c>
      <c r="MI271" s="22" t="s">
        <v>19</v>
      </c>
      <c r="MJ271" s="22" t="s">
        <v>1086</v>
      </c>
    </row>
    <row r="272" spans="1:348" hidden="1" outlineLevel="1">
      <c r="A272" s="22" t="s">
        <v>295</v>
      </c>
      <c r="B272" s="22" t="s">
        <v>296</v>
      </c>
      <c r="DG272" s="22" t="s">
        <v>295</v>
      </c>
      <c r="DH272" s="22" t="s">
        <v>503</v>
      </c>
      <c r="HM272" s="22" t="s">
        <v>295</v>
      </c>
      <c r="HN272" s="22" t="s">
        <v>704</v>
      </c>
      <c r="LS272" s="22" t="s">
        <v>12</v>
      </c>
      <c r="LT272" s="22" t="s">
        <v>911</v>
      </c>
      <c r="MI272" s="22" t="s">
        <v>20</v>
      </c>
      <c r="MJ272" s="22" t="s">
        <v>1087</v>
      </c>
    </row>
    <row r="273" spans="1:366" hidden="1" outlineLevel="1">
      <c r="A273" s="22" t="s">
        <v>297</v>
      </c>
      <c r="B273" s="22" t="s">
        <v>298</v>
      </c>
      <c r="DG273" s="22" t="s">
        <v>297</v>
      </c>
      <c r="DH273" s="22" t="s">
        <v>504</v>
      </c>
      <c r="HM273" s="22" t="s">
        <v>297</v>
      </c>
      <c r="HN273" s="22" t="s">
        <v>705</v>
      </c>
      <c r="LS273" s="22" t="s">
        <v>13</v>
      </c>
      <c r="LT273" s="22" t="s">
        <v>912</v>
      </c>
      <c r="MI273" s="22" t="s">
        <v>21</v>
      </c>
      <c r="MJ273" s="22" t="s">
        <v>1088</v>
      </c>
    </row>
    <row r="274" spans="1:366" hidden="1" outlineLevel="1">
      <c r="A274" s="22" t="s">
        <v>299</v>
      </c>
      <c r="B274" s="22" t="s">
        <v>300</v>
      </c>
      <c r="DG274" s="22" t="s">
        <v>299</v>
      </c>
      <c r="DH274" s="22" t="s">
        <v>505</v>
      </c>
      <c r="HM274" s="22" t="s">
        <v>299</v>
      </c>
      <c r="HN274" s="22" t="s">
        <v>706</v>
      </c>
      <c r="LS274" s="22" t="s">
        <v>14</v>
      </c>
      <c r="LT274" s="22" t="s">
        <v>913</v>
      </c>
      <c r="MI274" s="22" t="s">
        <v>22</v>
      </c>
      <c r="MJ274" s="22" t="s">
        <v>1089</v>
      </c>
    </row>
    <row r="275" spans="1:366" hidden="1" outlineLevel="1">
      <c r="A275" s="22" t="s">
        <v>301</v>
      </c>
      <c r="B275" s="22" t="s">
        <v>302</v>
      </c>
      <c r="DG275" s="22" t="s">
        <v>301</v>
      </c>
      <c r="DH275" s="22" t="s">
        <v>506</v>
      </c>
      <c r="HM275" s="22" t="s">
        <v>301</v>
      </c>
      <c r="HN275" s="22" t="s">
        <v>707</v>
      </c>
      <c r="LS275" s="22" t="s">
        <v>15</v>
      </c>
      <c r="LT275" s="22" t="s">
        <v>914</v>
      </c>
      <c r="MI275" s="22" t="s">
        <v>23</v>
      </c>
      <c r="MJ275" s="22" t="s">
        <v>1090</v>
      </c>
    </row>
    <row r="276" spans="1:366" hidden="1" outlineLevel="1">
      <c r="A276" s="22" t="s">
        <v>303</v>
      </c>
      <c r="B276" s="22" t="s">
        <v>304</v>
      </c>
      <c r="DG276" s="22" t="s">
        <v>303</v>
      </c>
      <c r="DH276" s="22" t="s">
        <v>507</v>
      </c>
      <c r="HM276" s="22" t="s">
        <v>303</v>
      </c>
      <c r="HN276" s="22" t="s">
        <v>708</v>
      </c>
      <c r="LS276" s="22" t="s">
        <v>16</v>
      </c>
      <c r="LT276" s="22" t="s">
        <v>915</v>
      </c>
      <c r="MI276" s="22" t="s">
        <v>24</v>
      </c>
      <c r="MJ276" s="22" t="s">
        <v>1091</v>
      </c>
    </row>
    <row r="277" spans="1:366" hidden="1" outlineLevel="1">
      <c r="A277" s="22" t="s">
        <v>305</v>
      </c>
      <c r="B277" s="22" t="s">
        <v>306</v>
      </c>
      <c r="DG277" s="22" t="s">
        <v>305</v>
      </c>
      <c r="DH277" s="22" t="s">
        <v>508</v>
      </c>
      <c r="HM277" s="22" t="s">
        <v>305</v>
      </c>
      <c r="HN277" s="22" t="s">
        <v>709</v>
      </c>
      <c r="LS277" s="22" t="s">
        <v>17</v>
      </c>
      <c r="LT277" s="22" t="s">
        <v>916</v>
      </c>
      <c r="MI277" s="22" t="s">
        <v>54</v>
      </c>
      <c r="MJ277" s="22" t="s">
        <v>1092</v>
      </c>
    </row>
    <row r="278" spans="1:366" hidden="1" outlineLevel="1">
      <c r="A278" s="22" t="s">
        <v>307</v>
      </c>
      <c r="B278" s="22" t="s">
        <v>308</v>
      </c>
      <c r="DG278" s="22" t="s">
        <v>307</v>
      </c>
      <c r="DH278" s="22" t="s">
        <v>509</v>
      </c>
      <c r="HM278" s="22" t="s">
        <v>307</v>
      </c>
      <c r="HN278" s="22" t="s">
        <v>710</v>
      </c>
      <c r="LS278" s="22" t="s">
        <v>18</v>
      </c>
      <c r="LT278" s="22" t="s">
        <v>917</v>
      </c>
      <c r="MI278" s="22" t="s">
        <v>55</v>
      </c>
      <c r="MJ278" s="22" t="s">
        <v>1093</v>
      </c>
    </row>
    <row r="279" spans="1:366" ht="11.25" hidden="1" customHeight="1" outlineLevel="1">
      <c r="A279" s="22" t="s">
        <v>309</v>
      </c>
      <c r="B279" s="22" t="s">
        <v>310</v>
      </c>
      <c r="DG279" s="22" t="s">
        <v>309</v>
      </c>
      <c r="DH279" s="22" t="s">
        <v>510</v>
      </c>
      <c r="HM279" s="22" t="s">
        <v>309</v>
      </c>
      <c r="HN279" s="22" t="s">
        <v>711</v>
      </c>
      <c r="LS279" s="22" t="s">
        <v>19</v>
      </c>
      <c r="LT279" s="22" t="s">
        <v>918</v>
      </c>
      <c r="MI279" s="22" t="s">
        <v>69</v>
      </c>
      <c r="MJ279" s="22" t="s">
        <v>63</v>
      </c>
    </row>
    <row r="280" spans="1:366" ht="11.25" customHeight="1" collapsed="1">
      <c r="A280" s="22" t="s">
        <v>25</v>
      </c>
      <c r="B280" s="22" t="s">
        <v>70</v>
      </c>
      <c r="DG280" s="22" t="s">
        <v>25</v>
      </c>
      <c r="DH280" s="22" t="s">
        <v>70</v>
      </c>
      <c r="HM280" s="22" t="s">
        <v>25</v>
      </c>
      <c r="HN280" s="22" t="s">
        <v>70</v>
      </c>
      <c r="LS280" s="22" t="s">
        <v>25</v>
      </c>
      <c r="LT280" s="22" t="s">
        <v>70</v>
      </c>
      <c r="MI280" s="22" t="s">
        <v>25</v>
      </c>
      <c r="MJ280" s="22" t="s">
        <v>70</v>
      </c>
    </row>
    <row r="281" spans="1:366" ht="11.25" customHeight="1">
      <c r="A281" s="22" t="s">
        <v>26</v>
      </c>
      <c r="B281" s="22" t="s">
        <v>43</v>
      </c>
      <c r="DG281" s="22" t="s">
        <v>26</v>
      </c>
      <c r="DH281" s="22" t="s">
        <v>43</v>
      </c>
      <c r="HM281" s="22" t="s">
        <v>26</v>
      </c>
      <c r="HN281" s="22" t="s">
        <v>43</v>
      </c>
      <c r="LS281" s="22" t="s">
        <v>26</v>
      </c>
      <c r="LT281" s="22" t="s">
        <v>43</v>
      </c>
      <c r="MI281" s="22" t="s">
        <v>26</v>
      </c>
      <c r="MJ281" s="22" t="s">
        <v>43</v>
      </c>
    </row>
    <row r="282" spans="1:366" ht="11.25" customHeight="1">
      <c r="A282" s="22" t="s">
        <v>28</v>
      </c>
      <c r="B282" s="22" t="s">
        <v>29</v>
      </c>
      <c r="DG282" s="22" t="s">
        <v>28</v>
      </c>
      <c r="DH282" s="22" t="s">
        <v>29</v>
      </c>
      <c r="HM282" s="22" t="s">
        <v>28</v>
      </c>
      <c r="HN282" s="22" t="s">
        <v>29</v>
      </c>
      <c r="LS282" s="22" t="s">
        <v>28</v>
      </c>
      <c r="LT282" s="22" t="s">
        <v>29</v>
      </c>
      <c r="MI282" s="22" t="s">
        <v>28</v>
      </c>
      <c r="MJ282" s="22" t="s">
        <v>29</v>
      </c>
    </row>
    <row r="283" spans="1:366" ht="11.25" customHeight="1">
      <c r="A283" s="22" t="s">
        <v>32</v>
      </c>
      <c r="B283" s="22" t="s">
        <v>33</v>
      </c>
      <c r="DG283" s="22" t="s">
        <v>32</v>
      </c>
      <c r="DH283" s="22" t="s">
        <v>33</v>
      </c>
      <c r="HM283" s="22" t="s">
        <v>32</v>
      </c>
      <c r="HN283" s="22" t="s">
        <v>33</v>
      </c>
      <c r="LS283" s="22" t="s">
        <v>32</v>
      </c>
      <c r="LT283" s="22" t="s">
        <v>33</v>
      </c>
      <c r="MI283" s="22" t="s">
        <v>32</v>
      </c>
      <c r="MJ283" s="22" t="s">
        <v>33</v>
      </c>
    </row>
    <row r="284" spans="1:366" ht="11.25" customHeight="1">
      <c r="A284" s="22" t="s">
        <v>34</v>
      </c>
      <c r="B284" s="22" t="s">
        <v>31</v>
      </c>
      <c r="DG284" s="22" t="s">
        <v>34</v>
      </c>
      <c r="DH284" s="22" t="s">
        <v>31</v>
      </c>
      <c r="HM284" s="22" t="s">
        <v>34</v>
      </c>
      <c r="HN284" s="22" t="s">
        <v>31</v>
      </c>
      <c r="LS284" s="22" t="s">
        <v>34</v>
      </c>
      <c r="LT284" s="22" t="s">
        <v>31</v>
      </c>
      <c r="MI284" s="22" t="s">
        <v>34</v>
      </c>
      <c r="MJ284" s="22" t="s">
        <v>31</v>
      </c>
    </row>
    <row r="285" spans="1:366" ht="11.25" customHeight="1">
      <c r="A285" s="22" t="s">
        <v>35</v>
      </c>
      <c r="B285" s="22" t="s">
        <v>36</v>
      </c>
      <c r="DG285" s="22" t="s">
        <v>35</v>
      </c>
      <c r="DH285" s="22" t="s">
        <v>36</v>
      </c>
      <c r="HM285" s="22" t="s">
        <v>35</v>
      </c>
      <c r="HN285" s="22" t="s">
        <v>36</v>
      </c>
      <c r="LS285" s="22" t="s">
        <v>35</v>
      </c>
      <c r="LT285" s="22" t="s">
        <v>36</v>
      </c>
      <c r="MI285" s="22" t="s">
        <v>35</v>
      </c>
      <c r="MJ285" s="22" t="s">
        <v>36</v>
      </c>
    </row>
    <row r="286" spans="1:366" ht="11.25" customHeight="1">
      <c r="A286" s="22" t="s">
        <v>37</v>
      </c>
      <c r="B286" s="22" t="s">
        <v>38</v>
      </c>
      <c r="DG286" s="22" t="s">
        <v>37</v>
      </c>
      <c r="DH286" s="22" t="s">
        <v>38</v>
      </c>
      <c r="HM286" s="22" t="s">
        <v>37</v>
      </c>
      <c r="HN286" s="22" t="s">
        <v>38</v>
      </c>
      <c r="LS286" s="22" t="s">
        <v>37</v>
      </c>
      <c r="LT286" s="22" t="s">
        <v>38</v>
      </c>
      <c r="MI286" s="22" t="s">
        <v>37</v>
      </c>
      <c r="MJ286" s="22" t="s">
        <v>38</v>
      </c>
    </row>
    <row r="287" spans="1:366" ht="11.25" customHeight="1"/>
    <row r="288" spans="1:366" ht="11.25" customHeight="1">
      <c r="A288" s="22" t="s">
        <v>36</v>
      </c>
      <c r="B288" s="22" t="s">
        <v>39</v>
      </c>
      <c r="C288" s="22" t="s">
        <v>311</v>
      </c>
      <c r="D288" s="22" t="s">
        <v>312</v>
      </c>
      <c r="E288" s="22" t="s">
        <v>313</v>
      </c>
      <c r="F288" s="22" t="s">
        <v>314</v>
      </c>
      <c r="G288" s="22" t="s">
        <v>315</v>
      </c>
      <c r="H288" s="22" t="s">
        <v>316</v>
      </c>
      <c r="I288" s="22" t="s">
        <v>317</v>
      </c>
      <c r="J288" s="22" t="s">
        <v>318</v>
      </c>
      <c r="K288" s="22" t="s">
        <v>319</v>
      </c>
      <c r="L288" s="22" t="s">
        <v>320</v>
      </c>
      <c r="M288" s="22" t="s">
        <v>321</v>
      </c>
      <c r="N288" s="22" t="s">
        <v>322</v>
      </c>
      <c r="O288" s="22" t="s">
        <v>323</v>
      </c>
      <c r="P288" s="22" t="s">
        <v>324</v>
      </c>
      <c r="Q288" s="22" t="s">
        <v>325</v>
      </c>
      <c r="R288" s="22" t="s">
        <v>326</v>
      </c>
      <c r="S288" s="22" t="s">
        <v>327</v>
      </c>
      <c r="T288" s="22" t="s">
        <v>328</v>
      </c>
      <c r="U288" s="22" t="s">
        <v>329</v>
      </c>
      <c r="V288" s="22" t="s">
        <v>330</v>
      </c>
      <c r="W288" s="22" t="s">
        <v>331</v>
      </c>
      <c r="X288" s="22" t="s">
        <v>332</v>
      </c>
      <c r="Y288" s="22" t="s">
        <v>333</v>
      </c>
      <c r="Z288" s="22" t="s">
        <v>334</v>
      </c>
      <c r="AA288" s="22" t="s">
        <v>335</v>
      </c>
      <c r="AB288" s="22" t="s">
        <v>336</v>
      </c>
      <c r="AC288" s="22" t="s">
        <v>337</v>
      </c>
      <c r="AD288" s="22" t="s">
        <v>338</v>
      </c>
      <c r="AE288" s="22" t="s">
        <v>339</v>
      </c>
      <c r="AF288" s="22" t="s">
        <v>340</v>
      </c>
      <c r="AG288" s="22" t="s">
        <v>341</v>
      </c>
      <c r="AH288" s="22" t="s">
        <v>342</v>
      </c>
      <c r="AI288" s="22" t="s">
        <v>343</v>
      </c>
      <c r="AJ288" s="22" t="s">
        <v>344</v>
      </c>
      <c r="AK288" s="22" t="s">
        <v>345</v>
      </c>
      <c r="AL288" s="22" t="s">
        <v>346</v>
      </c>
      <c r="AM288" s="22" t="s">
        <v>347</v>
      </c>
      <c r="AN288" s="22" t="s">
        <v>348</v>
      </c>
      <c r="AO288" s="22" t="s">
        <v>349</v>
      </c>
      <c r="AP288" s="22" t="s">
        <v>350</v>
      </c>
      <c r="AQ288" s="22" t="s">
        <v>351</v>
      </c>
      <c r="AR288" s="22" t="s">
        <v>352</v>
      </c>
      <c r="AS288" s="22" t="s">
        <v>353</v>
      </c>
      <c r="AT288" s="22" t="s">
        <v>354</v>
      </c>
      <c r="AU288" s="22" t="s">
        <v>355</v>
      </c>
      <c r="AV288" s="22" t="s">
        <v>356</v>
      </c>
      <c r="AW288" s="22" t="s">
        <v>357</v>
      </c>
      <c r="AX288" s="22" t="s">
        <v>358</v>
      </c>
      <c r="AY288" s="22" t="s">
        <v>359</v>
      </c>
      <c r="AZ288" s="22" t="s">
        <v>360</v>
      </c>
      <c r="BA288" s="22" t="s">
        <v>361</v>
      </c>
      <c r="BB288" s="22" t="s">
        <v>362</v>
      </c>
      <c r="BC288" s="22" t="s">
        <v>363</v>
      </c>
      <c r="BD288" s="22" t="s">
        <v>364</v>
      </c>
      <c r="BE288" s="22" t="s">
        <v>365</v>
      </c>
      <c r="BF288" s="22" t="s">
        <v>366</v>
      </c>
      <c r="BG288" s="22" t="s">
        <v>367</v>
      </c>
      <c r="BH288" s="22" t="s">
        <v>368</v>
      </c>
      <c r="BI288" s="22" t="s">
        <v>369</v>
      </c>
      <c r="BJ288" s="22" t="s">
        <v>370</v>
      </c>
      <c r="BK288" s="22" t="s">
        <v>371</v>
      </c>
      <c r="BL288" s="22" t="s">
        <v>372</v>
      </c>
      <c r="BM288" s="22" t="s">
        <v>373</v>
      </c>
      <c r="BN288" s="22" t="s">
        <v>374</v>
      </c>
      <c r="BO288" s="22" t="s">
        <v>375</v>
      </c>
      <c r="BP288" s="22" t="s">
        <v>376</v>
      </c>
      <c r="BQ288" s="22" t="s">
        <v>377</v>
      </c>
      <c r="BR288" s="22" t="s">
        <v>378</v>
      </c>
      <c r="BS288" s="22" t="s">
        <v>379</v>
      </c>
      <c r="BT288" s="22" t="s">
        <v>380</v>
      </c>
      <c r="BU288" s="22" t="s">
        <v>381</v>
      </c>
      <c r="BV288" s="22" t="s">
        <v>382</v>
      </c>
      <c r="BW288" s="22" t="s">
        <v>383</v>
      </c>
      <c r="BX288" s="22" t="s">
        <v>384</v>
      </c>
      <c r="BY288" s="22" t="s">
        <v>385</v>
      </c>
      <c r="BZ288" s="22" t="s">
        <v>386</v>
      </c>
      <c r="CA288" s="22" t="s">
        <v>387</v>
      </c>
      <c r="CB288" s="22" t="s">
        <v>388</v>
      </c>
      <c r="CC288" s="22" t="s">
        <v>389</v>
      </c>
      <c r="CD288" s="22" t="s">
        <v>390</v>
      </c>
      <c r="CE288" s="22" t="s">
        <v>391</v>
      </c>
      <c r="CF288" s="22" t="s">
        <v>392</v>
      </c>
      <c r="CG288" s="22" t="s">
        <v>393</v>
      </c>
      <c r="CH288" s="22" t="s">
        <v>394</v>
      </c>
      <c r="CI288" s="22" t="s">
        <v>395</v>
      </c>
      <c r="CJ288" s="22" t="s">
        <v>396</v>
      </c>
      <c r="CK288" s="22" t="s">
        <v>397</v>
      </c>
      <c r="CL288" s="22" t="s">
        <v>398</v>
      </c>
      <c r="CM288" s="22" t="s">
        <v>399</v>
      </c>
      <c r="CN288" s="22" t="s">
        <v>400</v>
      </c>
      <c r="CO288" s="22" t="s">
        <v>1217</v>
      </c>
      <c r="CP288" s="22" t="s">
        <v>1218</v>
      </c>
      <c r="CQ288" s="22" t="s">
        <v>1219</v>
      </c>
      <c r="CR288" s="22" t="s">
        <v>1220</v>
      </c>
      <c r="CS288" s="22" t="s">
        <v>1221</v>
      </c>
      <c r="CT288" s="22" t="s">
        <v>1222</v>
      </c>
      <c r="CU288" s="22" t="s">
        <v>1223</v>
      </c>
      <c r="CV288" s="22" t="s">
        <v>1224</v>
      </c>
      <c r="CW288" s="22" t="s">
        <v>401</v>
      </c>
      <c r="CX288" s="22" t="s">
        <v>402</v>
      </c>
      <c r="CY288" s="22" t="s">
        <v>403</v>
      </c>
      <c r="CZ288" s="22" t="s">
        <v>404</v>
      </c>
      <c r="DA288" s="22" t="s">
        <v>405</v>
      </c>
      <c r="DB288" s="22" t="s">
        <v>406</v>
      </c>
      <c r="DC288" s="22" t="s">
        <v>407</v>
      </c>
      <c r="DD288" s="22" t="s">
        <v>408</v>
      </c>
      <c r="DE288" s="22" t="s">
        <v>409</v>
      </c>
      <c r="DF288" s="22" t="s">
        <v>410</v>
      </c>
      <c r="DG288" s="22" t="s">
        <v>36</v>
      </c>
      <c r="DH288" s="22" t="s">
        <v>39</v>
      </c>
      <c r="DI288" s="22" t="s">
        <v>511</v>
      </c>
      <c r="DJ288" s="22" t="s">
        <v>512</v>
      </c>
      <c r="DK288" s="22" t="s">
        <v>513</v>
      </c>
      <c r="DL288" s="22" t="s">
        <v>514</v>
      </c>
      <c r="DM288" s="22" t="s">
        <v>515</v>
      </c>
      <c r="DN288" s="22" t="s">
        <v>516</v>
      </c>
      <c r="DO288" s="22" t="s">
        <v>517</v>
      </c>
      <c r="DP288" s="22" t="s">
        <v>518</v>
      </c>
      <c r="DQ288" s="22" t="s">
        <v>519</v>
      </c>
      <c r="DR288" s="22" t="s">
        <v>520</v>
      </c>
      <c r="DS288" s="22" t="s">
        <v>521</v>
      </c>
      <c r="DT288" s="22" t="s">
        <v>522</v>
      </c>
      <c r="DU288" s="22" t="s">
        <v>523</v>
      </c>
      <c r="DV288" s="22" t="s">
        <v>524</v>
      </c>
      <c r="DW288" s="22" t="s">
        <v>525</v>
      </c>
      <c r="DX288" s="22" t="s">
        <v>526</v>
      </c>
      <c r="DY288" s="22" t="s">
        <v>527</v>
      </c>
      <c r="DZ288" s="22" t="s">
        <v>528</v>
      </c>
      <c r="EA288" s="22" t="s">
        <v>529</v>
      </c>
      <c r="EB288" s="22" t="s">
        <v>530</v>
      </c>
      <c r="EC288" s="22" t="s">
        <v>531</v>
      </c>
      <c r="ED288" s="22" t="s">
        <v>532</v>
      </c>
      <c r="EE288" s="22" t="s">
        <v>533</v>
      </c>
      <c r="EF288" s="22" t="s">
        <v>534</v>
      </c>
      <c r="EG288" s="22" t="s">
        <v>535</v>
      </c>
      <c r="EH288" s="22" t="s">
        <v>536</v>
      </c>
      <c r="EI288" s="22" t="s">
        <v>537</v>
      </c>
      <c r="EJ288" s="22" t="s">
        <v>538</v>
      </c>
      <c r="EK288" s="22" t="s">
        <v>539</v>
      </c>
      <c r="EL288" s="22" t="s">
        <v>540</v>
      </c>
      <c r="EM288" s="22" t="s">
        <v>541</v>
      </c>
      <c r="EN288" s="22" t="s">
        <v>542</v>
      </c>
      <c r="EO288" s="22" t="s">
        <v>543</v>
      </c>
      <c r="EP288" s="22" t="s">
        <v>544</v>
      </c>
      <c r="EQ288" s="22" t="s">
        <v>545</v>
      </c>
      <c r="ER288" s="22" t="s">
        <v>546</v>
      </c>
      <c r="ES288" s="22" t="s">
        <v>547</v>
      </c>
      <c r="ET288" s="22" t="s">
        <v>548</v>
      </c>
      <c r="EU288" s="22" t="s">
        <v>549</v>
      </c>
      <c r="EV288" s="22" t="s">
        <v>550</v>
      </c>
      <c r="EW288" s="22" t="s">
        <v>551</v>
      </c>
      <c r="EX288" s="22" t="s">
        <v>552</v>
      </c>
      <c r="EY288" s="22" t="s">
        <v>553</v>
      </c>
      <c r="EZ288" s="22" t="s">
        <v>554</v>
      </c>
      <c r="FA288" s="22" t="s">
        <v>555</v>
      </c>
      <c r="FB288" s="22" t="s">
        <v>556</v>
      </c>
      <c r="FC288" s="22" t="s">
        <v>557</v>
      </c>
      <c r="FD288" s="22" t="s">
        <v>558</v>
      </c>
      <c r="FE288" s="22" t="s">
        <v>559</v>
      </c>
      <c r="FF288" s="22" t="s">
        <v>560</v>
      </c>
      <c r="FG288" s="22" t="s">
        <v>561</v>
      </c>
      <c r="FH288" s="22" t="s">
        <v>562</v>
      </c>
      <c r="FI288" s="22" t="s">
        <v>563</v>
      </c>
      <c r="FJ288" s="22" t="s">
        <v>564</v>
      </c>
      <c r="FK288" s="22" t="s">
        <v>565</v>
      </c>
      <c r="FL288" s="22" t="s">
        <v>566</v>
      </c>
      <c r="FM288" s="22" t="s">
        <v>567</v>
      </c>
      <c r="FN288" s="22" t="s">
        <v>568</v>
      </c>
      <c r="FO288" s="22" t="s">
        <v>569</v>
      </c>
      <c r="FP288" s="22" t="s">
        <v>570</v>
      </c>
      <c r="FQ288" s="22" t="s">
        <v>571</v>
      </c>
      <c r="FR288" s="22" t="s">
        <v>572</v>
      </c>
      <c r="FS288" s="22" t="s">
        <v>573</v>
      </c>
      <c r="FT288" s="22" t="s">
        <v>574</v>
      </c>
      <c r="FU288" s="22" t="s">
        <v>575</v>
      </c>
      <c r="FV288" s="22" t="s">
        <v>576</v>
      </c>
      <c r="FW288" s="22" t="s">
        <v>577</v>
      </c>
      <c r="FX288" s="22" t="s">
        <v>578</v>
      </c>
      <c r="FY288" s="22" t="s">
        <v>579</v>
      </c>
      <c r="FZ288" s="22" t="s">
        <v>580</v>
      </c>
      <c r="GA288" s="22" t="s">
        <v>581</v>
      </c>
      <c r="GB288" s="22" t="s">
        <v>582</v>
      </c>
      <c r="GC288" s="22" t="s">
        <v>583</v>
      </c>
      <c r="GD288" s="22" t="s">
        <v>584</v>
      </c>
      <c r="GE288" s="22" t="s">
        <v>585</v>
      </c>
      <c r="GF288" s="22" t="s">
        <v>586</v>
      </c>
      <c r="GG288" s="22" t="s">
        <v>587</v>
      </c>
      <c r="GH288" s="22" t="s">
        <v>588</v>
      </c>
      <c r="GI288" s="22" t="s">
        <v>589</v>
      </c>
      <c r="GJ288" s="22" t="s">
        <v>590</v>
      </c>
      <c r="GK288" s="22" t="s">
        <v>591</v>
      </c>
      <c r="GL288" s="22" t="s">
        <v>592</v>
      </c>
      <c r="GM288" s="22" t="s">
        <v>593</v>
      </c>
      <c r="GN288" s="22" t="s">
        <v>594</v>
      </c>
      <c r="GO288" s="22" t="s">
        <v>595</v>
      </c>
      <c r="GP288" s="22" t="s">
        <v>596</v>
      </c>
      <c r="GQ288" s="22" t="s">
        <v>597</v>
      </c>
      <c r="GR288" s="22" t="s">
        <v>598</v>
      </c>
      <c r="GS288" s="22" t="s">
        <v>599</v>
      </c>
      <c r="GT288" s="22" t="s">
        <v>600</v>
      </c>
      <c r="GU288" s="22" t="s">
        <v>1225</v>
      </c>
      <c r="GV288" s="22" t="s">
        <v>1226</v>
      </c>
      <c r="GW288" s="22" t="s">
        <v>1227</v>
      </c>
      <c r="GX288" s="22" t="s">
        <v>1228</v>
      </c>
      <c r="GY288" s="22" t="s">
        <v>1229</v>
      </c>
      <c r="GZ288" s="22" t="s">
        <v>1230</v>
      </c>
      <c r="HA288" s="22" t="s">
        <v>1231</v>
      </c>
      <c r="HB288" s="22" t="s">
        <v>1232</v>
      </c>
      <c r="HC288" s="22" t="s">
        <v>601</v>
      </c>
      <c r="HD288" s="22" t="s">
        <v>602</v>
      </c>
      <c r="HE288" s="22" t="s">
        <v>603</v>
      </c>
      <c r="HF288" s="22" t="s">
        <v>604</v>
      </c>
      <c r="HG288" s="22" t="s">
        <v>605</v>
      </c>
      <c r="HH288" s="22" t="s">
        <v>606</v>
      </c>
      <c r="HI288" s="22" t="s">
        <v>607</v>
      </c>
      <c r="HJ288" s="22" t="s">
        <v>608</v>
      </c>
      <c r="HK288" s="22" t="s">
        <v>609</v>
      </c>
      <c r="HL288" s="22" t="s">
        <v>610</v>
      </c>
      <c r="HM288" s="22" t="s">
        <v>36</v>
      </c>
      <c r="HN288" s="22" t="s">
        <v>39</v>
      </c>
      <c r="HO288" s="22" t="s">
        <v>712</v>
      </c>
      <c r="HP288" s="22" t="s">
        <v>713</v>
      </c>
      <c r="HQ288" s="22" t="s">
        <v>714</v>
      </c>
      <c r="HR288" s="22" t="s">
        <v>715</v>
      </c>
      <c r="HS288" s="22" t="s">
        <v>716</v>
      </c>
      <c r="HT288" s="22" t="s">
        <v>717</v>
      </c>
      <c r="HU288" s="22" t="s">
        <v>718</v>
      </c>
      <c r="HV288" s="22" t="s">
        <v>719</v>
      </c>
      <c r="HW288" s="22" t="s">
        <v>720</v>
      </c>
      <c r="HX288" s="22" t="s">
        <v>721</v>
      </c>
      <c r="HY288" s="22" t="s">
        <v>722</v>
      </c>
      <c r="HZ288" s="22" t="s">
        <v>723</v>
      </c>
      <c r="IA288" s="22" t="s">
        <v>724</v>
      </c>
      <c r="IB288" s="22" t="s">
        <v>725</v>
      </c>
      <c r="IC288" s="22" t="s">
        <v>726</v>
      </c>
      <c r="ID288" s="22" t="s">
        <v>727</v>
      </c>
      <c r="IE288" s="22" t="s">
        <v>728</v>
      </c>
      <c r="IF288" s="22" t="s">
        <v>729</v>
      </c>
      <c r="IG288" s="22" t="s">
        <v>730</v>
      </c>
      <c r="IH288" s="22" t="s">
        <v>731</v>
      </c>
      <c r="II288" s="22" t="s">
        <v>732</v>
      </c>
      <c r="IJ288" s="22" t="s">
        <v>733</v>
      </c>
      <c r="IK288" s="22" t="s">
        <v>734</v>
      </c>
      <c r="IL288" s="22" t="s">
        <v>735</v>
      </c>
      <c r="IM288" s="22" t="s">
        <v>736</v>
      </c>
      <c r="IN288" s="22" t="s">
        <v>737</v>
      </c>
      <c r="IO288" s="22" t="s">
        <v>738</v>
      </c>
      <c r="IP288" s="22" t="s">
        <v>739</v>
      </c>
      <c r="IQ288" s="22" t="s">
        <v>740</v>
      </c>
      <c r="IR288" s="22" t="s">
        <v>741</v>
      </c>
      <c r="IS288" s="22" t="s">
        <v>742</v>
      </c>
      <c r="IT288" s="22" t="s">
        <v>743</v>
      </c>
      <c r="IU288" s="22" t="s">
        <v>744</v>
      </c>
      <c r="IV288" s="22" t="s">
        <v>745</v>
      </c>
      <c r="IW288" s="22" t="s">
        <v>746</v>
      </c>
      <c r="IX288" s="22" t="s">
        <v>747</v>
      </c>
      <c r="IY288" s="22" t="s">
        <v>748</v>
      </c>
      <c r="IZ288" s="22" t="s">
        <v>749</v>
      </c>
      <c r="JA288" s="22" t="s">
        <v>750</v>
      </c>
      <c r="JB288" s="22" t="s">
        <v>751</v>
      </c>
      <c r="JC288" s="22" t="s">
        <v>752</v>
      </c>
      <c r="JD288" s="22" t="s">
        <v>753</v>
      </c>
      <c r="JE288" s="22" t="s">
        <v>754</v>
      </c>
      <c r="JF288" s="22" t="s">
        <v>755</v>
      </c>
      <c r="JG288" s="22" t="s">
        <v>756</v>
      </c>
      <c r="JH288" s="22" t="s">
        <v>757</v>
      </c>
      <c r="JI288" s="22" t="s">
        <v>758</v>
      </c>
      <c r="JJ288" s="22" t="s">
        <v>759</v>
      </c>
      <c r="JK288" s="22" t="s">
        <v>760</v>
      </c>
      <c r="JL288" s="22" t="s">
        <v>761</v>
      </c>
      <c r="JM288" s="22" t="s">
        <v>762</v>
      </c>
      <c r="JN288" s="22" t="s">
        <v>763</v>
      </c>
      <c r="JO288" s="22" t="s">
        <v>764</v>
      </c>
      <c r="JP288" s="22" t="s">
        <v>765</v>
      </c>
      <c r="JQ288" s="22" t="s">
        <v>766</v>
      </c>
      <c r="JR288" s="22" t="s">
        <v>767</v>
      </c>
      <c r="JS288" s="22" t="s">
        <v>768</v>
      </c>
      <c r="JT288" s="22" t="s">
        <v>769</v>
      </c>
      <c r="JU288" s="22" t="s">
        <v>770</v>
      </c>
      <c r="JV288" s="22" t="s">
        <v>771</v>
      </c>
      <c r="JW288" s="22" t="s">
        <v>772</v>
      </c>
      <c r="JX288" s="22" t="s">
        <v>773</v>
      </c>
      <c r="JY288" s="22" t="s">
        <v>774</v>
      </c>
      <c r="JZ288" s="22" t="s">
        <v>775</v>
      </c>
      <c r="KA288" s="22" t="s">
        <v>776</v>
      </c>
      <c r="KB288" s="22" t="s">
        <v>777</v>
      </c>
      <c r="KC288" s="22" t="s">
        <v>778</v>
      </c>
      <c r="KD288" s="22" t="s">
        <v>779</v>
      </c>
      <c r="KE288" s="22" t="s">
        <v>780</v>
      </c>
      <c r="KF288" s="22" t="s">
        <v>781</v>
      </c>
      <c r="KG288" s="22" t="s">
        <v>782</v>
      </c>
      <c r="KH288" s="22" t="s">
        <v>783</v>
      </c>
      <c r="KI288" s="22" t="s">
        <v>784</v>
      </c>
      <c r="KJ288" s="22" t="s">
        <v>785</v>
      </c>
      <c r="KK288" s="22" t="s">
        <v>786</v>
      </c>
      <c r="KL288" s="22" t="s">
        <v>787</v>
      </c>
      <c r="KM288" s="22" t="s">
        <v>788</v>
      </c>
      <c r="KN288" s="22" t="s">
        <v>789</v>
      </c>
      <c r="KO288" s="22" t="s">
        <v>790</v>
      </c>
      <c r="KP288" s="22" t="s">
        <v>791</v>
      </c>
      <c r="KQ288" s="22" t="s">
        <v>792</v>
      </c>
      <c r="KR288" s="22" t="s">
        <v>793</v>
      </c>
      <c r="KS288" s="22" t="s">
        <v>794</v>
      </c>
      <c r="KT288" s="22" t="s">
        <v>795</v>
      </c>
      <c r="KU288" s="22" t="s">
        <v>796</v>
      </c>
      <c r="KV288" s="22" t="s">
        <v>797</v>
      </c>
      <c r="KW288" s="22" t="s">
        <v>798</v>
      </c>
      <c r="KX288" s="22" t="s">
        <v>799</v>
      </c>
      <c r="KY288" s="22" t="s">
        <v>800</v>
      </c>
      <c r="KZ288" s="22" t="s">
        <v>801</v>
      </c>
      <c r="LA288" s="22" t="s">
        <v>1233</v>
      </c>
      <c r="LB288" s="22" t="s">
        <v>1234</v>
      </c>
      <c r="LC288" s="22" t="s">
        <v>1235</v>
      </c>
      <c r="LD288" s="22" t="s">
        <v>1236</v>
      </c>
      <c r="LE288" s="22" t="s">
        <v>1237</v>
      </c>
      <c r="LF288" s="22" t="s">
        <v>1238</v>
      </c>
      <c r="LG288" s="22" t="s">
        <v>1239</v>
      </c>
      <c r="LH288" s="22" t="s">
        <v>1240</v>
      </c>
      <c r="LI288" s="22" t="s">
        <v>802</v>
      </c>
      <c r="LJ288" s="22" t="s">
        <v>803</v>
      </c>
      <c r="LK288" s="22" t="s">
        <v>804</v>
      </c>
      <c r="LL288" s="22" t="s">
        <v>805</v>
      </c>
      <c r="LM288" s="22" t="s">
        <v>806</v>
      </c>
      <c r="LN288" s="22" t="s">
        <v>807</v>
      </c>
      <c r="LO288" s="22" t="s">
        <v>808</v>
      </c>
      <c r="LP288" s="22" t="s">
        <v>809</v>
      </c>
      <c r="LQ288" s="22" t="s">
        <v>810</v>
      </c>
      <c r="LR288" s="22" t="s">
        <v>811</v>
      </c>
      <c r="LS288" s="22" t="s">
        <v>36</v>
      </c>
      <c r="LT288" s="22" t="s">
        <v>39</v>
      </c>
      <c r="LU288" s="22" t="s">
        <v>919</v>
      </c>
      <c r="LV288" s="22" t="s">
        <v>920</v>
      </c>
      <c r="LW288" s="22" t="s">
        <v>921</v>
      </c>
      <c r="LX288" s="22" t="s">
        <v>922</v>
      </c>
      <c r="LY288" s="22" t="s">
        <v>923</v>
      </c>
      <c r="LZ288" s="22" t="s">
        <v>924</v>
      </c>
      <c r="MA288" s="22" t="s">
        <v>925</v>
      </c>
      <c r="MB288" s="22" t="s">
        <v>926</v>
      </c>
      <c r="MC288" s="22" t="s">
        <v>927</v>
      </c>
      <c r="MD288" s="22" t="s">
        <v>928</v>
      </c>
      <c r="ME288" s="22" t="s">
        <v>929</v>
      </c>
      <c r="MF288" s="22" t="s">
        <v>930</v>
      </c>
      <c r="MG288" s="22" t="s">
        <v>1112</v>
      </c>
      <c r="MH288" s="22" t="s">
        <v>40</v>
      </c>
      <c r="MI288" s="22" t="s">
        <v>1302</v>
      </c>
      <c r="MJ288" s="22" t="s">
        <v>1303</v>
      </c>
      <c r="MK288" s="22" t="s">
        <v>1094</v>
      </c>
      <c r="ML288" s="22" t="s">
        <v>1095</v>
      </c>
      <c r="MM288" s="22" t="s">
        <v>1096</v>
      </c>
      <c r="MN288" s="22" t="s">
        <v>1097</v>
      </c>
      <c r="MO288" s="22" t="s">
        <v>1098</v>
      </c>
      <c r="MP288" s="22" t="s">
        <v>1099</v>
      </c>
      <c r="MQ288" s="22" t="s">
        <v>1100</v>
      </c>
      <c r="MR288" s="22" t="s">
        <v>1101</v>
      </c>
      <c r="MS288" s="22" t="s">
        <v>1102</v>
      </c>
      <c r="MT288" s="22" t="s">
        <v>1103</v>
      </c>
      <c r="MU288" s="22" t="s">
        <v>1104</v>
      </c>
      <c r="MV288" s="22" t="s">
        <v>1105</v>
      </c>
      <c r="MW288" s="22" t="s">
        <v>1106</v>
      </c>
      <c r="MX288" s="22" t="s">
        <v>1107</v>
      </c>
      <c r="MY288" s="22" t="s">
        <v>1108</v>
      </c>
      <c r="MZ288" s="22" t="s">
        <v>1109</v>
      </c>
      <c r="NA288" s="22" t="s">
        <v>1110</v>
      </c>
      <c r="NB288" s="22" t="s">
        <v>1111</v>
      </c>
    </row>
    <row r="289" spans="1:366" ht="11.25" customHeight="1">
      <c r="A289" s="22" t="s">
        <v>71</v>
      </c>
      <c r="B289" s="22" t="s">
        <v>44</v>
      </c>
      <c r="C289" s="22">
        <v>51.305200999999997</v>
      </c>
      <c r="D289" s="22">
        <v>66.110665999999995</v>
      </c>
      <c r="E289" s="22">
        <v>49.531987000000001</v>
      </c>
      <c r="F289" s="22">
        <v>43.862882999999997</v>
      </c>
      <c r="G289" s="22">
        <v>62.301741999999997</v>
      </c>
      <c r="H289" s="22">
        <v>64.220856999999995</v>
      </c>
      <c r="I289" s="22">
        <v>35.892406000000001</v>
      </c>
      <c r="J289" s="22">
        <v>37.161656999999998</v>
      </c>
      <c r="K289" s="22">
        <v>44.146957999999998</v>
      </c>
      <c r="L289" s="22">
        <v>68.303199000000006</v>
      </c>
      <c r="M289" s="22">
        <v>94.157145</v>
      </c>
      <c r="N289" s="22">
        <v>66.157922999999997</v>
      </c>
      <c r="O289" s="22">
        <v>51.903725999999999</v>
      </c>
      <c r="P289" s="22">
        <v>86.022758999999994</v>
      </c>
      <c r="Q289" s="22">
        <v>89.573865999999995</v>
      </c>
      <c r="R289" s="22">
        <v>40.919414000000003</v>
      </c>
      <c r="S289" s="22">
        <v>43.268020999999997</v>
      </c>
      <c r="T289" s="22">
        <v>53.413108999999999</v>
      </c>
      <c r="U289" s="22">
        <v>61.377434000000001</v>
      </c>
      <c r="V289" s="22">
        <v>83.250066000000004</v>
      </c>
      <c r="W289" s="22">
        <v>59.406792000000003</v>
      </c>
      <c r="X289" s="22">
        <v>48.037517999999999</v>
      </c>
      <c r="Y289" s="22">
        <v>76.624854999999997</v>
      </c>
      <c r="Z289" s="22">
        <v>79.600223</v>
      </c>
      <c r="AA289" s="22">
        <v>38.260185999999997</v>
      </c>
      <c r="AB289" s="22">
        <v>40.228014000000002</v>
      </c>
      <c r="AC289" s="22">
        <v>49.123300999999998</v>
      </c>
      <c r="AD289" s="22">
        <v>37.703353</v>
      </c>
      <c r="AE289" s="22">
        <v>46.556944999999999</v>
      </c>
      <c r="AF289" s="22">
        <v>36.207563999999998</v>
      </c>
      <c r="AG289" s="22">
        <v>35.373646999999998</v>
      </c>
      <c r="AH289" s="22">
        <v>44.622073</v>
      </c>
      <c r="AI289" s="22">
        <v>45.584648999999999</v>
      </c>
      <c r="AJ289" s="22">
        <v>29.366323999999999</v>
      </c>
      <c r="AK289" s="22">
        <v>30.002945</v>
      </c>
      <c r="AL289" s="22">
        <v>35.728093000000001</v>
      </c>
      <c r="AM289" s="22">
        <v>53.482004000000003</v>
      </c>
      <c r="AN289" s="22">
        <v>72.573869000000002</v>
      </c>
      <c r="AO289" s="22">
        <v>51.640327999999997</v>
      </c>
      <c r="AP289" s="22">
        <v>42.856479</v>
      </c>
      <c r="AQ289" s="22">
        <v>66.632148000000001</v>
      </c>
      <c r="AR289" s="22">
        <v>69.106718000000001</v>
      </c>
      <c r="AS289" s="22">
        <v>34.053004999999999</v>
      </c>
      <c r="AT289" s="22">
        <v>35.689619</v>
      </c>
      <c r="AU289" s="22">
        <v>44.345796</v>
      </c>
      <c r="AV289" s="22">
        <v>47.020865999999998</v>
      </c>
      <c r="AW289" s="22">
        <v>62.412080000000003</v>
      </c>
      <c r="AX289" s="22">
        <v>45.342444</v>
      </c>
      <c r="AY289" s="22">
        <v>39.235474000000004</v>
      </c>
      <c r="AZ289" s="22">
        <v>57.871946000000001</v>
      </c>
      <c r="BA289" s="22">
        <v>59.811629000000003</v>
      </c>
      <c r="BB289" s="22">
        <v>31.556684000000001</v>
      </c>
      <c r="BC289" s="22">
        <v>32.839537999999997</v>
      </c>
      <c r="BD289" s="22">
        <v>40.331555000000002</v>
      </c>
      <c r="BE289" s="22">
        <v>51.264862000000001</v>
      </c>
      <c r="BF289" s="22">
        <v>59.996355000000001</v>
      </c>
      <c r="BG289" s="22">
        <v>48.042800999999997</v>
      </c>
      <c r="BH289" s="22">
        <v>38.939487</v>
      </c>
      <c r="BI289" s="22">
        <v>58.633367999999997</v>
      </c>
      <c r="BJ289" s="22">
        <v>60.454473999999998</v>
      </c>
      <c r="BK289" s="22">
        <v>35.099795</v>
      </c>
      <c r="BL289" s="22">
        <v>36.304225000000002</v>
      </c>
      <c r="BM289" s="22">
        <v>43.951577</v>
      </c>
      <c r="BN289" s="22">
        <v>64.387499000000005</v>
      </c>
      <c r="BO289" s="22">
        <v>79.796243000000004</v>
      </c>
      <c r="BP289" s="22">
        <v>60.765681000000001</v>
      </c>
      <c r="BQ289" s="22">
        <v>45.503028</v>
      </c>
      <c r="BR289" s="22">
        <v>76.344313</v>
      </c>
      <c r="BS289" s="22">
        <v>79.310164999999998</v>
      </c>
      <c r="BT289" s="22">
        <v>39.686700999999999</v>
      </c>
      <c r="BU289" s="22">
        <v>41.648237000000002</v>
      </c>
      <c r="BV289" s="22">
        <v>51.161199000000003</v>
      </c>
      <c r="BW289" s="22">
        <v>58.606605000000002</v>
      </c>
      <c r="BX289" s="22">
        <v>71.647385</v>
      </c>
      <c r="BY289" s="22">
        <v>55.223089999999999</v>
      </c>
      <c r="BZ289" s="22">
        <v>42.182250000000003</v>
      </c>
      <c r="CA289" s="22">
        <v>68.887314000000003</v>
      </c>
      <c r="CB289" s="22">
        <v>71.435609999999997</v>
      </c>
      <c r="CC289" s="22">
        <v>37.111781000000001</v>
      </c>
      <c r="CD289" s="22">
        <v>38.797156000000001</v>
      </c>
      <c r="CE289" s="22">
        <v>47.438147000000001</v>
      </c>
      <c r="CF289" s="22">
        <v>37.854163</v>
      </c>
      <c r="CG289" s="22">
        <v>41.126916000000001</v>
      </c>
      <c r="CH289" s="22">
        <v>35.006780999999997</v>
      </c>
      <c r="CI289" s="22">
        <v>30.957414</v>
      </c>
      <c r="CJ289" s="22">
        <v>41.447395999999998</v>
      </c>
      <c r="CK289" s="22">
        <v>42.326906999999999</v>
      </c>
      <c r="CL289" s="22">
        <v>28.755901999999999</v>
      </c>
      <c r="CM289" s="22">
        <v>29.337586999999999</v>
      </c>
      <c r="CN289" s="22">
        <v>35.702669</v>
      </c>
      <c r="CO289" s="22">
        <v>49.904456000000003</v>
      </c>
      <c r="CP289" s="22">
        <v>59.350757999999999</v>
      </c>
      <c r="CQ289" s="22">
        <v>46.694837999999997</v>
      </c>
      <c r="CR289" s="22">
        <v>36.953626999999997</v>
      </c>
      <c r="CS289" s="22">
        <v>57.736141000000003</v>
      </c>
      <c r="CT289" s="22">
        <v>59.673158999999998</v>
      </c>
      <c r="CU289" s="22">
        <v>32.928013</v>
      </c>
      <c r="CV289" s="22">
        <v>34.209105999999998</v>
      </c>
      <c r="CW289" s="22">
        <v>42.283923999999999</v>
      </c>
      <c r="CX289" s="22">
        <v>44.671010000000003</v>
      </c>
      <c r="CY289" s="22">
        <v>51.944958</v>
      </c>
      <c r="CZ289" s="22">
        <v>41.673715999999999</v>
      </c>
      <c r="DA289" s="22">
        <v>33.968336000000001</v>
      </c>
      <c r="DB289" s="22">
        <v>50.968237999999999</v>
      </c>
      <c r="DC289" s="22">
        <v>52.522948</v>
      </c>
      <c r="DD289" s="22">
        <v>30.624041999999999</v>
      </c>
      <c r="DE289" s="22">
        <v>31.652284999999999</v>
      </c>
      <c r="DF289" s="22">
        <v>38.939967000000003</v>
      </c>
      <c r="DG289" s="22" t="s">
        <v>71</v>
      </c>
      <c r="DH289" s="22" t="s">
        <v>44</v>
      </c>
      <c r="DI289" s="22">
        <v>53.143517000000003</v>
      </c>
      <c r="DJ289" s="22">
        <v>68.971839000000003</v>
      </c>
      <c r="DK289" s="22">
        <v>51.306519000000002</v>
      </c>
      <c r="DL289" s="22">
        <v>44.901027999999997</v>
      </c>
      <c r="DM289" s="22">
        <v>64.853533999999996</v>
      </c>
      <c r="DN289" s="22">
        <v>66.930188999999999</v>
      </c>
      <c r="DO289" s="22">
        <v>36.547263999999998</v>
      </c>
      <c r="DP289" s="22">
        <v>37.920707999999998</v>
      </c>
      <c r="DQ289" s="22">
        <v>45.179837999999997</v>
      </c>
      <c r="DR289" s="22">
        <v>71.673282</v>
      </c>
      <c r="DS289" s="22">
        <v>97.938496999999998</v>
      </c>
      <c r="DT289" s="22">
        <v>69.435486999999995</v>
      </c>
      <c r="DU289" s="22">
        <v>54.048262999999999</v>
      </c>
      <c r="DV289" s="22">
        <v>90.466487999999998</v>
      </c>
      <c r="DW289" s="22">
        <v>94.256894000000003</v>
      </c>
      <c r="DX289" s="22">
        <v>42.496220999999998</v>
      </c>
      <c r="DY289" s="22">
        <v>45.003093999999997</v>
      </c>
      <c r="DZ289" s="22">
        <v>54.811703000000001</v>
      </c>
      <c r="EA289" s="22">
        <v>64.092890999999995</v>
      </c>
      <c r="EB289" s="22">
        <v>86.539328999999995</v>
      </c>
      <c r="EC289" s="22">
        <v>62.044355000000003</v>
      </c>
      <c r="ED289" s="22">
        <v>49.693322999999999</v>
      </c>
      <c r="EE289" s="22">
        <v>80.260862000000003</v>
      </c>
      <c r="EF289" s="22">
        <v>83.442329000000001</v>
      </c>
      <c r="EG289" s="22">
        <v>39.432954000000002</v>
      </c>
      <c r="EH289" s="22">
        <v>41.537092000000001</v>
      </c>
      <c r="EI289" s="22">
        <v>50.280473999999998</v>
      </c>
      <c r="EJ289" s="22">
        <v>37.703353</v>
      </c>
      <c r="EK289" s="22">
        <v>46.556944999999999</v>
      </c>
      <c r="EL289" s="22">
        <v>36.207563999999998</v>
      </c>
      <c r="EM289" s="22">
        <v>35.373646999999998</v>
      </c>
      <c r="EN289" s="22">
        <v>44.622073</v>
      </c>
      <c r="EO289" s="22">
        <v>45.584648999999999</v>
      </c>
      <c r="EP289" s="22">
        <v>29.366323999999999</v>
      </c>
      <c r="EQ289" s="22">
        <v>30.002945</v>
      </c>
      <c r="ER289" s="22">
        <v>35.728093000000001</v>
      </c>
      <c r="ES289" s="22">
        <v>54.333623000000003</v>
      </c>
      <c r="ET289" s="22">
        <v>72.573869000000002</v>
      </c>
      <c r="EU289" s="22">
        <v>52.479450999999997</v>
      </c>
      <c r="EV289" s="22">
        <v>43.555385999999999</v>
      </c>
      <c r="EW289" s="22">
        <v>67.621128999999996</v>
      </c>
      <c r="EX289" s="22">
        <v>70.125889000000001</v>
      </c>
      <c r="EY289" s="22">
        <v>34.677554999999998</v>
      </c>
      <c r="EZ289" s="22">
        <v>36.334136000000001</v>
      </c>
      <c r="FA289" s="22">
        <v>44.345796</v>
      </c>
      <c r="FB289" s="22">
        <v>47.585459</v>
      </c>
      <c r="FC289" s="22">
        <v>62.412080000000003</v>
      </c>
      <c r="FD289" s="22">
        <v>45.898750999999997</v>
      </c>
      <c r="FE289" s="22">
        <v>39.698822999999997</v>
      </c>
      <c r="FF289" s="22">
        <v>58.527603999999997</v>
      </c>
      <c r="FG289" s="22">
        <v>60.487302</v>
      </c>
      <c r="FH289" s="22">
        <v>31.970737</v>
      </c>
      <c r="FI289" s="22">
        <v>33.266829000000001</v>
      </c>
      <c r="FJ289" s="22">
        <v>40.331555000000002</v>
      </c>
      <c r="FK289" s="22">
        <v>53.069395999999998</v>
      </c>
      <c r="FL289" s="22">
        <v>62.669790999999996</v>
      </c>
      <c r="FM289" s="22">
        <v>49.749904999999998</v>
      </c>
      <c r="FN289" s="22">
        <v>39.827435999999999</v>
      </c>
      <c r="FO289" s="22">
        <v>61.057997</v>
      </c>
      <c r="FP289" s="22">
        <v>63.033520000000003</v>
      </c>
      <c r="FQ289" s="22">
        <v>35.709415</v>
      </c>
      <c r="FR289" s="22">
        <v>37.015974</v>
      </c>
      <c r="FS289" s="22">
        <v>44.948067000000002</v>
      </c>
      <c r="FT289" s="22">
        <v>66.200671999999997</v>
      </c>
      <c r="FU289" s="22">
        <v>82.582151999999994</v>
      </c>
      <c r="FV289" s="22">
        <v>62.491264000000001</v>
      </c>
      <c r="FW289" s="22">
        <v>46.319915000000002</v>
      </c>
      <c r="FX289" s="22">
        <v>78.840789999999998</v>
      </c>
      <c r="FY289" s="22">
        <v>81.976934</v>
      </c>
      <c r="FZ289" s="22">
        <v>40.201987000000003</v>
      </c>
      <c r="GA289" s="22">
        <v>42.276148999999997</v>
      </c>
      <c r="GB289" s="22">
        <v>52.069856000000001</v>
      </c>
      <c r="GC289" s="22">
        <v>60.588377000000001</v>
      </c>
      <c r="GD289" s="22">
        <v>74.602090000000004</v>
      </c>
      <c r="GE289" s="22">
        <v>57.103534000000003</v>
      </c>
      <c r="GF289" s="22">
        <v>43.148482999999999</v>
      </c>
      <c r="GG289" s="22">
        <v>71.559484999999995</v>
      </c>
      <c r="GH289" s="22">
        <v>74.279753999999997</v>
      </c>
      <c r="GI289" s="22">
        <v>37.769973</v>
      </c>
      <c r="GJ289" s="22">
        <v>39.569087000000003</v>
      </c>
      <c r="GK289" s="22">
        <v>48.518807000000002</v>
      </c>
      <c r="GL289" s="22">
        <v>37.854163</v>
      </c>
      <c r="GM289" s="22">
        <v>41.126916000000001</v>
      </c>
      <c r="GN289" s="22">
        <v>35.006780999999997</v>
      </c>
      <c r="GO289" s="22">
        <v>30.957414</v>
      </c>
      <c r="GP289" s="22">
        <v>41.447395999999998</v>
      </c>
      <c r="GQ289" s="22">
        <v>42.326906999999999</v>
      </c>
      <c r="GR289" s="22">
        <v>28.755901999999999</v>
      </c>
      <c r="GS289" s="22">
        <v>29.337586999999999</v>
      </c>
      <c r="GT289" s="22">
        <v>35.702669</v>
      </c>
      <c r="GU289" s="22">
        <v>49.904456000000003</v>
      </c>
      <c r="GV289" s="22">
        <v>59.350757999999999</v>
      </c>
      <c r="GW289" s="22">
        <v>46.694837999999997</v>
      </c>
      <c r="GX289" s="22">
        <v>36.953626999999997</v>
      </c>
      <c r="GY289" s="22">
        <v>57.736141000000003</v>
      </c>
      <c r="GZ289" s="22">
        <v>59.673158999999998</v>
      </c>
      <c r="HA289" s="22">
        <v>32.928013</v>
      </c>
      <c r="HB289" s="22">
        <v>34.209105999999998</v>
      </c>
      <c r="HC289" s="22">
        <v>42.283923999999999</v>
      </c>
      <c r="HD289" s="22">
        <v>44.671010000000003</v>
      </c>
      <c r="HE289" s="22">
        <v>51.944958</v>
      </c>
      <c r="HF289" s="22">
        <v>41.673715999999999</v>
      </c>
      <c r="HG289" s="22">
        <v>33.968336000000001</v>
      </c>
      <c r="HH289" s="22">
        <v>50.968237999999999</v>
      </c>
      <c r="HI289" s="22">
        <v>52.522948</v>
      </c>
      <c r="HJ289" s="22">
        <v>30.624041999999999</v>
      </c>
      <c r="HK289" s="22">
        <v>31.652284999999999</v>
      </c>
      <c r="HL289" s="22">
        <v>38.939967000000003</v>
      </c>
      <c r="HM289" s="22" t="s">
        <v>71</v>
      </c>
      <c r="HN289" s="22" t="s">
        <v>44</v>
      </c>
      <c r="HO289" s="22">
        <v>46.276719999999997</v>
      </c>
      <c r="HP289" s="22">
        <v>57.979041000000002</v>
      </c>
      <c r="HQ289" s="22">
        <v>44.638010999999999</v>
      </c>
      <c r="HR289" s="22">
        <v>41.549348999999999</v>
      </c>
      <c r="HS289" s="22">
        <v>55.155177999999999</v>
      </c>
      <c r="HT289" s="22">
        <v>56.571272</v>
      </c>
      <c r="HU289" s="22">
        <v>34.573515999999998</v>
      </c>
      <c r="HV289" s="22">
        <v>35.510081999999997</v>
      </c>
      <c r="HW289" s="22">
        <v>41.874411000000002</v>
      </c>
      <c r="HX289" s="22">
        <v>66.765901999999997</v>
      </c>
      <c r="HY289" s="22">
        <v>89.963690999999997</v>
      </c>
      <c r="HZ289" s="22">
        <v>64.693332999999996</v>
      </c>
      <c r="IA289" s="22">
        <v>51.667405000000002</v>
      </c>
      <c r="IB289" s="22">
        <v>83.439994999999996</v>
      </c>
      <c r="IC289" s="22">
        <v>86.746883999999994</v>
      </c>
      <c r="ID289" s="22">
        <v>41.190533000000002</v>
      </c>
      <c r="IE289" s="22">
        <v>43.377620999999998</v>
      </c>
      <c r="IF289" s="22">
        <v>52.573456</v>
      </c>
      <c r="IG289" s="22">
        <v>58.555853999999997</v>
      </c>
      <c r="IH289" s="22">
        <v>77.577506999999997</v>
      </c>
      <c r="II289" s="22">
        <v>56.682130000000001</v>
      </c>
      <c r="IJ289" s="22">
        <v>47.024222000000002</v>
      </c>
      <c r="IK289" s="22">
        <v>72.365442999999999</v>
      </c>
      <c r="IL289" s="22">
        <v>75.002955</v>
      </c>
      <c r="IM289" s="22">
        <v>37.936737999999998</v>
      </c>
      <c r="IN289" s="22">
        <v>39.681117999999998</v>
      </c>
      <c r="IO289" s="22">
        <v>47.725569</v>
      </c>
      <c r="IP289" s="22">
        <v>37.703353</v>
      </c>
      <c r="IQ289" s="22">
        <v>46.556944999999999</v>
      </c>
      <c r="IR289" s="22">
        <v>36.207563999999998</v>
      </c>
      <c r="IS289" s="22">
        <v>35.373646999999998</v>
      </c>
      <c r="IT289" s="22">
        <v>44.622073</v>
      </c>
      <c r="IU289" s="22">
        <v>45.584648999999999</v>
      </c>
      <c r="IV289" s="22">
        <v>29.366323999999999</v>
      </c>
      <c r="IW289" s="22">
        <v>30.002945</v>
      </c>
      <c r="IX289" s="22">
        <v>35.728093000000001</v>
      </c>
      <c r="IY289" s="22">
        <v>57.112585000000003</v>
      </c>
      <c r="IZ289" s="22">
        <v>76.891611999999995</v>
      </c>
      <c r="JA289" s="22">
        <v>55.207791</v>
      </c>
      <c r="JB289" s="22">
        <v>44.909765</v>
      </c>
      <c r="JC289" s="22">
        <v>71.437742999999998</v>
      </c>
      <c r="JD289" s="22">
        <v>74.198774</v>
      </c>
      <c r="JE289" s="22">
        <v>35.584532000000003</v>
      </c>
      <c r="JF289" s="22">
        <v>37.410603000000002</v>
      </c>
      <c r="JG289" s="22">
        <v>45.816471</v>
      </c>
      <c r="JH289" s="22">
        <v>49.431274999999999</v>
      </c>
      <c r="JI289" s="22">
        <v>65.275632999999999</v>
      </c>
      <c r="JJ289" s="22">
        <v>47.711019999999998</v>
      </c>
      <c r="JK289" s="22">
        <v>40.602750999999998</v>
      </c>
      <c r="JL289" s="22">
        <v>61.059766000000003</v>
      </c>
      <c r="JM289" s="22">
        <v>63.188930999999997</v>
      </c>
      <c r="JN289" s="22">
        <v>32.578569999999999</v>
      </c>
      <c r="JO289" s="22">
        <v>33.986742999999997</v>
      </c>
      <c r="JP289" s="22">
        <v>41.316591000000003</v>
      </c>
      <c r="JQ289" s="22">
        <v>46.346423000000001</v>
      </c>
      <c r="JR289" s="22">
        <v>52.193461999999997</v>
      </c>
      <c r="JS289" s="22">
        <v>43.298457999999997</v>
      </c>
      <c r="JT289" s="22">
        <v>36.856417999999998</v>
      </c>
      <c r="JU289" s="22">
        <v>51.732148000000002</v>
      </c>
      <c r="JV289" s="22">
        <v>53.058574999999998</v>
      </c>
      <c r="JW289" s="22">
        <v>33.871251000000001</v>
      </c>
      <c r="JX289" s="22">
        <v>34.748514</v>
      </c>
      <c r="JY289" s="22">
        <v>41.769272999999998</v>
      </c>
      <c r="JZ289" s="22">
        <v>61.245463999999998</v>
      </c>
      <c r="KA289" s="22">
        <v>75.048107999999999</v>
      </c>
      <c r="KB289" s="22">
        <v>57.778196999999999</v>
      </c>
      <c r="KC289" s="22">
        <v>44.019764000000002</v>
      </c>
      <c r="KD289" s="22">
        <v>72.069029999999998</v>
      </c>
      <c r="KE289" s="22">
        <v>74.752520000000004</v>
      </c>
      <c r="KF289" s="22">
        <v>38.706032</v>
      </c>
      <c r="KG289" s="22">
        <v>40.480820999999999</v>
      </c>
      <c r="KH289" s="22">
        <v>49.596015000000001</v>
      </c>
      <c r="KI289" s="22">
        <v>55.209850000000003</v>
      </c>
      <c r="KJ289" s="22">
        <v>66.296931999999998</v>
      </c>
      <c r="KK289" s="22">
        <v>51.966588000000002</v>
      </c>
      <c r="KL289" s="22">
        <v>40.736961999999998</v>
      </c>
      <c r="KM289" s="22">
        <v>64.136257999999998</v>
      </c>
      <c r="KN289" s="22">
        <v>66.346815000000007</v>
      </c>
      <c r="KO289" s="22">
        <v>36.255664000000003</v>
      </c>
      <c r="KP289" s="22">
        <v>37.717666999999999</v>
      </c>
      <c r="KQ289" s="22">
        <v>45.950659999999999</v>
      </c>
      <c r="KR289" s="22">
        <v>37.854163</v>
      </c>
      <c r="KS289" s="22">
        <v>41.126916000000001</v>
      </c>
      <c r="KT289" s="22">
        <v>35.006780999999997</v>
      </c>
      <c r="KU289" s="22">
        <v>30.957414</v>
      </c>
      <c r="KV289" s="22">
        <v>41.447395999999998</v>
      </c>
      <c r="KW289" s="22">
        <v>42.326906999999999</v>
      </c>
      <c r="KX289" s="22">
        <v>28.755901999999999</v>
      </c>
      <c r="KY289" s="22">
        <v>29.337586999999999</v>
      </c>
      <c r="KZ289" s="22">
        <v>35.702669</v>
      </c>
      <c r="LA289" s="22">
        <v>52.367195000000002</v>
      </c>
      <c r="LB289" s="22">
        <v>63.305304</v>
      </c>
      <c r="LC289" s="22">
        <v>49.102949000000002</v>
      </c>
      <c r="LD289" s="22">
        <v>37.999119999999998</v>
      </c>
      <c r="LE289" s="22">
        <v>61.206397000000003</v>
      </c>
      <c r="LF289" s="22">
        <v>63.395004999999998</v>
      </c>
      <c r="LG289" s="22">
        <v>33.548018999999996</v>
      </c>
      <c r="LH289" s="22">
        <v>34.995505999999999</v>
      </c>
      <c r="LI289" s="22">
        <v>43.405070000000002</v>
      </c>
      <c r="LJ289" s="22">
        <v>46.335911000000003</v>
      </c>
      <c r="LK289" s="22">
        <v>54.623058999999998</v>
      </c>
      <c r="LL289" s="22">
        <v>43.301642000000001</v>
      </c>
      <c r="LM289" s="22">
        <v>34.670853000000001</v>
      </c>
      <c r="LN289" s="22">
        <v>53.317357000000001</v>
      </c>
      <c r="LO289" s="22">
        <v>55.042926999999999</v>
      </c>
      <c r="LP289" s="22">
        <v>31.037635999999999</v>
      </c>
      <c r="LQ289" s="22">
        <v>32.178882000000002</v>
      </c>
      <c r="LR289" s="22">
        <v>39.703995999999997</v>
      </c>
      <c r="LS289" s="22" t="s">
        <v>71</v>
      </c>
      <c r="LT289" s="22" t="s">
        <v>44</v>
      </c>
      <c r="LU289" s="22">
        <v>0.12073666</v>
      </c>
      <c r="LV289" s="22">
        <v>4.1421080999999998E-2</v>
      </c>
      <c r="LW289" s="22">
        <v>9.2634397000000007E-3</v>
      </c>
      <c r="LX289" s="22">
        <v>1.0105486E-2</v>
      </c>
      <c r="LY289" s="22">
        <v>6.5388768000000002E-3</v>
      </c>
      <c r="LZ289" s="22">
        <v>9.2634397000000007E-3</v>
      </c>
      <c r="MA289" s="22">
        <v>1.0105486E-2</v>
      </c>
      <c r="MB289" s="22">
        <v>6.5388768000000002E-3</v>
      </c>
      <c r="MC289" s="22">
        <v>0.12696995</v>
      </c>
      <c r="MD289" s="22">
        <v>0.12696995</v>
      </c>
      <c r="ME289" s="22">
        <v>0.13376083</v>
      </c>
      <c r="MF289" s="22">
        <v>3.8034406999999999E-2</v>
      </c>
      <c r="MG289" s="22">
        <v>0.19432806999999999</v>
      </c>
      <c r="MH289" s="22">
        <v>1.3493231E-2</v>
      </c>
      <c r="MI289" s="22">
        <v>0.12120301999999999</v>
      </c>
      <c r="MJ289" s="22">
        <v>0.18569258999999999</v>
      </c>
      <c r="MK289" s="22">
        <v>10.277396</v>
      </c>
      <c r="ML289" s="22">
        <v>12.250031</v>
      </c>
      <c r="MM289" s="22">
        <v>9.4394767999999996</v>
      </c>
      <c r="MN289" s="22">
        <v>12.216286999999999</v>
      </c>
      <c r="MO289" s="22">
        <v>12.216286999999999</v>
      </c>
      <c r="MP289" s="22">
        <v>12.216286999999999</v>
      </c>
      <c r="MQ289" s="22">
        <v>9.4394767999999996</v>
      </c>
      <c r="MR289" s="22">
        <v>9.4394767999999996</v>
      </c>
      <c r="MS289" s="22">
        <v>10.277396</v>
      </c>
      <c r="MT289" s="22">
        <v>11.935452</v>
      </c>
      <c r="MU289" s="22">
        <v>10.674185</v>
      </c>
      <c r="MV289" s="22">
        <v>10.210485</v>
      </c>
      <c r="MW289" s="22">
        <v>10.674185</v>
      </c>
      <c r="MX289" s="22">
        <v>11.981649000000001</v>
      </c>
      <c r="MY289" s="22">
        <v>11.981649000000001</v>
      </c>
      <c r="MZ289" s="22">
        <v>10.210485</v>
      </c>
      <c r="NA289" s="22">
        <v>10.210485</v>
      </c>
      <c r="NB289" s="22">
        <v>11.935452</v>
      </c>
    </row>
    <row r="290" spans="1:366" ht="11.25" customHeight="1"/>
    <row r="291" spans="1:366" ht="11.25" customHeight="1"/>
    <row r="292" spans="1:366" ht="11.25" customHeight="1"/>
    <row r="300" spans="1:366" s="21" customFormat="1">
      <c r="A300" s="21" t="s">
        <v>158</v>
      </c>
      <c r="DG300" s="21" t="s">
        <v>181</v>
      </c>
      <c r="HM300" s="21" t="s">
        <v>180</v>
      </c>
    </row>
    <row r="301" spans="1:366" hidden="1" outlineLevel="1">
      <c r="A301" s="22" t="s">
        <v>4</v>
      </c>
      <c r="B301" s="22" t="s">
        <v>5</v>
      </c>
      <c r="DG301" s="22" t="s">
        <v>4</v>
      </c>
      <c r="DH301" s="22" t="s">
        <v>5</v>
      </c>
      <c r="HM301" s="22" t="s">
        <v>4</v>
      </c>
      <c r="HN301" s="22" t="s">
        <v>5</v>
      </c>
    </row>
    <row r="302" spans="1:366" hidden="1" outlineLevel="1">
      <c r="A302" s="22" t="s">
        <v>6</v>
      </c>
      <c r="B302" s="22" t="s">
        <v>7</v>
      </c>
      <c r="DG302" s="22" t="s">
        <v>6</v>
      </c>
      <c r="DH302" s="22" t="s">
        <v>7</v>
      </c>
      <c r="HM302" s="22" t="s">
        <v>6</v>
      </c>
      <c r="HN302" s="22" t="s">
        <v>7</v>
      </c>
    </row>
    <row r="303" spans="1:366" hidden="1" outlineLevel="1">
      <c r="A303" s="22" t="s">
        <v>8</v>
      </c>
      <c r="B303" s="22" t="s">
        <v>203</v>
      </c>
      <c r="DG303" s="22" t="s">
        <v>8</v>
      </c>
      <c r="DH303" s="22" t="s">
        <v>411</v>
      </c>
      <c r="HM303" s="22" t="s">
        <v>8</v>
      </c>
      <c r="HN303" s="22" t="s">
        <v>612</v>
      </c>
    </row>
    <row r="304" spans="1:366" hidden="1" outlineLevel="1">
      <c r="A304" s="22" t="s">
        <v>9</v>
      </c>
      <c r="B304" s="22" t="s">
        <v>204</v>
      </c>
      <c r="DG304" s="22" t="s">
        <v>9</v>
      </c>
      <c r="DH304" s="22" t="s">
        <v>412</v>
      </c>
      <c r="HM304" s="22" t="s">
        <v>9</v>
      </c>
      <c r="HN304" s="22" t="s">
        <v>613</v>
      </c>
    </row>
    <row r="305" spans="1:222" hidden="1" outlineLevel="1">
      <c r="A305" s="22" t="s">
        <v>10</v>
      </c>
      <c r="B305" s="22" t="s">
        <v>205</v>
      </c>
      <c r="DG305" s="22" t="s">
        <v>10</v>
      </c>
      <c r="DH305" s="22" t="s">
        <v>413</v>
      </c>
      <c r="HM305" s="22" t="s">
        <v>10</v>
      </c>
      <c r="HN305" s="22" t="s">
        <v>614</v>
      </c>
    </row>
    <row r="306" spans="1:222" hidden="1" outlineLevel="1">
      <c r="A306" s="22" t="s">
        <v>11</v>
      </c>
      <c r="B306" s="22" t="s">
        <v>206</v>
      </c>
      <c r="DG306" s="22" t="s">
        <v>11</v>
      </c>
      <c r="DH306" s="22" t="s">
        <v>414</v>
      </c>
      <c r="HM306" s="22" t="s">
        <v>11</v>
      </c>
      <c r="HN306" s="22" t="s">
        <v>615</v>
      </c>
    </row>
    <row r="307" spans="1:222" hidden="1" outlineLevel="1">
      <c r="A307" s="22" t="s">
        <v>12</v>
      </c>
      <c r="B307" s="22" t="s">
        <v>207</v>
      </c>
      <c r="DG307" s="22" t="s">
        <v>12</v>
      </c>
      <c r="DH307" s="22" t="s">
        <v>415</v>
      </c>
      <c r="HM307" s="22" t="s">
        <v>12</v>
      </c>
      <c r="HN307" s="22" t="s">
        <v>616</v>
      </c>
    </row>
    <row r="308" spans="1:222" hidden="1" outlineLevel="1">
      <c r="A308" s="22" t="s">
        <v>13</v>
      </c>
      <c r="B308" s="22" t="s">
        <v>208</v>
      </c>
      <c r="DG308" s="22" t="s">
        <v>13</v>
      </c>
      <c r="DH308" s="22" t="s">
        <v>416</v>
      </c>
      <c r="HM308" s="22" t="s">
        <v>13</v>
      </c>
      <c r="HN308" s="22" t="s">
        <v>617</v>
      </c>
    </row>
    <row r="309" spans="1:222" hidden="1" outlineLevel="1">
      <c r="A309" s="22" t="s">
        <v>14</v>
      </c>
      <c r="B309" s="22" t="s">
        <v>209</v>
      </c>
      <c r="DG309" s="22" t="s">
        <v>14</v>
      </c>
      <c r="DH309" s="22" t="s">
        <v>417</v>
      </c>
      <c r="HM309" s="22" t="s">
        <v>14</v>
      </c>
      <c r="HN309" s="22" t="s">
        <v>618</v>
      </c>
    </row>
    <row r="310" spans="1:222" hidden="1" outlineLevel="1">
      <c r="A310" s="22" t="s">
        <v>15</v>
      </c>
      <c r="B310" s="22" t="s">
        <v>210</v>
      </c>
      <c r="DG310" s="22" t="s">
        <v>15</v>
      </c>
      <c r="DH310" s="22" t="s">
        <v>418</v>
      </c>
      <c r="HM310" s="22" t="s">
        <v>15</v>
      </c>
      <c r="HN310" s="22" t="s">
        <v>619</v>
      </c>
    </row>
    <row r="311" spans="1:222" hidden="1" outlineLevel="1">
      <c r="A311" s="22" t="s">
        <v>16</v>
      </c>
      <c r="B311" s="22" t="s">
        <v>211</v>
      </c>
      <c r="DG311" s="22" t="s">
        <v>16</v>
      </c>
      <c r="DH311" s="22" t="s">
        <v>419</v>
      </c>
      <c r="HM311" s="22" t="s">
        <v>16</v>
      </c>
      <c r="HN311" s="22" t="s">
        <v>620</v>
      </c>
    </row>
    <row r="312" spans="1:222" hidden="1" outlineLevel="1">
      <c r="A312" s="22" t="s">
        <v>17</v>
      </c>
      <c r="B312" s="22" t="s">
        <v>212</v>
      </c>
      <c r="DG312" s="22" t="s">
        <v>17</v>
      </c>
      <c r="DH312" s="22" t="s">
        <v>420</v>
      </c>
      <c r="HM312" s="22" t="s">
        <v>17</v>
      </c>
      <c r="HN312" s="22" t="s">
        <v>621</v>
      </c>
    </row>
    <row r="313" spans="1:222" hidden="1" outlineLevel="1">
      <c r="A313" s="22" t="s">
        <v>18</v>
      </c>
      <c r="B313" s="22" t="s">
        <v>213</v>
      </c>
      <c r="DG313" s="22" t="s">
        <v>18</v>
      </c>
      <c r="DH313" s="22" t="s">
        <v>421</v>
      </c>
      <c r="HM313" s="22" t="s">
        <v>18</v>
      </c>
      <c r="HN313" s="22" t="s">
        <v>622</v>
      </c>
    </row>
    <row r="314" spans="1:222" hidden="1" outlineLevel="1">
      <c r="A314" s="22" t="s">
        <v>19</v>
      </c>
      <c r="B314" s="22" t="s">
        <v>214</v>
      </c>
      <c r="DG314" s="22" t="s">
        <v>19</v>
      </c>
      <c r="DH314" s="22" t="s">
        <v>422</v>
      </c>
      <c r="HM314" s="22" t="s">
        <v>19</v>
      </c>
      <c r="HN314" s="22" t="s">
        <v>623</v>
      </c>
    </row>
    <row r="315" spans="1:222" hidden="1" outlineLevel="1">
      <c r="A315" s="22" t="s">
        <v>20</v>
      </c>
      <c r="B315" s="22" t="s">
        <v>215</v>
      </c>
      <c r="DG315" s="22" t="s">
        <v>20</v>
      </c>
      <c r="DH315" s="22" t="s">
        <v>423</v>
      </c>
      <c r="HM315" s="22" t="s">
        <v>20</v>
      </c>
      <c r="HN315" s="22" t="s">
        <v>624</v>
      </c>
    </row>
    <row r="316" spans="1:222" hidden="1" outlineLevel="1">
      <c r="A316" s="22" t="s">
        <v>21</v>
      </c>
      <c r="B316" s="22" t="s">
        <v>216</v>
      </c>
      <c r="DG316" s="22" t="s">
        <v>21</v>
      </c>
      <c r="DH316" s="22" t="s">
        <v>424</v>
      </c>
      <c r="HM316" s="22" t="s">
        <v>21</v>
      </c>
      <c r="HN316" s="22" t="s">
        <v>625</v>
      </c>
    </row>
    <row r="317" spans="1:222" hidden="1" outlineLevel="1">
      <c r="A317" s="22" t="s">
        <v>22</v>
      </c>
      <c r="B317" s="22" t="s">
        <v>217</v>
      </c>
      <c r="DG317" s="22" t="s">
        <v>22</v>
      </c>
      <c r="DH317" s="22" t="s">
        <v>425</v>
      </c>
      <c r="HM317" s="22" t="s">
        <v>22</v>
      </c>
      <c r="HN317" s="22" t="s">
        <v>626</v>
      </c>
    </row>
    <row r="318" spans="1:222" hidden="1" outlineLevel="1">
      <c r="A318" s="22" t="s">
        <v>23</v>
      </c>
      <c r="B318" s="22" t="s">
        <v>218</v>
      </c>
      <c r="DG318" s="22" t="s">
        <v>23</v>
      </c>
      <c r="DH318" s="22" t="s">
        <v>426</v>
      </c>
      <c r="HM318" s="22" t="s">
        <v>23</v>
      </c>
      <c r="HN318" s="22" t="s">
        <v>627</v>
      </c>
    </row>
    <row r="319" spans="1:222" hidden="1" outlineLevel="1">
      <c r="A319" s="22" t="s">
        <v>24</v>
      </c>
      <c r="B319" s="22" t="s">
        <v>219</v>
      </c>
      <c r="DG319" s="22" t="s">
        <v>24</v>
      </c>
      <c r="DH319" s="22" t="s">
        <v>427</v>
      </c>
      <c r="HM319" s="22" t="s">
        <v>24</v>
      </c>
      <c r="HN319" s="22" t="s">
        <v>628</v>
      </c>
    </row>
    <row r="320" spans="1:222" hidden="1" outlineLevel="1">
      <c r="A320" s="22" t="s">
        <v>54</v>
      </c>
      <c r="B320" s="22" t="s">
        <v>220</v>
      </c>
      <c r="DG320" s="22" t="s">
        <v>54</v>
      </c>
      <c r="DH320" s="22" t="s">
        <v>428</v>
      </c>
      <c r="HM320" s="22" t="s">
        <v>54</v>
      </c>
      <c r="HN320" s="22" t="s">
        <v>629</v>
      </c>
    </row>
    <row r="321" spans="1:222" hidden="1" outlineLevel="1">
      <c r="A321" s="22" t="s">
        <v>55</v>
      </c>
      <c r="B321" s="22" t="s">
        <v>221</v>
      </c>
      <c r="DG321" s="22" t="s">
        <v>55</v>
      </c>
      <c r="DH321" s="22" t="s">
        <v>429</v>
      </c>
      <c r="HM321" s="22" t="s">
        <v>55</v>
      </c>
      <c r="HN321" s="22" t="s">
        <v>630</v>
      </c>
    </row>
    <row r="322" spans="1:222" hidden="1" outlineLevel="1">
      <c r="A322" s="22" t="s">
        <v>69</v>
      </c>
      <c r="B322" s="22" t="s">
        <v>222</v>
      </c>
      <c r="DG322" s="22" t="s">
        <v>69</v>
      </c>
      <c r="DH322" s="22" t="s">
        <v>430</v>
      </c>
      <c r="HM322" s="22" t="s">
        <v>69</v>
      </c>
      <c r="HN322" s="22" t="s">
        <v>631</v>
      </c>
    </row>
    <row r="323" spans="1:222" hidden="1" outlineLevel="1">
      <c r="A323" s="22" t="s">
        <v>78</v>
      </c>
      <c r="B323" s="22" t="s">
        <v>223</v>
      </c>
      <c r="DG323" s="22" t="s">
        <v>78</v>
      </c>
      <c r="DH323" s="22" t="s">
        <v>431</v>
      </c>
      <c r="HM323" s="22" t="s">
        <v>78</v>
      </c>
      <c r="HN323" s="22" t="s">
        <v>632</v>
      </c>
    </row>
    <row r="324" spans="1:222" hidden="1" outlineLevel="1">
      <c r="A324" s="22" t="s">
        <v>79</v>
      </c>
      <c r="B324" s="22" t="s">
        <v>224</v>
      </c>
      <c r="DG324" s="22" t="s">
        <v>79</v>
      </c>
      <c r="DH324" s="22" t="s">
        <v>432</v>
      </c>
      <c r="HM324" s="22" t="s">
        <v>79</v>
      </c>
      <c r="HN324" s="22" t="s">
        <v>633</v>
      </c>
    </row>
    <row r="325" spans="1:222" hidden="1" outlineLevel="1">
      <c r="A325" s="22" t="s">
        <v>80</v>
      </c>
      <c r="B325" s="22" t="s">
        <v>225</v>
      </c>
      <c r="DG325" s="22" t="s">
        <v>80</v>
      </c>
      <c r="DH325" s="22" t="s">
        <v>433</v>
      </c>
      <c r="HM325" s="22" t="s">
        <v>80</v>
      </c>
      <c r="HN325" s="22" t="s">
        <v>634</v>
      </c>
    </row>
    <row r="326" spans="1:222" hidden="1" outlineLevel="1">
      <c r="A326" s="22" t="s">
        <v>81</v>
      </c>
      <c r="B326" s="22" t="s">
        <v>226</v>
      </c>
      <c r="DG326" s="22" t="s">
        <v>81</v>
      </c>
      <c r="DH326" s="22" t="s">
        <v>434</v>
      </c>
      <c r="HM326" s="22" t="s">
        <v>81</v>
      </c>
      <c r="HN326" s="22" t="s">
        <v>635</v>
      </c>
    </row>
    <row r="327" spans="1:222" hidden="1" outlineLevel="1">
      <c r="A327" s="22" t="s">
        <v>82</v>
      </c>
      <c r="B327" s="22" t="s">
        <v>227</v>
      </c>
      <c r="DG327" s="22" t="s">
        <v>82</v>
      </c>
      <c r="DH327" s="22" t="s">
        <v>435</v>
      </c>
      <c r="HM327" s="22" t="s">
        <v>82</v>
      </c>
      <c r="HN327" s="22" t="s">
        <v>636</v>
      </c>
    </row>
    <row r="328" spans="1:222" hidden="1" outlineLevel="1">
      <c r="A328" s="22" t="s">
        <v>83</v>
      </c>
      <c r="B328" s="22" t="s">
        <v>228</v>
      </c>
      <c r="DG328" s="22" t="s">
        <v>83</v>
      </c>
      <c r="DH328" s="22" t="s">
        <v>436</v>
      </c>
      <c r="HM328" s="22" t="s">
        <v>83</v>
      </c>
      <c r="HN328" s="22" t="s">
        <v>637</v>
      </c>
    </row>
    <row r="329" spans="1:222" hidden="1" outlineLevel="1">
      <c r="A329" s="22" t="s">
        <v>84</v>
      </c>
      <c r="B329" s="22" t="s">
        <v>229</v>
      </c>
      <c r="DG329" s="22" t="s">
        <v>84</v>
      </c>
      <c r="DH329" s="22" t="s">
        <v>437</v>
      </c>
      <c r="HM329" s="22" t="s">
        <v>84</v>
      </c>
      <c r="HN329" s="22" t="s">
        <v>638</v>
      </c>
    </row>
    <row r="330" spans="1:222" hidden="1" outlineLevel="1">
      <c r="A330" s="22" t="s">
        <v>85</v>
      </c>
      <c r="B330" s="22" t="s">
        <v>230</v>
      </c>
      <c r="DG330" s="22" t="s">
        <v>85</v>
      </c>
      <c r="DH330" s="22" t="s">
        <v>438</v>
      </c>
      <c r="HM330" s="22" t="s">
        <v>85</v>
      </c>
      <c r="HN330" s="22" t="s">
        <v>639</v>
      </c>
    </row>
    <row r="331" spans="1:222" hidden="1" outlineLevel="1">
      <c r="A331" s="22" t="s">
        <v>86</v>
      </c>
      <c r="B331" s="22" t="s">
        <v>231</v>
      </c>
      <c r="DG331" s="22" t="s">
        <v>86</v>
      </c>
      <c r="DH331" s="22" t="s">
        <v>439</v>
      </c>
      <c r="HM331" s="22" t="s">
        <v>86</v>
      </c>
      <c r="HN331" s="22" t="s">
        <v>640</v>
      </c>
    </row>
    <row r="332" spans="1:222" hidden="1" outlineLevel="1">
      <c r="A332" s="22" t="s">
        <v>87</v>
      </c>
      <c r="B332" s="22" t="s">
        <v>232</v>
      </c>
      <c r="DG332" s="22" t="s">
        <v>87</v>
      </c>
      <c r="DH332" s="22" t="s">
        <v>440</v>
      </c>
      <c r="HM332" s="22" t="s">
        <v>87</v>
      </c>
      <c r="HN332" s="22" t="s">
        <v>641</v>
      </c>
    </row>
    <row r="333" spans="1:222" hidden="1" outlineLevel="1">
      <c r="A333" s="22" t="s">
        <v>88</v>
      </c>
      <c r="B333" s="22" t="s">
        <v>233</v>
      </c>
      <c r="DG333" s="22" t="s">
        <v>88</v>
      </c>
      <c r="DH333" s="22" t="s">
        <v>441</v>
      </c>
      <c r="HM333" s="22" t="s">
        <v>88</v>
      </c>
      <c r="HN333" s="22" t="s">
        <v>642</v>
      </c>
    </row>
    <row r="334" spans="1:222" hidden="1" outlineLevel="1">
      <c r="A334" s="22" t="s">
        <v>89</v>
      </c>
      <c r="B334" s="22" t="s">
        <v>234</v>
      </c>
      <c r="DG334" s="22" t="s">
        <v>89</v>
      </c>
      <c r="DH334" s="22" t="s">
        <v>442</v>
      </c>
      <c r="HM334" s="22" t="s">
        <v>89</v>
      </c>
      <c r="HN334" s="22" t="s">
        <v>643</v>
      </c>
    </row>
    <row r="335" spans="1:222" hidden="1" outlineLevel="1">
      <c r="A335" s="22" t="s">
        <v>90</v>
      </c>
      <c r="B335" s="22" t="s">
        <v>235</v>
      </c>
      <c r="DG335" s="22" t="s">
        <v>90</v>
      </c>
      <c r="DH335" s="22" t="s">
        <v>443</v>
      </c>
      <c r="HM335" s="22" t="s">
        <v>90</v>
      </c>
      <c r="HN335" s="22" t="s">
        <v>644</v>
      </c>
    </row>
    <row r="336" spans="1:222" hidden="1" outlineLevel="1">
      <c r="A336" s="22" t="s">
        <v>91</v>
      </c>
      <c r="B336" s="22" t="s">
        <v>236</v>
      </c>
      <c r="DG336" s="22" t="s">
        <v>91</v>
      </c>
      <c r="DH336" s="22" t="s">
        <v>444</v>
      </c>
      <c r="HM336" s="22" t="s">
        <v>91</v>
      </c>
      <c r="HN336" s="22" t="s">
        <v>645</v>
      </c>
    </row>
    <row r="337" spans="1:222" hidden="1" outlineLevel="1">
      <c r="A337" s="22" t="s">
        <v>92</v>
      </c>
      <c r="B337" s="22" t="s">
        <v>237</v>
      </c>
      <c r="DG337" s="22" t="s">
        <v>92</v>
      </c>
      <c r="DH337" s="22" t="s">
        <v>445</v>
      </c>
      <c r="HM337" s="22" t="s">
        <v>92</v>
      </c>
      <c r="HN337" s="22" t="s">
        <v>646</v>
      </c>
    </row>
    <row r="338" spans="1:222" hidden="1" outlineLevel="1">
      <c r="A338" s="22" t="s">
        <v>93</v>
      </c>
      <c r="B338" s="22" t="s">
        <v>238</v>
      </c>
      <c r="DG338" s="22" t="s">
        <v>93</v>
      </c>
      <c r="DH338" s="22" t="s">
        <v>446</v>
      </c>
      <c r="HM338" s="22" t="s">
        <v>93</v>
      </c>
      <c r="HN338" s="22" t="s">
        <v>647</v>
      </c>
    </row>
    <row r="339" spans="1:222" hidden="1" outlineLevel="1">
      <c r="A339" s="22" t="s">
        <v>94</v>
      </c>
      <c r="B339" s="22" t="s">
        <v>239</v>
      </c>
      <c r="DG339" s="22" t="s">
        <v>94</v>
      </c>
      <c r="DH339" s="22" t="s">
        <v>447</v>
      </c>
      <c r="HM339" s="22" t="s">
        <v>94</v>
      </c>
      <c r="HN339" s="22" t="s">
        <v>648</v>
      </c>
    </row>
    <row r="340" spans="1:222" hidden="1" outlineLevel="1">
      <c r="A340" s="22" t="s">
        <v>95</v>
      </c>
      <c r="B340" s="22" t="s">
        <v>240</v>
      </c>
      <c r="DG340" s="22" t="s">
        <v>95</v>
      </c>
      <c r="DH340" s="22" t="s">
        <v>448</v>
      </c>
      <c r="HM340" s="22" t="s">
        <v>95</v>
      </c>
      <c r="HN340" s="22" t="s">
        <v>649</v>
      </c>
    </row>
    <row r="341" spans="1:222" hidden="1" outlineLevel="1">
      <c r="A341" s="22" t="s">
        <v>96</v>
      </c>
      <c r="B341" s="22" t="s">
        <v>241</v>
      </c>
      <c r="DG341" s="22" t="s">
        <v>96</v>
      </c>
      <c r="DH341" s="22" t="s">
        <v>449</v>
      </c>
      <c r="HM341" s="22" t="s">
        <v>96</v>
      </c>
      <c r="HN341" s="22" t="s">
        <v>650</v>
      </c>
    </row>
    <row r="342" spans="1:222" hidden="1" outlineLevel="1">
      <c r="A342" s="22" t="s">
        <v>97</v>
      </c>
      <c r="B342" s="22" t="s">
        <v>242</v>
      </c>
      <c r="DG342" s="22" t="s">
        <v>97</v>
      </c>
      <c r="DH342" s="22" t="s">
        <v>450</v>
      </c>
      <c r="HM342" s="22" t="s">
        <v>97</v>
      </c>
      <c r="HN342" s="22" t="s">
        <v>651</v>
      </c>
    </row>
    <row r="343" spans="1:222" hidden="1" outlineLevel="1">
      <c r="A343" s="22" t="s">
        <v>98</v>
      </c>
      <c r="B343" s="22" t="s">
        <v>243</v>
      </c>
      <c r="DG343" s="22" t="s">
        <v>98</v>
      </c>
      <c r="DH343" s="22" t="s">
        <v>451</v>
      </c>
      <c r="HM343" s="22" t="s">
        <v>98</v>
      </c>
      <c r="HN343" s="22" t="s">
        <v>652</v>
      </c>
    </row>
    <row r="344" spans="1:222" hidden="1" outlineLevel="1">
      <c r="A344" s="22" t="s">
        <v>99</v>
      </c>
      <c r="B344" s="22" t="s">
        <v>244</v>
      </c>
      <c r="DG344" s="22" t="s">
        <v>99</v>
      </c>
      <c r="DH344" s="22" t="s">
        <v>452</v>
      </c>
      <c r="HM344" s="22" t="s">
        <v>99</v>
      </c>
      <c r="HN344" s="22" t="s">
        <v>653</v>
      </c>
    </row>
    <row r="345" spans="1:222" hidden="1" outlineLevel="1">
      <c r="A345" s="22" t="s">
        <v>100</v>
      </c>
      <c r="B345" s="22" t="s">
        <v>245</v>
      </c>
      <c r="DG345" s="22" t="s">
        <v>100</v>
      </c>
      <c r="DH345" s="22" t="s">
        <v>453</v>
      </c>
      <c r="HM345" s="22" t="s">
        <v>100</v>
      </c>
      <c r="HN345" s="22" t="s">
        <v>654</v>
      </c>
    </row>
    <row r="346" spans="1:222" hidden="1" outlineLevel="1">
      <c r="A346" s="22" t="s">
        <v>101</v>
      </c>
      <c r="B346" s="22" t="s">
        <v>246</v>
      </c>
      <c r="DG346" s="22" t="s">
        <v>101</v>
      </c>
      <c r="DH346" s="22" t="s">
        <v>454</v>
      </c>
      <c r="HM346" s="22" t="s">
        <v>101</v>
      </c>
      <c r="HN346" s="22" t="s">
        <v>655</v>
      </c>
    </row>
    <row r="347" spans="1:222" hidden="1" outlineLevel="1">
      <c r="A347" s="22" t="s">
        <v>102</v>
      </c>
      <c r="B347" s="22" t="s">
        <v>247</v>
      </c>
      <c r="DG347" s="22" t="s">
        <v>102</v>
      </c>
      <c r="DH347" s="22" t="s">
        <v>455</v>
      </c>
      <c r="HM347" s="22" t="s">
        <v>102</v>
      </c>
      <c r="HN347" s="22" t="s">
        <v>656</v>
      </c>
    </row>
    <row r="348" spans="1:222" hidden="1" outlineLevel="1">
      <c r="A348" s="22" t="s">
        <v>103</v>
      </c>
      <c r="B348" s="22" t="s">
        <v>248</v>
      </c>
      <c r="DG348" s="22" t="s">
        <v>103</v>
      </c>
      <c r="DH348" s="22" t="s">
        <v>456</v>
      </c>
      <c r="HM348" s="22" t="s">
        <v>103</v>
      </c>
      <c r="HN348" s="22" t="s">
        <v>657</v>
      </c>
    </row>
    <row r="349" spans="1:222" hidden="1" outlineLevel="1">
      <c r="A349" s="22" t="s">
        <v>104</v>
      </c>
      <c r="B349" s="22" t="s">
        <v>249</v>
      </c>
      <c r="DG349" s="22" t="s">
        <v>104</v>
      </c>
      <c r="DH349" s="22" t="s">
        <v>457</v>
      </c>
      <c r="HM349" s="22" t="s">
        <v>104</v>
      </c>
      <c r="HN349" s="22" t="s">
        <v>658</v>
      </c>
    </row>
    <row r="350" spans="1:222" hidden="1" outlineLevel="1">
      <c r="A350" s="22" t="s">
        <v>105</v>
      </c>
      <c r="B350" s="22" t="s">
        <v>250</v>
      </c>
      <c r="DG350" s="22" t="s">
        <v>105</v>
      </c>
      <c r="DH350" s="22" t="s">
        <v>458</v>
      </c>
      <c r="HM350" s="22" t="s">
        <v>105</v>
      </c>
      <c r="HN350" s="22" t="s">
        <v>659</v>
      </c>
    </row>
    <row r="351" spans="1:222" hidden="1" outlineLevel="1">
      <c r="A351" s="22" t="s">
        <v>106</v>
      </c>
      <c r="B351" s="22" t="s">
        <v>251</v>
      </c>
      <c r="DG351" s="22" t="s">
        <v>106</v>
      </c>
      <c r="DH351" s="22" t="s">
        <v>459</v>
      </c>
      <c r="HM351" s="22" t="s">
        <v>106</v>
      </c>
      <c r="HN351" s="22" t="s">
        <v>660</v>
      </c>
    </row>
    <row r="352" spans="1:222" hidden="1" outlineLevel="1">
      <c r="A352" s="22" t="s">
        <v>107</v>
      </c>
      <c r="B352" s="22" t="s">
        <v>252</v>
      </c>
      <c r="DG352" s="22" t="s">
        <v>107</v>
      </c>
      <c r="DH352" s="22" t="s">
        <v>460</v>
      </c>
      <c r="HM352" s="22" t="s">
        <v>107</v>
      </c>
      <c r="HN352" s="22" t="s">
        <v>661</v>
      </c>
    </row>
    <row r="353" spans="1:222" hidden="1" outlineLevel="1">
      <c r="A353" s="22" t="s">
        <v>108</v>
      </c>
      <c r="B353" s="22" t="s">
        <v>253</v>
      </c>
      <c r="DG353" s="22" t="s">
        <v>108</v>
      </c>
      <c r="DH353" s="22" t="s">
        <v>461</v>
      </c>
      <c r="HM353" s="22" t="s">
        <v>108</v>
      </c>
      <c r="HN353" s="22" t="s">
        <v>662</v>
      </c>
    </row>
    <row r="354" spans="1:222" hidden="1" outlineLevel="1">
      <c r="A354" s="22" t="s">
        <v>109</v>
      </c>
      <c r="B354" s="22" t="s">
        <v>254</v>
      </c>
      <c r="DG354" s="22" t="s">
        <v>109</v>
      </c>
      <c r="DH354" s="22" t="s">
        <v>462</v>
      </c>
      <c r="HM354" s="22" t="s">
        <v>109</v>
      </c>
      <c r="HN354" s="22" t="s">
        <v>663</v>
      </c>
    </row>
    <row r="355" spans="1:222" hidden="1" outlineLevel="1">
      <c r="A355" s="22" t="s">
        <v>110</v>
      </c>
      <c r="B355" s="22" t="s">
        <v>255</v>
      </c>
      <c r="DG355" s="22" t="s">
        <v>110</v>
      </c>
      <c r="DH355" s="22" t="s">
        <v>463</v>
      </c>
      <c r="HM355" s="22" t="s">
        <v>110</v>
      </c>
      <c r="HN355" s="22" t="s">
        <v>664</v>
      </c>
    </row>
    <row r="356" spans="1:222" hidden="1" outlineLevel="1">
      <c r="A356" s="22" t="s">
        <v>111</v>
      </c>
      <c r="B356" s="22" t="s">
        <v>256</v>
      </c>
      <c r="DG356" s="22" t="s">
        <v>111</v>
      </c>
      <c r="DH356" s="22" t="s">
        <v>464</v>
      </c>
      <c r="HM356" s="22" t="s">
        <v>111</v>
      </c>
      <c r="HN356" s="22" t="s">
        <v>665</v>
      </c>
    </row>
    <row r="357" spans="1:222" hidden="1" outlineLevel="1">
      <c r="A357" s="22" t="s">
        <v>112</v>
      </c>
      <c r="B357" s="22" t="s">
        <v>257</v>
      </c>
      <c r="DG357" s="22" t="s">
        <v>112</v>
      </c>
      <c r="DH357" s="22" t="s">
        <v>465</v>
      </c>
      <c r="HM357" s="22" t="s">
        <v>112</v>
      </c>
      <c r="HN357" s="22" t="s">
        <v>666</v>
      </c>
    </row>
    <row r="358" spans="1:222" hidden="1" outlineLevel="1">
      <c r="A358" s="22" t="s">
        <v>113</v>
      </c>
      <c r="B358" s="22" t="s">
        <v>258</v>
      </c>
      <c r="DG358" s="22" t="s">
        <v>113</v>
      </c>
      <c r="DH358" s="22" t="s">
        <v>466</v>
      </c>
      <c r="HM358" s="22" t="s">
        <v>113</v>
      </c>
      <c r="HN358" s="22" t="s">
        <v>667</v>
      </c>
    </row>
    <row r="359" spans="1:222" hidden="1" outlineLevel="1">
      <c r="A359" s="22" t="s">
        <v>114</v>
      </c>
      <c r="B359" s="22" t="s">
        <v>259</v>
      </c>
      <c r="DG359" s="22" t="s">
        <v>114</v>
      </c>
      <c r="DH359" s="22" t="s">
        <v>467</v>
      </c>
      <c r="HM359" s="22" t="s">
        <v>114</v>
      </c>
      <c r="HN359" s="22" t="s">
        <v>668</v>
      </c>
    </row>
    <row r="360" spans="1:222" hidden="1" outlineLevel="1">
      <c r="A360" s="22" t="s">
        <v>115</v>
      </c>
      <c r="B360" s="22" t="s">
        <v>260</v>
      </c>
      <c r="DG360" s="22" t="s">
        <v>115</v>
      </c>
      <c r="DH360" s="22" t="s">
        <v>468</v>
      </c>
      <c r="HM360" s="22" t="s">
        <v>115</v>
      </c>
      <c r="HN360" s="22" t="s">
        <v>669</v>
      </c>
    </row>
    <row r="361" spans="1:222" hidden="1" outlineLevel="1">
      <c r="A361" s="22" t="s">
        <v>116</v>
      </c>
      <c r="B361" s="22" t="s">
        <v>261</v>
      </c>
      <c r="DG361" s="22" t="s">
        <v>116</v>
      </c>
      <c r="DH361" s="22" t="s">
        <v>469</v>
      </c>
      <c r="HM361" s="22" t="s">
        <v>116</v>
      </c>
      <c r="HN361" s="22" t="s">
        <v>670</v>
      </c>
    </row>
    <row r="362" spans="1:222" hidden="1" outlineLevel="1">
      <c r="A362" s="22" t="s">
        <v>117</v>
      </c>
      <c r="B362" s="22" t="s">
        <v>262</v>
      </c>
      <c r="DG362" s="22" t="s">
        <v>117</v>
      </c>
      <c r="DH362" s="22" t="s">
        <v>470</v>
      </c>
      <c r="HM362" s="22" t="s">
        <v>117</v>
      </c>
      <c r="HN362" s="22" t="s">
        <v>671</v>
      </c>
    </row>
    <row r="363" spans="1:222" hidden="1" outlineLevel="1">
      <c r="A363" s="22" t="s">
        <v>118</v>
      </c>
      <c r="B363" s="22" t="s">
        <v>263</v>
      </c>
      <c r="DG363" s="22" t="s">
        <v>118</v>
      </c>
      <c r="DH363" s="22" t="s">
        <v>471</v>
      </c>
      <c r="HM363" s="22" t="s">
        <v>118</v>
      </c>
      <c r="HN363" s="22" t="s">
        <v>672</v>
      </c>
    </row>
    <row r="364" spans="1:222" hidden="1" outlineLevel="1">
      <c r="A364" s="22" t="s">
        <v>119</v>
      </c>
      <c r="B364" s="22" t="s">
        <v>264</v>
      </c>
      <c r="DG364" s="22" t="s">
        <v>119</v>
      </c>
      <c r="DH364" s="22" t="s">
        <v>472</v>
      </c>
      <c r="HM364" s="22" t="s">
        <v>119</v>
      </c>
      <c r="HN364" s="22" t="s">
        <v>673</v>
      </c>
    </row>
    <row r="365" spans="1:222" hidden="1" outlineLevel="1">
      <c r="A365" s="22" t="s">
        <v>120</v>
      </c>
      <c r="B365" s="22" t="s">
        <v>265</v>
      </c>
      <c r="DG365" s="22" t="s">
        <v>120</v>
      </c>
      <c r="DH365" s="22" t="s">
        <v>473</v>
      </c>
      <c r="HM365" s="22" t="s">
        <v>120</v>
      </c>
      <c r="HN365" s="22" t="s">
        <v>674</v>
      </c>
    </row>
    <row r="366" spans="1:222" hidden="1" outlineLevel="1">
      <c r="A366" s="22" t="s">
        <v>121</v>
      </c>
      <c r="B366" s="22" t="s">
        <v>266</v>
      </c>
      <c r="DG366" s="22" t="s">
        <v>121</v>
      </c>
      <c r="DH366" s="22" t="s">
        <v>474</v>
      </c>
      <c r="HM366" s="22" t="s">
        <v>121</v>
      </c>
      <c r="HN366" s="22" t="s">
        <v>675</v>
      </c>
    </row>
    <row r="367" spans="1:222" hidden="1" outlineLevel="1">
      <c r="A367" s="22" t="s">
        <v>122</v>
      </c>
      <c r="B367" s="22" t="s">
        <v>267</v>
      </c>
      <c r="DG367" s="22" t="s">
        <v>122</v>
      </c>
      <c r="DH367" s="22" t="s">
        <v>475</v>
      </c>
      <c r="HM367" s="22" t="s">
        <v>122</v>
      </c>
      <c r="HN367" s="22" t="s">
        <v>676</v>
      </c>
    </row>
    <row r="368" spans="1:222" hidden="1" outlineLevel="1">
      <c r="A368" s="22" t="s">
        <v>123</v>
      </c>
      <c r="B368" s="22" t="s">
        <v>268</v>
      </c>
      <c r="DG368" s="22" t="s">
        <v>123</v>
      </c>
      <c r="DH368" s="22" t="s">
        <v>476</v>
      </c>
      <c r="HM368" s="22" t="s">
        <v>123</v>
      </c>
      <c r="HN368" s="22" t="s">
        <v>677</v>
      </c>
    </row>
    <row r="369" spans="1:222" hidden="1" outlineLevel="1">
      <c r="A369" s="22" t="s">
        <v>124</v>
      </c>
      <c r="B369" s="22" t="s">
        <v>269</v>
      </c>
      <c r="DG369" s="22" t="s">
        <v>124</v>
      </c>
      <c r="DH369" s="22" t="s">
        <v>477</v>
      </c>
      <c r="HM369" s="22" t="s">
        <v>124</v>
      </c>
      <c r="HN369" s="22" t="s">
        <v>678</v>
      </c>
    </row>
    <row r="370" spans="1:222" hidden="1" outlineLevel="1">
      <c r="A370" s="22" t="s">
        <v>125</v>
      </c>
      <c r="B370" s="22" t="s">
        <v>270</v>
      </c>
      <c r="DG370" s="22" t="s">
        <v>125</v>
      </c>
      <c r="DH370" s="22" t="s">
        <v>478</v>
      </c>
      <c r="HM370" s="22" t="s">
        <v>125</v>
      </c>
      <c r="HN370" s="22" t="s">
        <v>679</v>
      </c>
    </row>
    <row r="371" spans="1:222" hidden="1" outlineLevel="1">
      <c r="A371" s="22" t="s">
        <v>126</v>
      </c>
      <c r="B371" s="22" t="s">
        <v>271</v>
      </c>
      <c r="DG371" s="22" t="s">
        <v>126</v>
      </c>
      <c r="DH371" s="22" t="s">
        <v>479</v>
      </c>
      <c r="HM371" s="22" t="s">
        <v>126</v>
      </c>
      <c r="HN371" s="22" t="s">
        <v>680</v>
      </c>
    </row>
    <row r="372" spans="1:222" hidden="1" outlineLevel="1">
      <c r="A372" s="22" t="s">
        <v>127</v>
      </c>
      <c r="B372" s="22" t="s">
        <v>272</v>
      </c>
      <c r="DG372" s="22" t="s">
        <v>127</v>
      </c>
      <c r="DH372" s="22" t="s">
        <v>480</v>
      </c>
      <c r="HM372" s="22" t="s">
        <v>127</v>
      </c>
      <c r="HN372" s="22" t="s">
        <v>681</v>
      </c>
    </row>
    <row r="373" spans="1:222" hidden="1" outlineLevel="1">
      <c r="A373" s="22" t="s">
        <v>128</v>
      </c>
      <c r="B373" s="22" t="s">
        <v>273</v>
      </c>
      <c r="DG373" s="22" t="s">
        <v>128</v>
      </c>
      <c r="DH373" s="22" t="s">
        <v>481</v>
      </c>
      <c r="HM373" s="22" t="s">
        <v>128</v>
      </c>
      <c r="HN373" s="22" t="s">
        <v>682</v>
      </c>
    </row>
    <row r="374" spans="1:222" hidden="1" outlineLevel="1">
      <c r="A374" s="22" t="s">
        <v>129</v>
      </c>
      <c r="B374" s="22" t="s">
        <v>274</v>
      </c>
      <c r="DG374" s="22" t="s">
        <v>129</v>
      </c>
      <c r="DH374" s="22" t="s">
        <v>482</v>
      </c>
      <c r="HM374" s="22" t="s">
        <v>129</v>
      </c>
      <c r="HN374" s="22" t="s">
        <v>683</v>
      </c>
    </row>
    <row r="375" spans="1:222" hidden="1" outlineLevel="1">
      <c r="A375" s="22" t="s">
        <v>130</v>
      </c>
      <c r="B375" s="22" t="s">
        <v>275</v>
      </c>
      <c r="DG375" s="22" t="s">
        <v>130</v>
      </c>
      <c r="DH375" s="22" t="s">
        <v>483</v>
      </c>
      <c r="HM375" s="22" t="s">
        <v>130</v>
      </c>
      <c r="HN375" s="22" t="s">
        <v>684</v>
      </c>
    </row>
    <row r="376" spans="1:222" hidden="1" outlineLevel="1">
      <c r="A376" s="22" t="s">
        <v>131</v>
      </c>
      <c r="B376" s="22" t="s">
        <v>276</v>
      </c>
      <c r="DG376" s="22" t="s">
        <v>131</v>
      </c>
      <c r="DH376" s="22" t="s">
        <v>484</v>
      </c>
      <c r="HM376" s="22" t="s">
        <v>131</v>
      </c>
      <c r="HN376" s="22" t="s">
        <v>685</v>
      </c>
    </row>
    <row r="377" spans="1:222" hidden="1" outlineLevel="1">
      <c r="A377" s="22" t="s">
        <v>132</v>
      </c>
      <c r="B377" s="22" t="s">
        <v>277</v>
      </c>
      <c r="DG377" s="22" t="s">
        <v>132</v>
      </c>
      <c r="DH377" s="22" t="s">
        <v>485</v>
      </c>
      <c r="HM377" s="22" t="s">
        <v>132</v>
      </c>
      <c r="HN377" s="22" t="s">
        <v>686</v>
      </c>
    </row>
    <row r="378" spans="1:222" hidden="1" outlineLevel="1">
      <c r="A378" s="22" t="s">
        <v>133</v>
      </c>
      <c r="B378" s="22" t="s">
        <v>278</v>
      </c>
      <c r="DG378" s="22" t="s">
        <v>133</v>
      </c>
      <c r="DH378" s="22" t="s">
        <v>486</v>
      </c>
      <c r="HM378" s="22" t="s">
        <v>133</v>
      </c>
      <c r="HN378" s="22" t="s">
        <v>687</v>
      </c>
    </row>
    <row r="379" spans="1:222" hidden="1" outlineLevel="1">
      <c r="A379" s="22" t="s">
        <v>134</v>
      </c>
      <c r="B379" s="22" t="s">
        <v>279</v>
      </c>
      <c r="DG379" s="22" t="s">
        <v>134</v>
      </c>
      <c r="DH379" s="22" t="s">
        <v>487</v>
      </c>
      <c r="HM379" s="22" t="s">
        <v>134</v>
      </c>
      <c r="HN379" s="22" t="s">
        <v>688</v>
      </c>
    </row>
    <row r="380" spans="1:222" hidden="1" outlineLevel="1">
      <c r="A380" s="22" t="s">
        <v>135</v>
      </c>
      <c r="B380" s="22" t="s">
        <v>280</v>
      </c>
      <c r="DG380" s="22" t="s">
        <v>135</v>
      </c>
      <c r="DH380" s="22" t="s">
        <v>488</v>
      </c>
      <c r="HM380" s="22" t="s">
        <v>135</v>
      </c>
      <c r="HN380" s="22" t="s">
        <v>689</v>
      </c>
    </row>
    <row r="381" spans="1:222" hidden="1" outlineLevel="1">
      <c r="A381" s="22" t="s">
        <v>136</v>
      </c>
      <c r="B381" s="22" t="s">
        <v>281</v>
      </c>
      <c r="DG381" s="22" t="s">
        <v>136</v>
      </c>
      <c r="DH381" s="22" t="s">
        <v>489</v>
      </c>
      <c r="HM381" s="22" t="s">
        <v>136</v>
      </c>
      <c r="HN381" s="22" t="s">
        <v>690</v>
      </c>
    </row>
    <row r="382" spans="1:222" hidden="1" outlineLevel="1">
      <c r="A382" s="22" t="s">
        <v>137</v>
      </c>
      <c r="B382" s="22" t="s">
        <v>282</v>
      </c>
      <c r="DG382" s="22" t="s">
        <v>137</v>
      </c>
      <c r="DH382" s="22" t="s">
        <v>490</v>
      </c>
      <c r="HM382" s="22" t="s">
        <v>137</v>
      </c>
      <c r="HN382" s="22" t="s">
        <v>691</v>
      </c>
    </row>
    <row r="383" spans="1:222" hidden="1" outlineLevel="1">
      <c r="A383" s="22" t="s">
        <v>138</v>
      </c>
      <c r="B383" s="22" t="s">
        <v>283</v>
      </c>
      <c r="DG383" s="22" t="s">
        <v>138</v>
      </c>
      <c r="DH383" s="22" t="s">
        <v>491</v>
      </c>
      <c r="HM383" s="22" t="s">
        <v>138</v>
      </c>
      <c r="HN383" s="22" t="s">
        <v>692</v>
      </c>
    </row>
    <row r="384" spans="1:222" hidden="1" outlineLevel="1">
      <c r="A384" s="22" t="s">
        <v>139</v>
      </c>
      <c r="B384" s="22" t="s">
        <v>284</v>
      </c>
      <c r="DG384" s="22" t="s">
        <v>139</v>
      </c>
      <c r="DH384" s="22" t="s">
        <v>492</v>
      </c>
      <c r="HM384" s="22" t="s">
        <v>139</v>
      </c>
      <c r="HN384" s="22" t="s">
        <v>693</v>
      </c>
    </row>
    <row r="385" spans="1:348" hidden="1" outlineLevel="1">
      <c r="A385" s="22" t="s">
        <v>140</v>
      </c>
      <c r="B385" s="22" t="s">
        <v>285</v>
      </c>
      <c r="DG385" s="22" t="s">
        <v>140</v>
      </c>
      <c r="DH385" s="22" t="s">
        <v>493</v>
      </c>
      <c r="HM385" s="22" t="s">
        <v>140</v>
      </c>
      <c r="HN385" s="22" t="s">
        <v>694</v>
      </c>
    </row>
    <row r="386" spans="1:348" hidden="1" outlineLevel="1">
      <c r="A386" s="22" t="s">
        <v>141</v>
      </c>
      <c r="B386" s="22" t="s">
        <v>286</v>
      </c>
      <c r="DG386" s="22" t="s">
        <v>141</v>
      </c>
      <c r="DH386" s="22" t="s">
        <v>494</v>
      </c>
      <c r="HM386" s="22" t="s">
        <v>141</v>
      </c>
      <c r="HN386" s="22" t="s">
        <v>695</v>
      </c>
    </row>
    <row r="387" spans="1:348" hidden="1" outlineLevel="1">
      <c r="A387" s="22" t="s">
        <v>142</v>
      </c>
      <c r="B387" s="22" t="s">
        <v>287</v>
      </c>
      <c r="DG387" s="22" t="s">
        <v>142</v>
      </c>
      <c r="DH387" s="22" t="s">
        <v>495</v>
      </c>
      <c r="HM387" s="22" t="s">
        <v>142</v>
      </c>
      <c r="HN387" s="22" t="s">
        <v>696</v>
      </c>
    </row>
    <row r="388" spans="1:348" hidden="1" outlineLevel="1">
      <c r="A388" s="22" t="s">
        <v>143</v>
      </c>
      <c r="B388" s="22" t="s">
        <v>288</v>
      </c>
      <c r="DG388" s="22" t="s">
        <v>143</v>
      </c>
      <c r="DH388" s="22" t="s">
        <v>496</v>
      </c>
      <c r="HM388" s="22" t="s">
        <v>143</v>
      </c>
      <c r="HN388" s="22" t="s">
        <v>697</v>
      </c>
    </row>
    <row r="389" spans="1:348" hidden="1" outlineLevel="1">
      <c r="A389" s="22" t="s">
        <v>144</v>
      </c>
      <c r="B389" s="22" t="s">
        <v>289</v>
      </c>
      <c r="DG389" s="22" t="s">
        <v>144</v>
      </c>
      <c r="DH389" s="22" t="s">
        <v>497</v>
      </c>
      <c r="HM389" s="22" t="s">
        <v>144</v>
      </c>
      <c r="HN389" s="22" t="s">
        <v>698</v>
      </c>
      <c r="MI389" s="22" t="s">
        <v>4</v>
      </c>
      <c r="MJ389" s="22" t="s">
        <v>5</v>
      </c>
    </row>
    <row r="390" spans="1:348" hidden="1" outlineLevel="1">
      <c r="A390" s="22" t="s">
        <v>145</v>
      </c>
      <c r="B390" s="22" t="s">
        <v>290</v>
      </c>
      <c r="DG390" s="22" t="s">
        <v>145</v>
      </c>
      <c r="DH390" s="22" t="s">
        <v>498</v>
      </c>
      <c r="HM390" s="22" t="s">
        <v>145</v>
      </c>
      <c r="HN390" s="22" t="s">
        <v>699</v>
      </c>
      <c r="MI390" s="22" t="s">
        <v>6</v>
      </c>
      <c r="MJ390" s="22" t="s">
        <v>7</v>
      </c>
    </row>
    <row r="391" spans="1:348" hidden="1" outlineLevel="1">
      <c r="A391" s="22" t="s">
        <v>146</v>
      </c>
      <c r="B391" s="22" t="s">
        <v>291</v>
      </c>
      <c r="DG391" s="22" t="s">
        <v>146</v>
      </c>
      <c r="DH391" s="22" t="s">
        <v>499</v>
      </c>
      <c r="HM391" s="22" t="s">
        <v>146</v>
      </c>
      <c r="HN391" s="22" t="s">
        <v>700</v>
      </c>
      <c r="MI391" s="22" t="s">
        <v>8</v>
      </c>
      <c r="MJ391" s="22" t="s">
        <v>1075</v>
      </c>
    </row>
    <row r="392" spans="1:348" hidden="1" outlineLevel="1">
      <c r="A392" s="22" t="s">
        <v>147</v>
      </c>
      <c r="B392" s="22" t="s">
        <v>292</v>
      </c>
      <c r="DG392" s="22" t="s">
        <v>147</v>
      </c>
      <c r="DH392" s="22" t="s">
        <v>500</v>
      </c>
      <c r="HM392" s="22" t="s">
        <v>147</v>
      </c>
      <c r="HN392" s="22" t="s">
        <v>701</v>
      </c>
      <c r="MI392" s="22" t="s">
        <v>9</v>
      </c>
      <c r="MJ392" s="22" t="s">
        <v>1076</v>
      </c>
    </row>
    <row r="393" spans="1:348" hidden="1" outlineLevel="1">
      <c r="A393" s="22" t="s">
        <v>148</v>
      </c>
      <c r="B393" s="22" t="s">
        <v>1193</v>
      </c>
      <c r="DG393" s="22" t="s">
        <v>148</v>
      </c>
      <c r="DH393" s="22" t="s">
        <v>1194</v>
      </c>
      <c r="HM393" s="22" t="s">
        <v>148</v>
      </c>
      <c r="HN393" s="22" t="s">
        <v>1195</v>
      </c>
      <c r="MI393" s="22" t="s">
        <v>10</v>
      </c>
      <c r="MJ393" s="22" t="s">
        <v>1077</v>
      </c>
    </row>
    <row r="394" spans="1:348" hidden="1" outlineLevel="1">
      <c r="A394" s="22" t="s">
        <v>149</v>
      </c>
      <c r="B394" s="22" t="s">
        <v>1196</v>
      </c>
      <c r="DG394" s="22" t="s">
        <v>149</v>
      </c>
      <c r="DH394" s="22" t="s">
        <v>1197</v>
      </c>
      <c r="HM394" s="22" t="s">
        <v>149</v>
      </c>
      <c r="HN394" s="22" t="s">
        <v>1198</v>
      </c>
      <c r="MI394" s="22" t="s">
        <v>11</v>
      </c>
      <c r="MJ394" s="22" t="s">
        <v>1078</v>
      </c>
    </row>
    <row r="395" spans="1:348" hidden="1" outlineLevel="1">
      <c r="A395" s="22" t="s">
        <v>150</v>
      </c>
      <c r="B395" s="22" t="s">
        <v>1199</v>
      </c>
      <c r="DG395" s="22" t="s">
        <v>150</v>
      </c>
      <c r="DH395" s="22" t="s">
        <v>1200</v>
      </c>
      <c r="HM395" s="22" t="s">
        <v>150</v>
      </c>
      <c r="HN395" s="22" t="s">
        <v>1201</v>
      </c>
      <c r="MI395" s="22" t="s">
        <v>12</v>
      </c>
      <c r="MJ395" s="22" t="s">
        <v>1079</v>
      </c>
    </row>
    <row r="396" spans="1:348" hidden="1" outlineLevel="1">
      <c r="A396" s="22" t="s">
        <v>151</v>
      </c>
      <c r="B396" s="22" t="s">
        <v>1202</v>
      </c>
      <c r="DG396" s="22" t="s">
        <v>151</v>
      </c>
      <c r="DH396" s="22" t="s">
        <v>1203</v>
      </c>
      <c r="HM396" s="22" t="s">
        <v>151</v>
      </c>
      <c r="HN396" s="22" t="s">
        <v>1204</v>
      </c>
      <c r="LS396" s="21" t="s">
        <v>931</v>
      </c>
      <c r="MI396" s="22" t="s">
        <v>13</v>
      </c>
      <c r="MJ396" s="22" t="s">
        <v>1080</v>
      </c>
    </row>
    <row r="397" spans="1:348" hidden="1" outlineLevel="1">
      <c r="A397" s="22" t="s">
        <v>152</v>
      </c>
      <c r="B397" s="22" t="s">
        <v>1205</v>
      </c>
      <c r="DG397" s="22" t="s">
        <v>152</v>
      </c>
      <c r="DH397" s="22" t="s">
        <v>1206</v>
      </c>
      <c r="HM397" s="22" t="s">
        <v>152</v>
      </c>
      <c r="HN397" s="22" t="s">
        <v>1207</v>
      </c>
      <c r="LS397" s="22" t="s">
        <v>4</v>
      </c>
      <c r="LT397" s="22" t="s">
        <v>5</v>
      </c>
      <c r="MI397" s="22" t="s">
        <v>14</v>
      </c>
      <c r="MJ397" s="22" t="s">
        <v>1081</v>
      </c>
    </row>
    <row r="398" spans="1:348" hidden="1" outlineLevel="1">
      <c r="A398" s="22" t="s">
        <v>153</v>
      </c>
      <c r="B398" s="22" t="s">
        <v>1208</v>
      </c>
      <c r="DG398" s="22" t="s">
        <v>153</v>
      </c>
      <c r="DH398" s="22" t="s">
        <v>1209</v>
      </c>
      <c r="HM398" s="22" t="s">
        <v>153</v>
      </c>
      <c r="HN398" s="22" t="s">
        <v>1210</v>
      </c>
      <c r="LS398" s="22" t="s">
        <v>6</v>
      </c>
      <c r="LT398" s="22" t="s">
        <v>7</v>
      </c>
      <c r="MI398" s="22" t="s">
        <v>15</v>
      </c>
      <c r="MJ398" s="22" t="s">
        <v>1082</v>
      </c>
    </row>
    <row r="399" spans="1:348" hidden="1" outlineLevel="1">
      <c r="A399" s="22" t="s">
        <v>154</v>
      </c>
      <c r="B399" s="22" t="s">
        <v>1211</v>
      </c>
      <c r="DG399" s="22" t="s">
        <v>154</v>
      </c>
      <c r="DH399" s="22" t="s">
        <v>1212</v>
      </c>
      <c r="HM399" s="22" t="s">
        <v>154</v>
      </c>
      <c r="HN399" s="22" t="s">
        <v>1213</v>
      </c>
      <c r="LS399" s="22" t="s">
        <v>8</v>
      </c>
      <c r="LT399" s="22" t="s">
        <v>907</v>
      </c>
      <c r="MI399" s="22" t="s">
        <v>16</v>
      </c>
      <c r="MJ399" s="22" t="s">
        <v>1083</v>
      </c>
    </row>
    <row r="400" spans="1:348" hidden="1" outlineLevel="1">
      <c r="A400" s="22" t="s">
        <v>155</v>
      </c>
      <c r="B400" s="22" t="s">
        <v>1214</v>
      </c>
      <c r="DG400" s="22" t="s">
        <v>155</v>
      </c>
      <c r="DH400" s="22" t="s">
        <v>1215</v>
      </c>
      <c r="HM400" s="22" t="s">
        <v>155</v>
      </c>
      <c r="HN400" s="22" t="s">
        <v>1216</v>
      </c>
      <c r="LS400" s="22" t="s">
        <v>9</v>
      </c>
      <c r="LT400" s="22" t="s">
        <v>908</v>
      </c>
      <c r="MI400" s="22" t="s">
        <v>17</v>
      </c>
      <c r="MJ400" s="22" t="s">
        <v>1084</v>
      </c>
    </row>
    <row r="401" spans="1:348" hidden="1" outlineLevel="1">
      <c r="A401" s="22" t="s">
        <v>156</v>
      </c>
      <c r="B401" s="22" t="s">
        <v>293</v>
      </c>
      <c r="DG401" s="22" t="s">
        <v>156</v>
      </c>
      <c r="DH401" s="22" t="s">
        <v>501</v>
      </c>
      <c r="HM401" s="22" t="s">
        <v>156</v>
      </c>
      <c r="HN401" s="22" t="s">
        <v>702</v>
      </c>
      <c r="LS401" s="22" t="s">
        <v>10</v>
      </c>
      <c r="LT401" s="22" t="s">
        <v>909</v>
      </c>
      <c r="MI401" s="22" t="s">
        <v>18</v>
      </c>
      <c r="MJ401" s="22" t="s">
        <v>1085</v>
      </c>
    </row>
    <row r="402" spans="1:348" hidden="1" outlineLevel="1">
      <c r="A402" s="22" t="s">
        <v>157</v>
      </c>
      <c r="B402" s="22" t="s">
        <v>294</v>
      </c>
      <c r="DG402" s="22" t="s">
        <v>157</v>
      </c>
      <c r="DH402" s="22" t="s">
        <v>502</v>
      </c>
      <c r="HM402" s="22" t="s">
        <v>157</v>
      </c>
      <c r="HN402" s="22" t="s">
        <v>703</v>
      </c>
      <c r="LS402" s="22" t="s">
        <v>11</v>
      </c>
      <c r="LT402" s="22" t="s">
        <v>910</v>
      </c>
      <c r="MI402" s="22" t="s">
        <v>19</v>
      </c>
      <c r="MJ402" s="22" t="s">
        <v>1086</v>
      </c>
    </row>
    <row r="403" spans="1:348" hidden="1" outlineLevel="1">
      <c r="A403" s="22" t="s">
        <v>295</v>
      </c>
      <c r="B403" s="22" t="s">
        <v>296</v>
      </c>
      <c r="DG403" s="22" t="s">
        <v>295</v>
      </c>
      <c r="DH403" s="22" t="s">
        <v>503</v>
      </c>
      <c r="HM403" s="22" t="s">
        <v>295</v>
      </c>
      <c r="HN403" s="22" t="s">
        <v>704</v>
      </c>
      <c r="LS403" s="22" t="s">
        <v>12</v>
      </c>
      <c r="LT403" s="22" t="s">
        <v>911</v>
      </c>
      <c r="MI403" s="22" t="s">
        <v>20</v>
      </c>
      <c r="MJ403" s="22" t="s">
        <v>1087</v>
      </c>
    </row>
    <row r="404" spans="1:348" hidden="1" outlineLevel="1">
      <c r="A404" s="22" t="s">
        <v>297</v>
      </c>
      <c r="B404" s="22" t="s">
        <v>298</v>
      </c>
      <c r="DG404" s="22" t="s">
        <v>297</v>
      </c>
      <c r="DH404" s="22" t="s">
        <v>504</v>
      </c>
      <c r="HM404" s="22" t="s">
        <v>297</v>
      </c>
      <c r="HN404" s="22" t="s">
        <v>705</v>
      </c>
      <c r="LS404" s="22" t="s">
        <v>13</v>
      </c>
      <c r="LT404" s="22" t="s">
        <v>912</v>
      </c>
      <c r="MI404" s="22" t="s">
        <v>21</v>
      </c>
      <c r="MJ404" s="22" t="s">
        <v>1088</v>
      </c>
    </row>
    <row r="405" spans="1:348" hidden="1" outlineLevel="1">
      <c r="A405" s="22" t="s">
        <v>299</v>
      </c>
      <c r="B405" s="22" t="s">
        <v>300</v>
      </c>
      <c r="DG405" s="22" t="s">
        <v>299</v>
      </c>
      <c r="DH405" s="22" t="s">
        <v>505</v>
      </c>
      <c r="HM405" s="22" t="s">
        <v>299</v>
      </c>
      <c r="HN405" s="22" t="s">
        <v>706</v>
      </c>
      <c r="LS405" s="22" t="s">
        <v>14</v>
      </c>
      <c r="LT405" s="22" t="s">
        <v>913</v>
      </c>
      <c r="MI405" s="22" t="s">
        <v>22</v>
      </c>
      <c r="MJ405" s="22" t="s">
        <v>1089</v>
      </c>
    </row>
    <row r="406" spans="1:348" hidden="1" outlineLevel="1">
      <c r="A406" s="22" t="s">
        <v>301</v>
      </c>
      <c r="B406" s="22" t="s">
        <v>302</v>
      </c>
      <c r="DG406" s="22" t="s">
        <v>301</v>
      </c>
      <c r="DH406" s="22" t="s">
        <v>506</v>
      </c>
      <c r="HM406" s="22" t="s">
        <v>301</v>
      </c>
      <c r="HN406" s="22" t="s">
        <v>707</v>
      </c>
      <c r="LS406" s="22" t="s">
        <v>15</v>
      </c>
      <c r="LT406" s="22" t="s">
        <v>914</v>
      </c>
      <c r="MI406" s="22" t="s">
        <v>23</v>
      </c>
      <c r="MJ406" s="22" t="s">
        <v>1090</v>
      </c>
    </row>
    <row r="407" spans="1:348" hidden="1" outlineLevel="1">
      <c r="A407" s="22" t="s">
        <v>303</v>
      </c>
      <c r="B407" s="22" t="s">
        <v>304</v>
      </c>
      <c r="DG407" s="22" t="s">
        <v>303</v>
      </c>
      <c r="DH407" s="22" t="s">
        <v>507</v>
      </c>
      <c r="HM407" s="22" t="s">
        <v>303</v>
      </c>
      <c r="HN407" s="22" t="s">
        <v>708</v>
      </c>
      <c r="LS407" s="22" t="s">
        <v>16</v>
      </c>
      <c r="LT407" s="22" t="s">
        <v>915</v>
      </c>
      <c r="MI407" s="22" t="s">
        <v>24</v>
      </c>
      <c r="MJ407" s="22" t="s">
        <v>1091</v>
      </c>
    </row>
    <row r="408" spans="1:348" hidden="1" outlineLevel="1">
      <c r="A408" s="22" t="s">
        <v>305</v>
      </c>
      <c r="B408" s="22" t="s">
        <v>306</v>
      </c>
      <c r="DG408" s="22" t="s">
        <v>305</v>
      </c>
      <c r="DH408" s="22" t="s">
        <v>508</v>
      </c>
      <c r="HM408" s="22" t="s">
        <v>305</v>
      </c>
      <c r="HN408" s="22" t="s">
        <v>709</v>
      </c>
      <c r="LS408" s="22" t="s">
        <v>17</v>
      </c>
      <c r="LT408" s="22" t="s">
        <v>916</v>
      </c>
      <c r="MI408" s="22" t="s">
        <v>54</v>
      </c>
      <c r="MJ408" s="22" t="s">
        <v>1092</v>
      </c>
    </row>
    <row r="409" spans="1:348" hidden="1" outlineLevel="1">
      <c r="A409" s="22" t="s">
        <v>307</v>
      </c>
      <c r="B409" s="22" t="s">
        <v>308</v>
      </c>
      <c r="DG409" s="22" t="s">
        <v>307</v>
      </c>
      <c r="DH409" s="22" t="s">
        <v>509</v>
      </c>
      <c r="HM409" s="22" t="s">
        <v>307</v>
      </c>
      <c r="HN409" s="22" t="s">
        <v>710</v>
      </c>
      <c r="LS409" s="22" t="s">
        <v>18</v>
      </c>
      <c r="LT409" s="22" t="s">
        <v>917</v>
      </c>
      <c r="MI409" s="22" t="s">
        <v>55</v>
      </c>
      <c r="MJ409" s="22" t="s">
        <v>1093</v>
      </c>
    </row>
    <row r="410" spans="1:348" hidden="1" outlineLevel="1">
      <c r="A410" s="22" t="s">
        <v>309</v>
      </c>
      <c r="B410" s="22" t="s">
        <v>310</v>
      </c>
      <c r="DG410" s="22" t="s">
        <v>309</v>
      </c>
      <c r="DH410" s="22" t="s">
        <v>510</v>
      </c>
      <c r="HM410" s="22" t="s">
        <v>309</v>
      </c>
      <c r="HN410" s="22" t="s">
        <v>711</v>
      </c>
      <c r="LS410" s="22" t="s">
        <v>19</v>
      </c>
      <c r="LT410" s="22" t="s">
        <v>918</v>
      </c>
      <c r="MI410" s="22" t="s">
        <v>69</v>
      </c>
      <c r="MJ410" s="22" t="s">
        <v>63</v>
      </c>
    </row>
    <row r="411" spans="1:348" collapsed="1">
      <c r="A411" s="22" t="s">
        <v>25</v>
      </c>
      <c r="B411" s="22" t="s">
        <v>611</v>
      </c>
      <c r="DG411" s="22" t="s">
        <v>25</v>
      </c>
      <c r="DH411" s="22" t="s">
        <v>611</v>
      </c>
      <c r="HM411" s="22" t="s">
        <v>25</v>
      </c>
      <c r="HN411" s="22" t="s">
        <v>611</v>
      </c>
      <c r="LS411" s="22" t="s">
        <v>25</v>
      </c>
      <c r="LT411" s="22" t="s">
        <v>611</v>
      </c>
      <c r="MI411" s="22" t="s">
        <v>25</v>
      </c>
      <c r="MJ411" s="22" t="s">
        <v>611</v>
      </c>
    </row>
    <row r="412" spans="1:348">
      <c r="A412" s="22" t="s">
        <v>26</v>
      </c>
      <c r="B412" s="22" t="s">
        <v>27</v>
      </c>
      <c r="DG412" s="22" t="s">
        <v>26</v>
      </c>
      <c r="DH412" s="22" t="s">
        <v>27</v>
      </c>
      <c r="HM412" s="22" t="s">
        <v>26</v>
      </c>
      <c r="HN412" s="22" t="s">
        <v>27</v>
      </c>
      <c r="LS412" s="22" t="s">
        <v>26</v>
      </c>
      <c r="LT412" s="22" t="s">
        <v>27</v>
      </c>
      <c r="MI412" s="22" t="s">
        <v>26</v>
      </c>
      <c r="MJ412" s="22" t="s">
        <v>27</v>
      </c>
    </row>
    <row r="413" spans="1:348" ht="12.75" customHeight="1">
      <c r="A413" s="22" t="s">
        <v>28</v>
      </c>
      <c r="B413" s="22" t="s">
        <v>29</v>
      </c>
      <c r="DG413" s="22" t="s">
        <v>28</v>
      </c>
      <c r="DH413" s="22" t="s">
        <v>29</v>
      </c>
      <c r="HM413" s="22" t="s">
        <v>28</v>
      </c>
      <c r="HN413" s="22" t="s">
        <v>29</v>
      </c>
      <c r="LS413" s="22" t="s">
        <v>28</v>
      </c>
      <c r="LT413" s="22" t="s">
        <v>29</v>
      </c>
      <c r="MI413" s="22" t="s">
        <v>28</v>
      </c>
      <c r="MJ413" s="22" t="s">
        <v>29</v>
      </c>
    </row>
    <row r="414" spans="1:348" ht="12.75" customHeight="1">
      <c r="A414" s="22" t="s">
        <v>30</v>
      </c>
      <c r="B414" s="22" t="s">
        <v>31</v>
      </c>
      <c r="DG414" s="22" t="s">
        <v>30</v>
      </c>
      <c r="DH414" s="22" t="s">
        <v>31</v>
      </c>
      <c r="HM414" s="22" t="s">
        <v>30</v>
      </c>
      <c r="HN414" s="22" t="s">
        <v>31</v>
      </c>
      <c r="LS414" s="22" t="s">
        <v>30</v>
      </c>
      <c r="LT414" s="22" t="s">
        <v>31</v>
      </c>
      <c r="MI414" s="22" t="s">
        <v>30</v>
      </c>
      <c r="MJ414" s="22" t="s">
        <v>31</v>
      </c>
    </row>
    <row r="415" spans="1:348" ht="12.75" customHeight="1">
      <c r="A415" s="22" t="s">
        <v>32</v>
      </c>
      <c r="B415" s="22" t="s">
        <v>33</v>
      </c>
      <c r="DG415" s="22" t="s">
        <v>32</v>
      </c>
      <c r="DH415" s="22" t="s">
        <v>33</v>
      </c>
      <c r="HM415" s="22" t="s">
        <v>32</v>
      </c>
      <c r="HN415" s="22" t="s">
        <v>33</v>
      </c>
      <c r="LS415" s="22" t="s">
        <v>32</v>
      </c>
      <c r="LT415" s="22" t="s">
        <v>33</v>
      </c>
      <c r="MI415" s="22" t="s">
        <v>32</v>
      </c>
      <c r="MJ415" s="22" t="s">
        <v>33</v>
      </c>
    </row>
    <row r="416" spans="1:348" ht="12.75" customHeight="1">
      <c r="A416" s="22" t="s">
        <v>34</v>
      </c>
      <c r="B416" s="22" t="s">
        <v>33</v>
      </c>
      <c r="DG416" s="22" t="s">
        <v>34</v>
      </c>
      <c r="DH416" s="22" t="s">
        <v>33</v>
      </c>
      <c r="HM416" s="22" t="s">
        <v>34</v>
      </c>
      <c r="HN416" s="22" t="s">
        <v>33</v>
      </c>
      <c r="LS416" s="22" t="s">
        <v>34</v>
      </c>
      <c r="LT416" s="22" t="s">
        <v>33</v>
      </c>
      <c r="MI416" s="22" t="s">
        <v>34</v>
      </c>
      <c r="MJ416" s="22" t="s">
        <v>33</v>
      </c>
    </row>
    <row r="417" spans="1:366" ht="12.75" customHeight="1">
      <c r="A417" s="22" t="s">
        <v>35</v>
      </c>
      <c r="B417" s="22" t="s">
        <v>36</v>
      </c>
      <c r="DG417" s="22" t="s">
        <v>35</v>
      </c>
      <c r="DH417" s="22" t="s">
        <v>36</v>
      </c>
      <c r="HM417" s="22" t="s">
        <v>35</v>
      </c>
      <c r="HN417" s="22" t="s">
        <v>36</v>
      </c>
      <c r="LS417" s="22" t="s">
        <v>35</v>
      </c>
      <c r="LT417" s="22" t="s">
        <v>36</v>
      </c>
      <c r="MI417" s="22" t="s">
        <v>35</v>
      </c>
      <c r="MJ417" s="22" t="s">
        <v>36</v>
      </c>
    </row>
    <row r="418" spans="1:366" ht="12.75" customHeight="1">
      <c r="A418" s="22" t="s">
        <v>37</v>
      </c>
      <c r="B418" s="22" t="s">
        <v>38</v>
      </c>
      <c r="DG418" s="22" t="s">
        <v>37</v>
      </c>
      <c r="DH418" s="22" t="s">
        <v>38</v>
      </c>
      <c r="HM418" s="22" t="s">
        <v>37</v>
      </c>
      <c r="HN418" s="22" t="s">
        <v>38</v>
      </c>
      <c r="LS418" s="22" t="s">
        <v>37</v>
      </c>
      <c r="LT418" s="22" t="s">
        <v>38</v>
      </c>
      <c r="MI418" s="22" t="s">
        <v>37</v>
      </c>
      <c r="MJ418" s="22" t="s">
        <v>38</v>
      </c>
    </row>
    <row r="419" spans="1:366" ht="12.75" customHeight="1"/>
    <row r="420" spans="1:366" ht="12.75" customHeight="1">
      <c r="A420" s="22" t="s">
        <v>36</v>
      </c>
      <c r="B420" s="22" t="s">
        <v>39</v>
      </c>
      <c r="C420" s="22" t="s">
        <v>311</v>
      </c>
      <c r="D420" s="22" t="s">
        <v>312</v>
      </c>
      <c r="E420" s="22" t="s">
        <v>313</v>
      </c>
      <c r="F420" s="22" t="s">
        <v>314</v>
      </c>
      <c r="G420" s="22" t="s">
        <v>315</v>
      </c>
      <c r="H420" s="22" t="s">
        <v>316</v>
      </c>
      <c r="I420" s="22" t="s">
        <v>317</v>
      </c>
      <c r="J420" s="22" t="s">
        <v>318</v>
      </c>
      <c r="K420" s="22" t="s">
        <v>319</v>
      </c>
      <c r="L420" s="22" t="s">
        <v>320</v>
      </c>
      <c r="M420" s="22" t="s">
        <v>321</v>
      </c>
      <c r="N420" s="22" t="s">
        <v>322</v>
      </c>
      <c r="O420" s="22" t="s">
        <v>323</v>
      </c>
      <c r="P420" s="22" t="s">
        <v>324</v>
      </c>
      <c r="Q420" s="22" t="s">
        <v>325</v>
      </c>
      <c r="R420" s="22" t="s">
        <v>326</v>
      </c>
      <c r="S420" s="22" t="s">
        <v>327</v>
      </c>
      <c r="T420" s="22" t="s">
        <v>328</v>
      </c>
      <c r="U420" s="22" t="s">
        <v>329</v>
      </c>
      <c r="V420" s="22" t="s">
        <v>330</v>
      </c>
      <c r="W420" s="22" t="s">
        <v>331</v>
      </c>
      <c r="X420" s="22" t="s">
        <v>332</v>
      </c>
      <c r="Y420" s="22" t="s">
        <v>333</v>
      </c>
      <c r="Z420" s="22" t="s">
        <v>334</v>
      </c>
      <c r="AA420" s="22" t="s">
        <v>335</v>
      </c>
      <c r="AB420" s="22" t="s">
        <v>336</v>
      </c>
      <c r="AC420" s="22" t="s">
        <v>337</v>
      </c>
      <c r="AD420" s="22" t="s">
        <v>338</v>
      </c>
      <c r="AE420" s="22" t="s">
        <v>339</v>
      </c>
      <c r="AF420" s="22" t="s">
        <v>340</v>
      </c>
      <c r="AG420" s="22" t="s">
        <v>341</v>
      </c>
      <c r="AH420" s="22" t="s">
        <v>342</v>
      </c>
      <c r="AI420" s="22" t="s">
        <v>343</v>
      </c>
      <c r="AJ420" s="22" t="s">
        <v>344</v>
      </c>
      <c r="AK420" s="22" t="s">
        <v>345</v>
      </c>
      <c r="AL420" s="22" t="s">
        <v>346</v>
      </c>
      <c r="AM420" s="22" t="s">
        <v>347</v>
      </c>
      <c r="AN420" s="22" t="s">
        <v>348</v>
      </c>
      <c r="AO420" s="22" t="s">
        <v>349</v>
      </c>
      <c r="AP420" s="22" t="s">
        <v>350</v>
      </c>
      <c r="AQ420" s="22" t="s">
        <v>351</v>
      </c>
      <c r="AR420" s="22" t="s">
        <v>352</v>
      </c>
      <c r="AS420" s="22" t="s">
        <v>353</v>
      </c>
      <c r="AT420" s="22" t="s">
        <v>354</v>
      </c>
      <c r="AU420" s="22" t="s">
        <v>355</v>
      </c>
      <c r="AV420" s="22" t="s">
        <v>356</v>
      </c>
      <c r="AW420" s="22" t="s">
        <v>357</v>
      </c>
      <c r="AX420" s="22" t="s">
        <v>358</v>
      </c>
      <c r="AY420" s="22" t="s">
        <v>359</v>
      </c>
      <c r="AZ420" s="22" t="s">
        <v>360</v>
      </c>
      <c r="BA420" s="22" t="s">
        <v>361</v>
      </c>
      <c r="BB420" s="22" t="s">
        <v>362</v>
      </c>
      <c r="BC420" s="22" t="s">
        <v>363</v>
      </c>
      <c r="BD420" s="22" t="s">
        <v>364</v>
      </c>
      <c r="BE420" s="22" t="s">
        <v>365</v>
      </c>
      <c r="BF420" s="22" t="s">
        <v>366</v>
      </c>
      <c r="BG420" s="22" t="s">
        <v>367</v>
      </c>
      <c r="BH420" s="22" t="s">
        <v>368</v>
      </c>
      <c r="BI420" s="22" t="s">
        <v>369</v>
      </c>
      <c r="BJ420" s="22" t="s">
        <v>370</v>
      </c>
      <c r="BK420" s="22" t="s">
        <v>371</v>
      </c>
      <c r="BL420" s="22" t="s">
        <v>372</v>
      </c>
      <c r="BM420" s="22" t="s">
        <v>373</v>
      </c>
      <c r="BN420" s="22" t="s">
        <v>374</v>
      </c>
      <c r="BO420" s="22" t="s">
        <v>375</v>
      </c>
      <c r="BP420" s="22" t="s">
        <v>376</v>
      </c>
      <c r="BQ420" s="22" t="s">
        <v>377</v>
      </c>
      <c r="BR420" s="22" t="s">
        <v>378</v>
      </c>
      <c r="BS420" s="22" t="s">
        <v>379</v>
      </c>
      <c r="BT420" s="22" t="s">
        <v>380</v>
      </c>
      <c r="BU420" s="22" t="s">
        <v>381</v>
      </c>
      <c r="BV420" s="22" t="s">
        <v>382</v>
      </c>
      <c r="BW420" s="22" t="s">
        <v>383</v>
      </c>
      <c r="BX420" s="22" t="s">
        <v>384</v>
      </c>
      <c r="BY420" s="22" t="s">
        <v>385</v>
      </c>
      <c r="BZ420" s="22" t="s">
        <v>386</v>
      </c>
      <c r="CA420" s="22" t="s">
        <v>387</v>
      </c>
      <c r="CB420" s="22" t="s">
        <v>388</v>
      </c>
      <c r="CC420" s="22" t="s">
        <v>389</v>
      </c>
      <c r="CD420" s="22" t="s">
        <v>390</v>
      </c>
      <c r="CE420" s="22" t="s">
        <v>391</v>
      </c>
      <c r="CF420" s="22" t="s">
        <v>392</v>
      </c>
      <c r="CG420" s="22" t="s">
        <v>393</v>
      </c>
      <c r="CH420" s="22" t="s">
        <v>394</v>
      </c>
      <c r="CI420" s="22" t="s">
        <v>395</v>
      </c>
      <c r="CJ420" s="22" t="s">
        <v>396</v>
      </c>
      <c r="CK420" s="22" t="s">
        <v>397</v>
      </c>
      <c r="CL420" s="22" t="s">
        <v>398</v>
      </c>
      <c r="CM420" s="22" t="s">
        <v>399</v>
      </c>
      <c r="CN420" s="22" t="s">
        <v>400</v>
      </c>
      <c r="CO420" s="22" t="s">
        <v>1217</v>
      </c>
      <c r="CP420" s="22" t="s">
        <v>1218</v>
      </c>
      <c r="CQ420" s="22" t="s">
        <v>1219</v>
      </c>
      <c r="CR420" s="22" t="s">
        <v>1220</v>
      </c>
      <c r="CS420" s="22" t="s">
        <v>1221</v>
      </c>
      <c r="CT420" s="22" t="s">
        <v>1222</v>
      </c>
      <c r="CU420" s="22" t="s">
        <v>1223</v>
      </c>
      <c r="CV420" s="22" t="s">
        <v>1224</v>
      </c>
      <c r="CW420" s="22" t="s">
        <v>401</v>
      </c>
      <c r="CX420" s="22" t="s">
        <v>402</v>
      </c>
      <c r="CY420" s="22" t="s">
        <v>403</v>
      </c>
      <c r="CZ420" s="22" t="s">
        <v>404</v>
      </c>
      <c r="DA420" s="22" t="s">
        <v>405</v>
      </c>
      <c r="DB420" s="22" t="s">
        <v>406</v>
      </c>
      <c r="DC420" s="22" t="s">
        <v>407</v>
      </c>
      <c r="DD420" s="22" t="s">
        <v>408</v>
      </c>
      <c r="DE420" s="22" t="s">
        <v>409</v>
      </c>
      <c r="DF420" s="22" t="s">
        <v>410</v>
      </c>
      <c r="DG420" s="22" t="s">
        <v>36</v>
      </c>
      <c r="DH420" s="22" t="s">
        <v>39</v>
      </c>
      <c r="DI420" s="22" t="s">
        <v>511</v>
      </c>
      <c r="DJ420" s="22" t="s">
        <v>512</v>
      </c>
      <c r="DK420" s="22" t="s">
        <v>513</v>
      </c>
      <c r="DL420" s="22" t="s">
        <v>514</v>
      </c>
      <c r="DM420" s="22" t="s">
        <v>515</v>
      </c>
      <c r="DN420" s="22" t="s">
        <v>516</v>
      </c>
      <c r="DO420" s="22" t="s">
        <v>517</v>
      </c>
      <c r="DP420" s="22" t="s">
        <v>518</v>
      </c>
      <c r="DQ420" s="22" t="s">
        <v>519</v>
      </c>
      <c r="DR420" s="22" t="s">
        <v>520</v>
      </c>
      <c r="DS420" s="22" t="s">
        <v>521</v>
      </c>
      <c r="DT420" s="22" t="s">
        <v>522</v>
      </c>
      <c r="DU420" s="22" t="s">
        <v>523</v>
      </c>
      <c r="DV420" s="22" t="s">
        <v>524</v>
      </c>
      <c r="DW420" s="22" t="s">
        <v>525</v>
      </c>
      <c r="DX420" s="22" t="s">
        <v>526</v>
      </c>
      <c r="DY420" s="22" t="s">
        <v>527</v>
      </c>
      <c r="DZ420" s="22" t="s">
        <v>528</v>
      </c>
      <c r="EA420" s="22" t="s">
        <v>529</v>
      </c>
      <c r="EB420" s="22" t="s">
        <v>530</v>
      </c>
      <c r="EC420" s="22" t="s">
        <v>531</v>
      </c>
      <c r="ED420" s="22" t="s">
        <v>532</v>
      </c>
      <c r="EE420" s="22" t="s">
        <v>533</v>
      </c>
      <c r="EF420" s="22" t="s">
        <v>534</v>
      </c>
      <c r="EG420" s="22" t="s">
        <v>535</v>
      </c>
      <c r="EH420" s="22" t="s">
        <v>536</v>
      </c>
      <c r="EI420" s="22" t="s">
        <v>537</v>
      </c>
      <c r="EJ420" s="22" t="s">
        <v>538</v>
      </c>
      <c r="EK420" s="22" t="s">
        <v>539</v>
      </c>
      <c r="EL420" s="22" t="s">
        <v>540</v>
      </c>
      <c r="EM420" s="22" t="s">
        <v>541</v>
      </c>
      <c r="EN420" s="22" t="s">
        <v>542</v>
      </c>
      <c r="EO420" s="22" t="s">
        <v>543</v>
      </c>
      <c r="EP420" s="22" t="s">
        <v>544</v>
      </c>
      <c r="EQ420" s="22" t="s">
        <v>545</v>
      </c>
      <c r="ER420" s="22" t="s">
        <v>546</v>
      </c>
      <c r="ES420" s="22" t="s">
        <v>547</v>
      </c>
      <c r="ET420" s="22" t="s">
        <v>548</v>
      </c>
      <c r="EU420" s="22" t="s">
        <v>549</v>
      </c>
      <c r="EV420" s="22" t="s">
        <v>550</v>
      </c>
      <c r="EW420" s="22" t="s">
        <v>551</v>
      </c>
      <c r="EX420" s="22" t="s">
        <v>552</v>
      </c>
      <c r="EY420" s="22" t="s">
        <v>553</v>
      </c>
      <c r="EZ420" s="22" t="s">
        <v>554</v>
      </c>
      <c r="FA420" s="22" t="s">
        <v>555</v>
      </c>
      <c r="FB420" s="22" t="s">
        <v>556</v>
      </c>
      <c r="FC420" s="22" t="s">
        <v>557</v>
      </c>
      <c r="FD420" s="22" t="s">
        <v>558</v>
      </c>
      <c r="FE420" s="22" t="s">
        <v>559</v>
      </c>
      <c r="FF420" s="22" t="s">
        <v>560</v>
      </c>
      <c r="FG420" s="22" t="s">
        <v>561</v>
      </c>
      <c r="FH420" s="22" t="s">
        <v>562</v>
      </c>
      <c r="FI420" s="22" t="s">
        <v>563</v>
      </c>
      <c r="FJ420" s="22" t="s">
        <v>564</v>
      </c>
      <c r="FK420" s="22" t="s">
        <v>565</v>
      </c>
      <c r="FL420" s="22" t="s">
        <v>566</v>
      </c>
      <c r="FM420" s="22" t="s">
        <v>567</v>
      </c>
      <c r="FN420" s="22" t="s">
        <v>568</v>
      </c>
      <c r="FO420" s="22" t="s">
        <v>569</v>
      </c>
      <c r="FP420" s="22" t="s">
        <v>570</v>
      </c>
      <c r="FQ420" s="22" t="s">
        <v>571</v>
      </c>
      <c r="FR420" s="22" t="s">
        <v>572</v>
      </c>
      <c r="FS420" s="22" t="s">
        <v>573</v>
      </c>
      <c r="FT420" s="22" t="s">
        <v>574</v>
      </c>
      <c r="FU420" s="22" t="s">
        <v>575</v>
      </c>
      <c r="FV420" s="22" t="s">
        <v>576</v>
      </c>
      <c r="FW420" s="22" t="s">
        <v>577</v>
      </c>
      <c r="FX420" s="22" t="s">
        <v>578</v>
      </c>
      <c r="FY420" s="22" t="s">
        <v>579</v>
      </c>
      <c r="FZ420" s="22" t="s">
        <v>580</v>
      </c>
      <c r="GA420" s="22" t="s">
        <v>581</v>
      </c>
      <c r="GB420" s="22" t="s">
        <v>582</v>
      </c>
      <c r="GC420" s="22" t="s">
        <v>583</v>
      </c>
      <c r="GD420" s="22" t="s">
        <v>584</v>
      </c>
      <c r="GE420" s="22" t="s">
        <v>585</v>
      </c>
      <c r="GF420" s="22" t="s">
        <v>586</v>
      </c>
      <c r="GG420" s="22" t="s">
        <v>587</v>
      </c>
      <c r="GH420" s="22" t="s">
        <v>588</v>
      </c>
      <c r="GI420" s="22" t="s">
        <v>589</v>
      </c>
      <c r="GJ420" s="22" t="s">
        <v>590</v>
      </c>
      <c r="GK420" s="22" t="s">
        <v>591</v>
      </c>
      <c r="GL420" s="22" t="s">
        <v>592</v>
      </c>
      <c r="GM420" s="22" t="s">
        <v>593</v>
      </c>
      <c r="GN420" s="22" t="s">
        <v>594</v>
      </c>
      <c r="GO420" s="22" t="s">
        <v>595</v>
      </c>
      <c r="GP420" s="22" t="s">
        <v>596</v>
      </c>
      <c r="GQ420" s="22" t="s">
        <v>597</v>
      </c>
      <c r="GR420" s="22" t="s">
        <v>598</v>
      </c>
      <c r="GS420" s="22" t="s">
        <v>599</v>
      </c>
      <c r="GT420" s="22" t="s">
        <v>600</v>
      </c>
      <c r="GU420" s="22" t="s">
        <v>1225</v>
      </c>
      <c r="GV420" s="22" t="s">
        <v>1226</v>
      </c>
      <c r="GW420" s="22" t="s">
        <v>1227</v>
      </c>
      <c r="GX420" s="22" t="s">
        <v>1228</v>
      </c>
      <c r="GY420" s="22" t="s">
        <v>1229</v>
      </c>
      <c r="GZ420" s="22" t="s">
        <v>1230</v>
      </c>
      <c r="HA420" s="22" t="s">
        <v>1231</v>
      </c>
      <c r="HB420" s="22" t="s">
        <v>1232</v>
      </c>
      <c r="HC420" s="22" t="s">
        <v>601</v>
      </c>
      <c r="HD420" s="22" t="s">
        <v>602</v>
      </c>
      <c r="HE420" s="22" t="s">
        <v>603</v>
      </c>
      <c r="HF420" s="22" t="s">
        <v>604</v>
      </c>
      <c r="HG420" s="22" t="s">
        <v>605</v>
      </c>
      <c r="HH420" s="22" t="s">
        <v>606</v>
      </c>
      <c r="HI420" s="22" t="s">
        <v>607</v>
      </c>
      <c r="HJ420" s="22" t="s">
        <v>608</v>
      </c>
      <c r="HK420" s="22" t="s">
        <v>609</v>
      </c>
      <c r="HL420" s="22" t="s">
        <v>610</v>
      </c>
      <c r="HM420" s="22" t="s">
        <v>36</v>
      </c>
      <c r="HN420" s="22" t="s">
        <v>39</v>
      </c>
      <c r="HO420" s="22" t="s">
        <v>712</v>
      </c>
      <c r="HP420" s="22" t="s">
        <v>713</v>
      </c>
      <c r="HQ420" s="22" t="s">
        <v>714</v>
      </c>
      <c r="HR420" s="22" t="s">
        <v>715</v>
      </c>
      <c r="HS420" s="22" t="s">
        <v>716</v>
      </c>
      <c r="HT420" s="22" t="s">
        <v>717</v>
      </c>
      <c r="HU420" s="22" t="s">
        <v>718</v>
      </c>
      <c r="HV420" s="22" t="s">
        <v>719</v>
      </c>
      <c r="HW420" s="22" t="s">
        <v>720</v>
      </c>
      <c r="HX420" s="22" t="s">
        <v>721</v>
      </c>
      <c r="HY420" s="22" t="s">
        <v>722</v>
      </c>
      <c r="HZ420" s="22" t="s">
        <v>723</v>
      </c>
      <c r="IA420" s="22" t="s">
        <v>724</v>
      </c>
      <c r="IB420" s="22" t="s">
        <v>725</v>
      </c>
      <c r="IC420" s="22" t="s">
        <v>726</v>
      </c>
      <c r="ID420" s="22" t="s">
        <v>727</v>
      </c>
      <c r="IE420" s="22" t="s">
        <v>728</v>
      </c>
      <c r="IF420" s="22" t="s">
        <v>729</v>
      </c>
      <c r="IG420" s="22" t="s">
        <v>730</v>
      </c>
      <c r="IH420" s="22" t="s">
        <v>731</v>
      </c>
      <c r="II420" s="22" t="s">
        <v>732</v>
      </c>
      <c r="IJ420" s="22" t="s">
        <v>733</v>
      </c>
      <c r="IK420" s="22" t="s">
        <v>734</v>
      </c>
      <c r="IL420" s="22" t="s">
        <v>735</v>
      </c>
      <c r="IM420" s="22" t="s">
        <v>736</v>
      </c>
      <c r="IN420" s="22" t="s">
        <v>737</v>
      </c>
      <c r="IO420" s="22" t="s">
        <v>738</v>
      </c>
      <c r="IP420" s="22" t="s">
        <v>739</v>
      </c>
      <c r="IQ420" s="22" t="s">
        <v>740</v>
      </c>
      <c r="IR420" s="22" t="s">
        <v>741</v>
      </c>
      <c r="IS420" s="22" t="s">
        <v>742</v>
      </c>
      <c r="IT420" s="22" t="s">
        <v>743</v>
      </c>
      <c r="IU420" s="22" t="s">
        <v>744</v>
      </c>
      <c r="IV420" s="22" t="s">
        <v>745</v>
      </c>
      <c r="IW420" s="22" t="s">
        <v>746</v>
      </c>
      <c r="IX420" s="22" t="s">
        <v>747</v>
      </c>
      <c r="IY420" s="22" t="s">
        <v>748</v>
      </c>
      <c r="IZ420" s="22" t="s">
        <v>749</v>
      </c>
      <c r="JA420" s="22" t="s">
        <v>750</v>
      </c>
      <c r="JB420" s="22" t="s">
        <v>751</v>
      </c>
      <c r="JC420" s="22" t="s">
        <v>752</v>
      </c>
      <c r="JD420" s="22" t="s">
        <v>753</v>
      </c>
      <c r="JE420" s="22" t="s">
        <v>754</v>
      </c>
      <c r="JF420" s="22" t="s">
        <v>755</v>
      </c>
      <c r="JG420" s="22" t="s">
        <v>756</v>
      </c>
      <c r="JH420" s="22" t="s">
        <v>757</v>
      </c>
      <c r="JI420" s="22" t="s">
        <v>758</v>
      </c>
      <c r="JJ420" s="22" t="s">
        <v>759</v>
      </c>
      <c r="JK420" s="22" t="s">
        <v>760</v>
      </c>
      <c r="JL420" s="22" t="s">
        <v>761</v>
      </c>
      <c r="JM420" s="22" t="s">
        <v>762</v>
      </c>
      <c r="JN420" s="22" t="s">
        <v>763</v>
      </c>
      <c r="JO420" s="22" t="s">
        <v>764</v>
      </c>
      <c r="JP420" s="22" t="s">
        <v>765</v>
      </c>
      <c r="JQ420" s="22" t="s">
        <v>766</v>
      </c>
      <c r="JR420" s="22" t="s">
        <v>767</v>
      </c>
      <c r="JS420" s="22" t="s">
        <v>768</v>
      </c>
      <c r="JT420" s="22" t="s">
        <v>769</v>
      </c>
      <c r="JU420" s="22" t="s">
        <v>770</v>
      </c>
      <c r="JV420" s="22" t="s">
        <v>771</v>
      </c>
      <c r="JW420" s="22" t="s">
        <v>772</v>
      </c>
      <c r="JX420" s="22" t="s">
        <v>773</v>
      </c>
      <c r="JY420" s="22" t="s">
        <v>774</v>
      </c>
      <c r="JZ420" s="22" t="s">
        <v>775</v>
      </c>
      <c r="KA420" s="22" t="s">
        <v>776</v>
      </c>
      <c r="KB420" s="22" t="s">
        <v>777</v>
      </c>
      <c r="KC420" s="22" t="s">
        <v>778</v>
      </c>
      <c r="KD420" s="22" t="s">
        <v>779</v>
      </c>
      <c r="KE420" s="22" t="s">
        <v>780</v>
      </c>
      <c r="KF420" s="22" t="s">
        <v>781</v>
      </c>
      <c r="KG420" s="22" t="s">
        <v>782</v>
      </c>
      <c r="KH420" s="22" t="s">
        <v>783</v>
      </c>
      <c r="KI420" s="22" t="s">
        <v>784</v>
      </c>
      <c r="KJ420" s="22" t="s">
        <v>785</v>
      </c>
      <c r="KK420" s="22" t="s">
        <v>786</v>
      </c>
      <c r="KL420" s="22" t="s">
        <v>787</v>
      </c>
      <c r="KM420" s="22" t="s">
        <v>788</v>
      </c>
      <c r="KN420" s="22" t="s">
        <v>789</v>
      </c>
      <c r="KO420" s="22" t="s">
        <v>790</v>
      </c>
      <c r="KP420" s="22" t="s">
        <v>791</v>
      </c>
      <c r="KQ420" s="22" t="s">
        <v>792</v>
      </c>
      <c r="KR420" s="22" t="s">
        <v>793</v>
      </c>
      <c r="KS420" s="22" t="s">
        <v>794</v>
      </c>
      <c r="KT420" s="22" t="s">
        <v>795</v>
      </c>
      <c r="KU420" s="22" t="s">
        <v>796</v>
      </c>
      <c r="KV420" s="22" t="s">
        <v>797</v>
      </c>
      <c r="KW420" s="22" t="s">
        <v>798</v>
      </c>
      <c r="KX420" s="22" t="s">
        <v>799</v>
      </c>
      <c r="KY420" s="22" t="s">
        <v>800</v>
      </c>
      <c r="KZ420" s="22" t="s">
        <v>801</v>
      </c>
      <c r="LA420" s="22" t="s">
        <v>1233</v>
      </c>
      <c r="LB420" s="22" t="s">
        <v>1234</v>
      </c>
      <c r="LC420" s="22" t="s">
        <v>1235</v>
      </c>
      <c r="LD420" s="22" t="s">
        <v>1236</v>
      </c>
      <c r="LE420" s="22" t="s">
        <v>1237</v>
      </c>
      <c r="LF420" s="22" t="s">
        <v>1238</v>
      </c>
      <c r="LG420" s="22" t="s">
        <v>1239</v>
      </c>
      <c r="LH420" s="22" t="s">
        <v>1240</v>
      </c>
      <c r="LI420" s="22" t="s">
        <v>802</v>
      </c>
      <c r="LJ420" s="22" t="s">
        <v>803</v>
      </c>
      <c r="LK420" s="22" t="s">
        <v>804</v>
      </c>
      <c r="LL420" s="22" t="s">
        <v>805</v>
      </c>
      <c r="LM420" s="22" t="s">
        <v>806</v>
      </c>
      <c r="LN420" s="22" t="s">
        <v>807</v>
      </c>
      <c r="LO420" s="22" t="s">
        <v>808</v>
      </c>
      <c r="LP420" s="22" t="s">
        <v>809</v>
      </c>
      <c r="LQ420" s="22" t="s">
        <v>810</v>
      </c>
      <c r="LR420" s="22" t="s">
        <v>811</v>
      </c>
      <c r="LS420" s="22" t="s">
        <v>36</v>
      </c>
      <c r="LT420" s="22" t="s">
        <v>39</v>
      </c>
      <c r="LU420" s="22" t="s">
        <v>919</v>
      </c>
      <c r="LV420" s="22" t="s">
        <v>920</v>
      </c>
      <c r="LW420" s="22" t="s">
        <v>921</v>
      </c>
      <c r="LX420" s="22" t="s">
        <v>922</v>
      </c>
      <c r="LY420" s="22" t="s">
        <v>923</v>
      </c>
      <c r="LZ420" s="22" t="s">
        <v>924</v>
      </c>
      <c r="MA420" s="22" t="s">
        <v>925</v>
      </c>
      <c r="MB420" s="22" t="s">
        <v>926</v>
      </c>
      <c r="MC420" s="22" t="s">
        <v>927</v>
      </c>
      <c r="MD420" s="22" t="s">
        <v>928</v>
      </c>
      <c r="ME420" s="22" t="s">
        <v>929</v>
      </c>
      <c r="MF420" s="22" t="s">
        <v>930</v>
      </c>
      <c r="MG420" s="22" t="s">
        <v>1112</v>
      </c>
      <c r="MH420" s="22" t="s">
        <v>40</v>
      </c>
      <c r="MI420" s="22" t="s">
        <v>1302</v>
      </c>
      <c r="MJ420" s="22" t="s">
        <v>1303</v>
      </c>
      <c r="MK420" s="22" t="s">
        <v>1094</v>
      </c>
      <c r="ML420" s="22" t="s">
        <v>1095</v>
      </c>
      <c r="MM420" s="22" t="s">
        <v>1096</v>
      </c>
      <c r="MN420" s="22" t="s">
        <v>1097</v>
      </c>
      <c r="MO420" s="22" t="s">
        <v>1098</v>
      </c>
      <c r="MP420" s="22" t="s">
        <v>1099</v>
      </c>
      <c r="MQ420" s="22" t="s">
        <v>1100</v>
      </c>
      <c r="MR420" s="22" t="s">
        <v>1101</v>
      </c>
      <c r="MS420" s="22" t="s">
        <v>1102</v>
      </c>
      <c r="MT420" s="22" t="s">
        <v>1103</v>
      </c>
      <c r="MU420" s="22" t="s">
        <v>1104</v>
      </c>
      <c r="MV420" s="22" t="s">
        <v>1105</v>
      </c>
      <c r="MW420" s="22" t="s">
        <v>1106</v>
      </c>
      <c r="MX420" s="22" t="s">
        <v>1107</v>
      </c>
      <c r="MY420" s="22" t="s">
        <v>1108</v>
      </c>
      <c r="MZ420" s="22" t="s">
        <v>1109</v>
      </c>
      <c r="NA420" s="22" t="s">
        <v>1110</v>
      </c>
      <c r="NB420" s="22" t="s">
        <v>1111</v>
      </c>
    </row>
    <row r="421" spans="1:366" ht="12.75" customHeight="1">
      <c r="A421" s="22" t="s">
        <v>41</v>
      </c>
      <c r="B421" s="22" t="s">
        <v>42</v>
      </c>
      <c r="C421" s="22">
        <v>180675.68</v>
      </c>
      <c r="D421" s="22">
        <v>196090.14</v>
      </c>
      <c r="E421" s="22">
        <v>143570.31</v>
      </c>
      <c r="F421" s="22">
        <v>197773.33</v>
      </c>
      <c r="G421" s="22">
        <v>199194.61</v>
      </c>
      <c r="H421" s="22">
        <v>195213.53</v>
      </c>
      <c r="I421" s="22">
        <v>129484.42</v>
      </c>
      <c r="J421" s="22">
        <v>137427.20000000001</v>
      </c>
      <c r="K421" s="22">
        <v>186007.71</v>
      </c>
      <c r="L421" s="22">
        <v>242472.42</v>
      </c>
      <c r="M421" s="22">
        <v>267694.71000000002</v>
      </c>
      <c r="N421" s="22">
        <v>205930.83</v>
      </c>
      <c r="O421" s="22">
        <v>268113.01</v>
      </c>
      <c r="P421" s="22">
        <v>270742.94</v>
      </c>
      <c r="Q421" s="22">
        <v>263376.39</v>
      </c>
      <c r="R421" s="22">
        <v>179866.46</v>
      </c>
      <c r="S421" s="22">
        <v>194563.7</v>
      </c>
      <c r="T421" s="22">
        <v>251859.93</v>
      </c>
      <c r="U421" s="22">
        <v>216600.35</v>
      </c>
      <c r="V421" s="22">
        <v>238180.96</v>
      </c>
      <c r="W421" s="22">
        <v>181086.43</v>
      </c>
      <c r="X421" s="22">
        <v>238998.13</v>
      </c>
      <c r="Y421" s="22">
        <v>241201.67</v>
      </c>
      <c r="Z421" s="22">
        <v>235029.45</v>
      </c>
      <c r="AA421" s="22">
        <v>159247.85999999999</v>
      </c>
      <c r="AB421" s="22">
        <v>171562.25</v>
      </c>
      <c r="AC421" s="22">
        <v>224468.01</v>
      </c>
      <c r="AD421" s="22">
        <v>156219.39000000001</v>
      </c>
      <c r="AE421" s="22">
        <v>167072.70000000001</v>
      </c>
      <c r="AF421" s="22">
        <v>120461.83</v>
      </c>
      <c r="AG421" s="22">
        <v>167996.51</v>
      </c>
      <c r="AH421" s="22">
        <v>168709.38</v>
      </c>
      <c r="AI421" s="22">
        <v>166712.57999999999</v>
      </c>
      <c r="AJ421" s="22">
        <v>113396.73</v>
      </c>
      <c r="AK421" s="22">
        <v>117380.62</v>
      </c>
      <c r="AL421" s="22">
        <v>160927.26</v>
      </c>
      <c r="AM421" s="22">
        <v>213621.23</v>
      </c>
      <c r="AN421" s="22">
        <v>233565.92</v>
      </c>
      <c r="AO421" s="22">
        <v>178352.59</v>
      </c>
      <c r="AP421" s="22">
        <v>233319.4</v>
      </c>
      <c r="AQ421" s="22">
        <v>235152.05</v>
      </c>
      <c r="AR421" s="22">
        <v>230018.71</v>
      </c>
      <c r="AS421" s="22">
        <v>160189.76999999999</v>
      </c>
      <c r="AT421" s="22">
        <v>170431.47</v>
      </c>
      <c r="AU421" s="22">
        <v>222088.54</v>
      </c>
      <c r="AV421" s="22">
        <v>189452.2</v>
      </c>
      <c r="AW421" s="22">
        <v>206009.63</v>
      </c>
      <c r="AX421" s="22">
        <v>155166.84</v>
      </c>
      <c r="AY421" s="22">
        <v>206132.31</v>
      </c>
      <c r="AZ421" s="22">
        <v>207568.83</v>
      </c>
      <c r="BA421" s="22">
        <v>203545.08</v>
      </c>
      <c r="BB421" s="22">
        <v>140929.98000000001</v>
      </c>
      <c r="BC421" s="22">
        <v>148957.9</v>
      </c>
      <c r="BD421" s="22">
        <v>196505.7</v>
      </c>
      <c r="BE421" s="22">
        <v>159204.19</v>
      </c>
      <c r="BF421" s="22">
        <v>160030.1</v>
      </c>
      <c r="BG421" s="22">
        <v>159577.26</v>
      </c>
      <c r="BH421" s="22">
        <v>161449.03</v>
      </c>
      <c r="BI421" s="22">
        <v>183018.94</v>
      </c>
      <c r="BJ421" s="22">
        <v>179241.17</v>
      </c>
      <c r="BK421" s="22">
        <v>146210.74</v>
      </c>
      <c r="BL421" s="22">
        <v>153747.89000000001</v>
      </c>
      <c r="BM421" s="22">
        <v>163631.78</v>
      </c>
      <c r="BN421" s="22">
        <v>206093.91</v>
      </c>
      <c r="BO421" s="22">
        <v>211256.73</v>
      </c>
      <c r="BP421" s="22">
        <v>208292.69</v>
      </c>
      <c r="BQ421" s="22">
        <v>213567.6</v>
      </c>
      <c r="BR421" s="22">
        <v>237353.89</v>
      </c>
      <c r="BS421" s="22">
        <v>231201.41</v>
      </c>
      <c r="BT421" s="22">
        <v>186523.97</v>
      </c>
      <c r="BU421" s="22">
        <v>198798.97</v>
      </c>
      <c r="BV421" s="22">
        <v>211722.95</v>
      </c>
      <c r="BW421" s="22">
        <v>185433.49</v>
      </c>
      <c r="BX421" s="22">
        <v>189231.58</v>
      </c>
      <c r="BY421" s="22">
        <v>187056.85</v>
      </c>
      <c r="BZ421" s="22">
        <v>191217.11</v>
      </c>
      <c r="CA421" s="22">
        <v>213549.64</v>
      </c>
      <c r="CB421" s="22">
        <v>208263.36</v>
      </c>
      <c r="CC421" s="22">
        <v>168352.91</v>
      </c>
      <c r="CD421" s="22">
        <v>178899.73</v>
      </c>
      <c r="CE421" s="22">
        <v>190459.99</v>
      </c>
      <c r="CF421" s="22">
        <v>136613.44</v>
      </c>
      <c r="CG421" s="22">
        <v>133979.79999999999</v>
      </c>
      <c r="CH421" s="22">
        <v>135529.69</v>
      </c>
      <c r="CI421" s="22">
        <v>134665.07999999999</v>
      </c>
      <c r="CJ421" s="22">
        <v>154091.93</v>
      </c>
      <c r="CK421" s="22">
        <v>152267.44</v>
      </c>
      <c r="CL421" s="22">
        <v>129074.27</v>
      </c>
      <c r="CM421" s="22">
        <v>132714.37</v>
      </c>
      <c r="CN421" s="22">
        <v>140500.23000000001</v>
      </c>
      <c r="CO421" s="22">
        <v>179713.83</v>
      </c>
      <c r="CP421" s="22">
        <v>181103.16</v>
      </c>
      <c r="CQ421" s="22">
        <v>180323.56</v>
      </c>
      <c r="CR421" s="22">
        <v>182612.41</v>
      </c>
      <c r="CS421" s="22">
        <v>204037.5</v>
      </c>
      <c r="CT421" s="22">
        <v>200019.27</v>
      </c>
      <c r="CU421" s="22">
        <v>166106.26</v>
      </c>
      <c r="CV421" s="22">
        <v>174123.15</v>
      </c>
      <c r="CW421" s="22">
        <v>184702.27</v>
      </c>
      <c r="CX421" s="22">
        <v>160967.47</v>
      </c>
      <c r="CY421" s="22">
        <v>161093.51999999999</v>
      </c>
      <c r="CZ421" s="22">
        <v>161044.63</v>
      </c>
      <c r="DA421" s="22">
        <v>162304.89000000001</v>
      </c>
      <c r="DB421" s="22">
        <v>182439.84</v>
      </c>
      <c r="DC421" s="22">
        <v>179214.69</v>
      </c>
      <c r="DD421" s="22">
        <v>149633.39000000001</v>
      </c>
      <c r="DE421" s="22">
        <v>156067.99</v>
      </c>
      <c r="DF421" s="22">
        <v>165410.35</v>
      </c>
      <c r="DG421" s="22" t="s">
        <v>41</v>
      </c>
      <c r="DH421" s="22" t="s">
        <v>42</v>
      </c>
      <c r="DI421" s="22">
        <v>184985.28</v>
      </c>
      <c r="DJ421" s="22">
        <v>201244.1</v>
      </c>
      <c r="DK421" s="22">
        <v>147146.32</v>
      </c>
      <c r="DL421" s="22">
        <v>203054.72</v>
      </c>
      <c r="DM421" s="22">
        <v>204592.68</v>
      </c>
      <c r="DN421" s="22">
        <v>200284.79</v>
      </c>
      <c r="DO421" s="22">
        <v>131904.10999999999</v>
      </c>
      <c r="DP421" s="22">
        <v>140498.92000000001</v>
      </c>
      <c r="DQ421" s="22">
        <v>190480.78</v>
      </c>
      <c r="DR421" s="22">
        <v>251363.3</v>
      </c>
      <c r="DS421" s="22">
        <v>275298.46999999997</v>
      </c>
      <c r="DT421" s="22">
        <v>213830.91</v>
      </c>
      <c r="DU421" s="22">
        <v>278456.98</v>
      </c>
      <c r="DV421" s="22">
        <v>281264.14</v>
      </c>
      <c r="DW421" s="22">
        <v>273401.17</v>
      </c>
      <c r="DX421" s="22">
        <v>186010.14</v>
      </c>
      <c r="DY421" s="22">
        <v>201697.79</v>
      </c>
      <c r="DZ421" s="22">
        <v>258604.41</v>
      </c>
      <c r="EA421" s="22">
        <v>223419.81</v>
      </c>
      <c r="EB421" s="22">
        <v>244386.21</v>
      </c>
      <c r="EC421" s="22">
        <v>187103.12</v>
      </c>
      <c r="ED421" s="22">
        <v>247059.63</v>
      </c>
      <c r="EE421" s="22">
        <v>249415.82</v>
      </c>
      <c r="EF421" s="22">
        <v>242816.05</v>
      </c>
      <c r="EG421" s="22">
        <v>163751.82999999999</v>
      </c>
      <c r="EH421" s="22">
        <v>176919.21</v>
      </c>
      <c r="EI421" s="22">
        <v>229901.69</v>
      </c>
      <c r="EJ421" s="22">
        <v>156219.39000000001</v>
      </c>
      <c r="EK421" s="22">
        <v>167072.70000000001</v>
      </c>
      <c r="EL421" s="22">
        <v>120461.83</v>
      </c>
      <c r="EM421" s="22">
        <v>167996.51</v>
      </c>
      <c r="EN421" s="22">
        <v>168709.38</v>
      </c>
      <c r="EO421" s="22">
        <v>166712.57999999999</v>
      </c>
      <c r="EP421" s="22">
        <v>113396.73</v>
      </c>
      <c r="EQ421" s="22">
        <v>117380.62</v>
      </c>
      <c r="ER421" s="22">
        <v>160927.26</v>
      </c>
      <c r="ES421" s="22">
        <v>215816.53</v>
      </c>
      <c r="ET421" s="22">
        <v>233565.92</v>
      </c>
      <c r="EU421" s="22">
        <v>180399.59</v>
      </c>
      <c r="EV421" s="22">
        <v>235702.37</v>
      </c>
      <c r="EW421" s="22">
        <v>237557.38</v>
      </c>
      <c r="EX421" s="22">
        <v>232361.41</v>
      </c>
      <c r="EY421" s="22">
        <v>162015.18</v>
      </c>
      <c r="EZ421" s="22">
        <v>172381.83</v>
      </c>
      <c r="FA421" s="22">
        <v>222088.54</v>
      </c>
      <c r="FB421" s="22">
        <v>190907.6</v>
      </c>
      <c r="FC421" s="22">
        <v>206009.63</v>
      </c>
      <c r="FD421" s="22">
        <v>156523.93</v>
      </c>
      <c r="FE421" s="22">
        <v>207712.13</v>
      </c>
      <c r="FF421" s="22">
        <v>209163.48</v>
      </c>
      <c r="FG421" s="22">
        <v>205098.2</v>
      </c>
      <c r="FH421" s="22">
        <v>142140.16</v>
      </c>
      <c r="FI421" s="22">
        <v>150250.92000000001</v>
      </c>
      <c r="FJ421" s="22">
        <v>196505.7</v>
      </c>
      <c r="FK421" s="22">
        <v>162529.91</v>
      </c>
      <c r="FL421" s="22">
        <v>163838.66</v>
      </c>
      <c r="FM421" s="22">
        <v>163106.67000000001</v>
      </c>
      <c r="FN421" s="22">
        <v>165377.92000000001</v>
      </c>
      <c r="FO421" s="22">
        <v>187550.35</v>
      </c>
      <c r="FP421" s="22">
        <v>183452.24</v>
      </c>
      <c r="FQ421" s="22">
        <v>148606.75</v>
      </c>
      <c r="FR421" s="22">
        <v>156783</v>
      </c>
      <c r="FS421" s="22">
        <v>167094.92000000001</v>
      </c>
      <c r="FT421" s="22">
        <v>209925.81</v>
      </c>
      <c r="FU421" s="22">
        <v>215667.74</v>
      </c>
      <c r="FV421" s="22">
        <v>212368.66</v>
      </c>
      <c r="FW421" s="22">
        <v>218111.3</v>
      </c>
      <c r="FX421" s="22">
        <v>242423.51</v>
      </c>
      <c r="FY421" s="22">
        <v>235917.77</v>
      </c>
      <c r="FZ421" s="22">
        <v>189350.03</v>
      </c>
      <c r="GA421" s="22">
        <v>202329.83</v>
      </c>
      <c r="GB421" s="22">
        <v>215690.98</v>
      </c>
      <c r="GC421" s="22">
        <v>189392.41</v>
      </c>
      <c r="GD421" s="22">
        <v>193745.1</v>
      </c>
      <c r="GE421" s="22">
        <v>191249.65</v>
      </c>
      <c r="GF421" s="22">
        <v>195864.63</v>
      </c>
      <c r="GG421" s="22">
        <v>218818.09</v>
      </c>
      <c r="GH421" s="22">
        <v>213175.06</v>
      </c>
      <c r="GI421" s="22">
        <v>171283.46</v>
      </c>
      <c r="GJ421" s="22">
        <v>182542.04</v>
      </c>
      <c r="GK421" s="22">
        <v>194570.78</v>
      </c>
      <c r="GL421" s="22">
        <v>136613.44</v>
      </c>
      <c r="GM421" s="22">
        <v>133979.79999999999</v>
      </c>
      <c r="GN421" s="22">
        <v>135529.69</v>
      </c>
      <c r="GO421" s="22">
        <v>134665.07999999999</v>
      </c>
      <c r="GP421" s="22">
        <v>154091.93</v>
      </c>
      <c r="GQ421" s="22">
        <v>152267.44</v>
      </c>
      <c r="GR421" s="22">
        <v>129074.27</v>
      </c>
      <c r="GS421" s="22">
        <v>132714.37</v>
      </c>
      <c r="GT421" s="22">
        <v>140500.23000000001</v>
      </c>
      <c r="GU421" s="22">
        <v>179713.83</v>
      </c>
      <c r="GV421" s="22">
        <v>181103.16</v>
      </c>
      <c r="GW421" s="22">
        <v>180323.56</v>
      </c>
      <c r="GX421" s="22">
        <v>182612.41</v>
      </c>
      <c r="GY421" s="22">
        <v>204037.5</v>
      </c>
      <c r="GZ421" s="22">
        <v>200019.27</v>
      </c>
      <c r="HA421" s="22">
        <v>166106.26</v>
      </c>
      <c r="HB421" s="22">
        <v>174123.15</v>
      </c>
      <c r="HC421" s="22">
        <v>184702.27</v>
      </c>
      <c r="HD421" s="22">
        <v>160967.47</v>
      </c>
      <c r="HE421" s="22">
        <v>161093.51999999999</v>
      </c>
      <c r="HF421" s="22">
        <v>161044.63</v>
      </c>
      <c r="HG421" s="22">
        <v>162304.89000000001</v>
      </c>
      <c r="HH421" s="22">
        <v>182439.84</v>
      </c>
      <c r="HI421" s="22">
        <v>179214.69</v>
      </c>
      <c r="HJ421" s="22">
        <v>149633.39000000001</v>
      </c>
      <c r="HK421" s="22">
        <v>156067.99</v>
      </c>
      <c r="HL421" s="22">
        <v>165410.35</v>
      </c>
      <c r="HM421" s="22" t="s">
        <v>41</v>
      </c>
      <c r="HN421" s="22" t="s">
        <v>42</v>
      </c>
      <c r="HO421" s="22">
        <v>172574.17</v>
      </c>
      <c r="HP421" s="22">
        <v>185648.65</v>
      </c>
      <c r="HQ421" s="22">
        <v>135855.63</v>
      </c>
      <c r="HR421" s="22">
        <v>186933.99</v>
      </c>
      <c r="HS421" s="22">
        <v>187982.74</v>
      </c>
      <c r="HT421" s="22">
        <v>185045.14</v>
      </c>
      <c r="HU421" s="22">
        <v>125461.81</v>
      </c>
      <c r="HV421" s="22">
        <v>131322.70000000001</v>
      </c>
      <c r="HW421" s="22">
        <v>177616.16</v>
      </c>
      <c r="HX421" s="22">
        <v>248414.05</v>
      </c>
      <c r="HY421" s="22">
        <v>269914.96000000002</v>
      </c>
      <c r="HZ421" s="22">
        <v>212269.65</v>
      </c>
      <c r="IA421" s="22">
        <v>272686.33</v>
      </c>
      <c r="IB421" s="22">
        <v>275135.40000000002</v>
      </c>
      <c r="IC421" s="22">
        <v>268275.46000000002</v>
      </c>
      <c r="ID421" s="22">
        <v>187997.8</v>
      </c>
      <c r="IE421" s="22">
        <v>201684.27</v>
      </c>
      <c r="IF421" s="22">
        <v>255426.56</v>
      </c>
      <c r="IG421" s="22">
        <v>217498.3</v>
      </c>
      <c r="IH421" s="22">
        <v>235783.14</v>
      </c>
      <c r="II421" s="22">
        <v>182430.15</v>
      </c>
      <c r="IJ421" s="22">
        <v>238022.49</v>
      </c>
      <c r="IK421" s="22">
        <v>239975.82</v>
      </c>
      <c r="IL421" s="22">
        <v>234504.47</v>
      </c>
      <c r="IM421" s="22">
        <v>163071.37</v>
      </c>
      <c r="IN421" s="22">
        <v>173987.45</v>
      </c>
      <c r="IO421" s="22">
        <v>223693.35</v>
      </c>
      <c r="IP421" s="22">
        <v>156220.78</v>
      </c>
      <c r="IQ421" s="22">
        <v>167074.1</v>
      </c>
      <c r="IR421" s="22">
        <v>120463.23</v>
      </c>
      <c r="IS421" s="22">
        <v>167997.9</v>
      </c>
      <c r="IT421" s="22">
        <v>168710.78</v>
      </c>
      <c r="IU421" s="22">
        <v>166713.98000000001</v>
      </c>
      <c r="IV421" s="22">
        <v>113398.13</v>
      </c>
      <c r="IW421" s="22">
        <v>117382.02</v>
      </c>
      <c r="IX421" s="22">
        <v>160928.66</v>
      </c>
      <c r="IY421" s="22">
        <v>228004.63</v>
      </c>
      <c r="IZ421" s="22">
        <v>246853.98</v>
      </c>
      <c r="JA421" s="22">
        <v>192896.83</v>
      </c>
      <c r="JB421" s="22">
        <v>249190.76</v>
      </c>
      <c r="JC421" s="22">
        <v>251235.57</v>
      </c>
      <c r="JD421" s="22">
        <v>245507.98</v>
      </c>
      <c r="JE421" s="22">
        <v>172631.46</v>
      </c>
      <c r="JF421" s="22">
        <v>184058.75</v>
      </c>
      <c r="JG421" s="22">
        <v>234575.87</v>
      </c>
      <c r="JH421" s="22">
        <v>199128.26</v>
      </c>
      <c r="JI421" s="22">
        <v>214958.04</v>
      </c>
      <c r="JJ421" s="22">
        <v>164947.01</v>
      </c>
      <c r="JK421" s="22">
        <v>216793.03</v>
      </c>
      <c r="JL421" s="22">
        <v>218369.89</v>
      </c>
      <c r="JM421" s="22">
        <v>213953.06</v>
      </c>
      <c r="JN421" s="22">
        <v>149319.4</v>
      </c>
      <c r="JO421" s="22">
        <v>158131.54</v>
      </c>
      <c r="JP421" s="22">
        <v>204937.44</v>
      </c>
      <c r="JQ421" s="22">
        <v>152010.54</v>
      </c>
      <c r="JR421" s="22">
        <v>150965.51</v>
      </c>
      <c r="JS421" s="22">
        <v>151595.99</v>
      </c>
      <c r="JT421" s="22">
        <v>151999.01</v>
      </c>
      <c r="JU421" s="22">
        <v>172601.74</v>
      </c>
      <c r="JV421" s="22">
        <v>169850.15</v>
      </c>
      <c r="JW421" s="22">
        <v>141860.29999999999</v>
      </c>
      <c r="JX421" s="22">
        <v>147350.09</v>
      </c>
      <c r="JY421" s="22">
        <v>156184.81</v>
      </c>
      <c r="JZ421" s="22">
        <v>204793.52</v>
      </c>
      <c r="KA421" s="22">
        <v>209017.99</v>
      </c>
      <c r="KB421" s="22">
        <v>206596.74</v>
      </c>
      <c r="KC421" s="22">
        <v>211108.86</v>
      </c>
      <c r="KD421" s="22">
        <v>233958.1</v>
      </c>
      <c r="KE421" s="22">
        <v>228391.36</v>
      </c>
      <c r="KF421" s="22">
        <v>186900.49</v>
      </c>
      <c r="KG421" s="22">
        <v>198006.86</v>
      </c>
      <c r="KH421" s="22">
        <v>210311.95</v>
      </c>
      <c r="KI421" s="22">
        <v>183208.36</v>
      </c>
      <c r="KJ421" s="22">
        <v>185779.31</v>
      </c>
      <c r="KK421" s="22">
        <v>184314.92</v>
      </c>
      <c r="KL421" s="22">
        <v>187501.7</v>
      </c>
      <c r="KM421" s="22">
        <v>209024.65</v>
      </c>
      <c r="KN421" s="22">
        <v>204438.98</v>
      </c>
      <c r="KO421" s="22">
        <v>168089.9</v>
      </c>
      <c r="KP421" s="22">
        <v>177238.9</v>
      </c>
      <c r="KQ421" s="22">
        <v>188165.87</v>
      </c>
      <c r="KR421" s="22">
        <v>136613.88</v>
      </c>
      <c r="KS421" s="22">
        <v>133980.24</v>
      </c>
      <c r="KT421" s="22">
        <v>135530.14000000001</v>
      </c>
      <c r="KU421" s="22">
        <v>134665.51999999999</v>
      </c>
      <c r="KV421" s="22">
        <v>154092.37</v>
      </c>
      <c r="KW421" s="22">
        <v>152267.88</v>
      </c>
      <c r="KX421" s="22">
        <v>129074.71</v>
      </c>
      <c r="KY421" s="22">
        <v>132714.81</v>
      </c>
      <c r="KZ421" s="22">
        <v>140500.67000000001</v>
      </c>
      <c r="LA421" s="22">
        <v>188004.84</v>
      </c>
      <c r="LB421" s="22">
        <v>190425.36</v>
      </c>
      <c r="LC421" s="22">
        <v>189048.35</v>
      </c>
      <c r="LD421" s="22">
        <v>192130.64</v>
      </c>
      <c r="LE421" s="22">
        <v>213810.99</v>
      </c>
      <c r="LF421" s="22">
        <v>209270.85</v>
      </c>
      <c r="LG421" s="22">
        <v>172984.43</v>
      </c>
      <c r="LH421" s="22">
        <v>182042.59</v>
      </c>
      <c r="LI421" s="22">
        <v>193202.76</v>
      </c>
      <c r="LJ421" s="22">
        <v>166468.25</v>
      </c>
      <c r="LK421" s="22">
        <v>167294.89000000001</v>
      </c>
      <c r="LL421" s="22">
        <v>166840.12</v>
      </c>
      <c r="LM421" s="22">
        <v>168639.39</v>
      </c>
      <c r="LN421" s="22">
        <v>188946.83</v>
      </c>
      <c r="LO421" s="22">
        <v>185367.24</v>
      </c>
      <c r="LP421" s="22">
        <v>154174.81</v>
      </c>
      <c r="LQ421" s="22">
        <v>161316.54999999999</v>
      </c>
      <c r="LR421" s="22">
        <v>171104.56</v>
      </c>
      <c r="LS421" s="22" t="s">
        <v>41</v>
      </c>
      <c r="LT421" s="22" t="s">
        <v>42</v>
      </c>
      <c r="LU421" s="22">
        <v>86.944687000000002</v>
      </c>
      <c r="LV421" s="22">
        <v>43.562241999999998</v>
      </c>
      <c r="LW421" s="22">
        <v>24.744765999999998</v>
      </c>
      <c r="LX421" s="22">
        <v>26.994064999999999</v>
      </c>
      <c r="LY421" s="22">
        <v>17.466835</v>
      </c>
      <c r="LZ421" s="22">
        <v>24.744765999999998</v>
      </c>
      <c r="MA421" s="22">
        <v>26.994064999999999</v>
      </c>
      <c r="MB421" s="22">
        <v>17.466835</v>
      </c>
      <c r="MC421" s="22">
        <v>91.433387999999994</v>
      </c>
      <c r="MD421" s="22">
        <v>91.433387999999994</v>
      </c>
      <c r="ME421" s="22">
        <v>200.51311999999999</v>
      </c>
      <c r="MF421" s="22">
        <v>65.516137000000001</v>
      </c>
      <c r="MG421" s="22">
        <v>289.40872999999999</v>
      </c>
      <c r="MH421" s="22">
        <v>51.246219000000004</v>
      </c>
      <c r="MI421" s="22">
        <v>172.70258000000001</v>
      </c>
      <c r="MJ421" s="22">
        <v>267.78338000000002</v>
      </c>
      <c r="MK421" s="22">
        <v>86633.767999999996</v>
      </c>
      <c r="ML421" s="22">
        <v>90947.55</v>
      </c>
      <c r="MM421" s="22">
        <v>62940.597000000002</v>
      </c>
      <c r="MN421" s="22">
        <v>91057.497000000003</v>
      </c>
      <c r="MO421" s="22">
        <v>91057.497000000003</v>
      </c>
      <c r="MP421" s="22">
        <v>91057.497000000003</v>
      </c>
      <c r="MQ421" s="22">
        <v>62940.597000000002</v>
      </c>
      <c r="MR421" s="22">
        <v>62940.597000000002</v>
      </c>
      <c r="MS421" s="22">
        <v>86633.767999999996</v>
      </c>
      <c r="MT421" s="22">
        <v>75588.178</v>
      </c>
      <c r="MU421" s="22">
        <v>71537.148000000001</v>
      </c>
      <c r="MV421" s="22">
        <v>73899.752999999997</v>
      </c>
      <c r="MW421" s="22">
        <v>71537.148000000001</v>
      </c>
      <c r="MX421" s="22">
        <v>83572.721999999994</v>
      </c>
      <c r="MY421" s="22">
        <v>83572.721999999994</v>
      </c>
      <c r="MZ421" s="22">
        <v>73899.752999999997</v>
      </c>
      <c r="NA421" s="22">
        <v>73899.752999999997</v>
      </c>
      <c r="NB421" s="22">
        <v>75588.178</v>
      </c>
    </row>
    <row r="422" spans="1:366" ht="12.75" customHeight="1"/>
    <row r="423" spans="1:366" ht="12.75" customHeight="1"/>
    <row r="436" spans="333:368" ht="12" customHeight="1">
      <c r="LU436" s="23"/>
      <c r="LV436" s="23"/>
      <c r="LW436" s="23"/>
      <c r="LX436" s="23"/>
      <c r="LY436" s="23"/>
      <c r="LZ436" s="23"/>
      <c r="MA436" s="23"/>
      <c r="MB436" s="23"/>
      <c r="MC436" s="23"/>
      <c r="MD436" s="23"/>
    </row>
    <row r="437" spans="333:368" ht="12" customHeight="1"/>
    <row r="438" spans="333:368" ht="12" customHeight="1">
      <c r="LU438" s="23"/>
      <c r="LV438" s="23"/>
      <c r="LW438" s="23"/>
      <c r="LX438" s="23"/>
      <c r="LY438" s="23"/>
      <c r="LZ438" s="23"/>
      <c r="MA438" s="23"/>
      <c r="MB438" s="23"/>
      <c r="MC438" s="23"/>
      <c r="MD438" s="23"/>
      <c r="ME438" s="23"/>
      <c r="MF438" s="23"/>
      <c r="MG438" s="23"/>
      <c r="MH438" s="23"/>
      <c r="MK438" s="23"/>
      <c r="MM438" s="23"/>
      <c r="MQ438" s="23"/>
      <c r="MR438" s="23"/>
      <c r="MS438" s="23"/>
      <c r="MT438" s="23"/>
      <c r="MV438" s="23"/>
      <c r="MZ438" s="23"/>
      <c r="NA438" s="23"/>
      <c r="NB438" s="23"/>
      <c r="NC438" s="23"/>
      <c r="ND438" s="23"/>
    </row>
    <row r="439" spans="333:368" ht="12" customHeight="1"/>
    <row r="440" spans="333:368" ht="12" customHeight="1"/>
    <row r="441" spans="333:368" ht="12" customHeight="1"/>
    <row r="442" spans="333:368" ht="12" customHeight="1"/>
    <row r="443" spans="333:368" ht="12" customHeight="1"/>
    <row r="444" spans="333:368" ht="12" customHeight="1"/>
  </sheetData>
  <pageMargins left="0.78740157499999996" right="0.78740157499999996" top="0.984251969" bottom="0.984251969" header="0.4921259845" footer="0.4921259845"/>
  <pageSetup paperSize="9" scale="32" orientation="landscape"/>
  <headerFooter alignWithMargins="0">
    <oddHeader>&amp;F</oddHeader>
    <oddFooter>&amp;L&amp;B Vertraulich&amp;B&amp;C&amp;D&amp;RSeite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U438"/>
  <sheetViews>
    <sheetView zoomScale="90" zoomScaleNormal="90" workbookViewId="0">
      <pane xSplit="2" ySplit="5" topLeftCell="C6" activePane="bottomRight" state="frozen"/>
      <selection activeCell="P12" sqref="P12"/>
      <selection pane="topRight" activeCell="P12" sqref="P12"/>
      <selection pane="bottomLeft" activeCell="P12" sqref="P12"/>
      <selection pane="bottomRight" activeCell="D18" sqref="D18"/>
    </sheetView>
  </sheetViews>
  <sheetFormatPr baseColWidth="10" defaultColWidth="10.85546875" defaultRowHeight="14.25" outlineLevelRow="1"/>
  <cols>
    <col min="1" max="1" width="27.5703125" style="22" customWidth="1"/>
    <col min="2" max="2" width="53.5703125" style="22" customWidth="1"/>
    <col min="3" max="16384" width="10.85546875" style="22"/>
  </cols>
  <sheetData>
    <row r="1" spans="1:71" s="17" customFormat="1">
      <c r="C1" s="16"/>
      <c r="D1" s="16"/>
      <c r="E1" s="87" t="str">
        <f t="shared" ref="E1:AM1" si="0">E148</f>
        <v>fibreboard soft, at plant (u=7%)_631/CH U</v>
      </c>
      <c r="F1" s="88" t="str">
        <f t="shared" si="0"/>
        <v>fibreboard, soft, from wet &amp; dry processes, at plant/m3/AT U</v>
      </c>
      <c r="G1" s="88" t="str">
        <f t="shared" si="0"/>
        <v>fibreboard, soft, from wet &amp; dry processes, at plant/m3/DE U</v>
      </c>
      <c r="H1" s="88" t="str">
        <f t="shared" si="0"/>
        <v>fibreboard, soft, from wet &amp; dry processes, at plant/m3/FI U</v>
      </c>
      <c r="I1" s="88" t="str">
        <f t="shared" si="0"/>
        <v>fibreboard, soft, from wet &amp; dry processes, at plant/m3/FR U</v>
      </c>
      <c r="J1" s="88" t="str">
        <f t="shared" si="0"/>
        <v>fibreboard, soft, from wet &amp; dry processes, at plant/m3/HU U</v>
      </c>
      <c r="K1" s="88" t="str">
        <f t="shared" si="0"/>
        <v>fibreboard, soft, from wet &amp; dry processes, at plant/m3/IT U</v>
      </c>
      <c r="L1" s="88" t="str">
        <f t="shared" si="0"/>
        <v>fibreboard, soft, from wet &amp; dry processes, at plant/m3/NO U</v>
      </c>
      <c r="M1" s="89" t="str">
        <f t="shared" si="0"/>
        <v>fibreboard, soft, from wet &amp; dry processes, at plant/m3/SE U</v>
      </c>
      <c r="N1" s="16"/>
      <c r="O1" s="16"/>
      <c r="P1" s="87" t="str">
        <f t="shared" si="0"/>
        <v>particleboard 18 mm, average glue mix, melamine faced, at plant/AT U</v>
      </c>
      <c r="Q1" s="88" t="str">
        <f t="shared" si="0"/>
        <v>particleboard 18 mm, average glue mix, melamine faced, at plant/CH U</v>
      </c>
      <c r="R1" s="88" t="str">
        <f t="shared" si="0"/>
        <v>particleboard 18 mm, average glue mix, melamine faced, at plant/DE U</v>
      </c>
      <c r="S1" s="88" t="str">
        <f t="shared" si="0"/>
        <v>particleboard 18 mm, average glue mix, melamine faced, at plant/FI U</v>
      </c>
      <c r="T1" s="88" t="str">
        <f t="shared" si="0"/>
        <v>particleboard 18 mm, average glue mix, melamine faced, at plant/FR U</v>
      </c>
      <c r="U1" s="88" t="str">
        <f t="shared" si="0"/>
        <v>particleboard 18 mm, average glue mix, melamine faced, at plant/HU U</v>
      </c>
      <c r="V1" s="88" t="str">
        <f t="shared" si="0"/>
        <v>particleboard 18 mm, average glue mix, melamine faced, at plant/IT U</v>
      </c>
      <c r="W1" s="88" t="str">
        <f t="shared" si="0"/>
        <v>particleboard 18 mm, average glue mix, melamine faced, at plant/NO U</v>
      </c>
      <c r="X1" s="88" t="str">
        <f t="shared" si="0"/>
        <v>particleboard 18 mm, average glue mix, melamine faced, at plant/SE U</v>
      </c>
      <c r="Y1" s="88" t="str">
        <f t="shared" si="0"/>
        <v>particleboard, uncoated, average glue mix, at plant/AT U</v>
      </c>
      <c r="Z1" s="88" t="str">
        <f t="shared" si="0"/>
        <v>particleboard, uncoated, average glue mix, at plant/CH U</v>
      </c>
      <c r="AA1" s="88" t="str">
        <f t="shared" si="0"/>
        <v>particleboard, uncoated, average glue mix, at plant/DE U</v>
      </c>
      <c r="AB1" s="88" t="str">
        <f t="shared" si="0"/>
        <v>particleboard, uncoated, average glue mix, at plant/FI U</v>
      </c>
      <c r="AC1" s="88" t="str">
        <f t="shared" si="0"/>
        <v>particleboard, uncoated, average glue mix, at plant/FR U</v>
      </c>
      <c r="AD1" s="88" t="str">
        <f t="shared" si="0"/>
        <v>particleboard, uncoated, average glue mix, at plant/HU U</v>
      </c>
      <c r="AE1" s="88" t="str">
        <f t="shared" si="0"/>
        <v>particleboard, uncoated, average glue mix, at plant/IT U</v>
      </c>
      <c r="AF1" s="88" t="str">
        <f t="shared" si="0"/>
        <v>particleboard, uncoated, average glue mix, at plant/NO U</v>
      </c>
      <c r="AG1" s="88" t="str">
        <f t="shared" si="0"/>
        <v>particleboard, uncoated, average glue mix, at plant/SE U</v>
      </c>
      <c r="AH1" s="88"/>
      <c r="AI1" s="89"/>
      <c r="AJ1" s="16"/>
      <c r="AK1" s="16"/>
      <c r="AL1" s="16" t="str">
        <f t="shared" si="0"/>
        <v>disposal, glue-laminated timber/kg/CH U</v>
      </c>
      <c r="AM1" s="16" t="str">
        <f t="shared" si="0"/>
        <v>disposal, fibreboard, soft/kg/CH U</v>
      </c>
      <c r="AN1" s="16" t="str">
        <f t="shared" ref="AN1:BS1" si="1">AN148</f>
        <v>disposal, sawn timber, hardwood, air-dried/kg/CH U</v>
      </c>
      <c r="AO1" s="16" t="str">
        <f t="shared" si="1"/>
        <v>disposal, sawn timber, hardwood, air-/kiln-dried/kg/CH U</v>
      </c>
      <c r="AP1" s="16"/>
      <c r="AQ1" s="16" t="str">
        <f t="shared" si="1"/>
        <v>disposal, softwood, air-dried/kg/CH U</v>
      </c>
      <c r="AR1" s="16" t="str">
        <f t="shared" si="1"/>
        <v>disposal, softwood, kiln-dried/kg/CH U</v>
      </c>
      <c r="AS1" s="16"/>
      <c r="AT1" s="16" t="str">
        <f t="shared" si="1"/>
        <v>disposal, particle board, outdoor application/kg/CH U</v>
      </c>
      <c r="AU1" s="16" t="str">
        <f t="shared" si="1"/>
        <v>disposal, particle board, indoor application/kg/CH U</v>
      </c>
      <c r="AV1" s="16" t="str">
        <f t="shared" si="1"/>
        <v>Transport, lorry &gt;16t, fleet average/RER U</v>
      </c>
      <c r="AW1" s="16" t="str">
        <f t="shared" si="1"/>
        <v>Transport, freight, rail/RER U</v>
      </c>
      <c r="AX1" s="16" t="str">
        <f t="shared" si="1"/>
        <v>Transport, lorry 20-28t, fleet average/CH U</v>
      </c>
      <c r="AY1" s="16" t="str">
        <f t="shared" si="1"/>
        <v>Transport, freight, rail/CH U</v>
      </c>
      <c r="AZ1" s="16" t="str">
        <f t="shared" si="1"/>
        <v>Transport, lorry &gt;32t, EURO3/RER U</v>
      </c>
      <c r="BA1" s="16" t="str">
        <f t="shared" si="1"/>
        <v>Transport, lorry 16-32t, EURO3/RER U</v>
      </c>
      <c r="BB1" s="16" t="str">
        <f t="shared" si="1"/>
        <v>sawlog and veneer log, hardwood, sustainable forest management, measured as solid wood under bark, at forest road/m3/AT U</v>
      </c>
      <c r="BC1" s="16" t="str">
        <f t="shared" si="1"/>
        <v>sawlog and veneer log, hardwood, sustainable forest management, measured as solid wood under bark, at forest road/m3/DE U</v>
      </c>
      <c r="BD1" s="16" t="str">
        <f t="shared" si="1"/>
        <v>sawlog and veneer log, hardwood, sustainable forest management, measured as solid wood under bark, at forest road/m3/FI U</v>
      </c>
      <c r="BE1" s="16" t="str">
        <f t="shared" si="1"/>
        <v>sawlog and veneer log, hardwood, sustainable forest management, measured as solid wood under bark, at forest road/m3/FR U</v>
      </c>
      <c r="BF1" s="16" t="str">
        <f t="shared" si="1"/>
        <v>sawlog and veneer log, hardwood, sustainable forest management, measured as solid wood under bark, at forest road/m3/HU U</v>
      </c>
      <c r="BG1" s="16" t="str">
        <f t="shared" si="1"/>
        <v>sawlog and veneer log, hardwood, sustainable forest management, measured as solid wood under bark, at forest road/m3/IT U</v>
      </c>
      <c r="BH1" s="16" t="str">
        <f t="shared" si="1"/>
        <v>sawlog and veneer log, hardwood, sustainable forest management, measured as solid wood under bark, at forest road/m3/NO U</v>
      </c>
      <c r="BI1" s="16" t="str">
        <f t="shared" si="1"/>
        <v>sawlog and veneer log, hardwood, sustainable forest management, measured as solid wood under bark, at forest road/m3/SE U</v>
      </c>
      <c r="BJ1" s="16" t="str">
        <f t="shared" si="1"/>
        <v>sawlog and veneer log, hardwood, sustainable forest management, measured as solid wood under bark, at forest road_631/CH U</v>
      </c>
      <c r="BK1" s="16" t="str">
        <f t="shared" si="1"/>
        <v>sawlog and veneer log, softwood, sustainable forest management, measured as solid wood under bark, at forest road/m3/AT U</v>
      </c>
      <c r="BL1" s="16" t="str">
        <f t="shared" si="1"/>
        <v>sawlog and veneer log, softwood, sustainable forest management, measured as solid wood under bark, at forest road/m3/DE U</v>
      </c>
      <c r="BM1" s="16" t="str">
        <f t="shared" si="1"/>
        <v>sawlog and veneer log, softwood, sustainable forest management, measured as solid wood under bark, at forest road/m3/FI U</v>
      </c>
      <c r="BN1" s="16" t="str">
        <f t="shared" si="1"/>
        <v>sawlog and veneer log, softwood, sustainable forest management, measured as solid wood under bark, at forest road/m3/FR U</v>
      </c>
      <c r="BO1" s="16" t="str">
        <f t="shared" si="1"/>
        <v>sawlog and veneer log, softwood, sustainable forest management, measured as solid wood under bark, at forest road/m3/HU U</v>
      </c>
      <c r="BP1" s="16" t="str">
        <f t="shared" si="1"/>
        <v>sawlog and veneer log, softwood, sustainable forest management, measured as solid wood under bark, at forest road/m3/IT U</v>
      </c>
      <c r="BQ1" s="16" t="str">
        <f t="shared" si="1"/>
        <v>sawlog and veneer log, softwood, sustainable forest management, measured as solid wood under bark, at forest road/m3/NO U</v>
      </c>
      <c r="BR1" s="16" t="str">
        <f t="shared" si="1"/>
        <v>sawlog and veneer log, softwood, sustainable forest management, measured as solid wood under bark, at forest road/m3/SE U</v>
      </c>
      <c r="BS1" s="16" t="str">
        <f t="shared" si="1"/>
        <v>sawlog and veneer log, softwood, sustainable forest management, measured as solid wood under bark, at forest road_631/CH U</v>
      </c>
    </row>
    <row r="2" spans="1:71" s="17" customFormat="1">
      <c r="B2" s="17" t="s">
        <v>1117</v>
      </c>
      <c r="C2" s="16"/>
      <c r="D2" s="16"/>
      <c r="E2" s="90" t="str">
        <f t="shared" ref="E2:M2" si="2">IF(ISERROR(SEARCH("hardwood",E1)),IF(ISERROR(SEARCH("softwood",E1)),"", "softwood"),"hardwood")</f>
        <v/>
      </c>
      <c r="F2" s="91" t="str">
        <f t="shared" si="2"/>
        <v/>
      </c>
      <c r="G2" s="91" t="str">
        <f t="shared" si="2"/>
        <v/>
      </c>
      <c r="H2" s="91" t="str">
        <f t="shared" si="2"/>
        <v/>
      </c>
      <c r="I2" s="91" t="str">
        <f t="shared" si="2"/>
        <v/>
      </c>
      <c r="J2" s="91" t="str">
        <f t="shared" si="2"/>
        <v/>
      </c>
      <c r="K2" s="91" t="str">
        <f t="shared" si="2"/>
        <v/>
      </c>
      <c r="L2" s="91" t="str">
        <f t="shared" si="2"/>
        <v/>
      </c>
      <c r="M2" s="92" t="str">
        <f t="shared" si="2"/>
        <v/>
      </c>
      <c r="N2" s="16"/>
      <c r="O2" s="16"/>
      <c r="P2" s="90" t="str">
        <f t="shared" ref="P2:AG2" si="3">IF(ISERROR(SEARCH("hardwood",P1)),IF(ISERROR(SEARCH("softwood",P1)),"", "softwood"),"hardwood")</f>
        <v/>
      </c>
      <c r="Q2" s="91" t="str">
        <f t="shared" si="3"/>
        <v/>
      </c>
      <c r="R2" s="91" t="str">
        <f t="shared" si="3"/>
        <v/>
      </c>
      <c r="S2" s="91" t="str">
        <f t="shared" si="3"/>
        <v/>
      </c>
      <c r="T2" s="91" t="str">
        <f t="shared" si="3"/>
        <v/>
      </c>
      <c r="U2" s="91" t="str">
        <f t="shared" si="3"/>
        <v/>
      </c>
      <c r="V2" s="91" t="str">
        <f t="shared" si="3"/>
        <v/>
      </c>
      <c r="W2" s="91" t="str">
        <f t="shared" si="3"/>
        <v/>
      </c>
      <c r="X2" s="91" t="str">
        <f t="shared" si="3"/>
        <v/>
      </c>
      <c r="Y2" s="91" t="str">
        <f t="shared" si="3"/>
        <v/>
      </c>
      <c r="Z2" s="91" t="str">
        <f t="shared" si="3"/>
        <v/>
      </c>
      <c r="AA2" s="91" t="str">
        <f t="shared" si="3"/>
        <v/>
      </c>
      <c r="AB2" s="91" t="str">
        <f t="shared" si="3"/>
        <v/>
      </c>
      <c r="AC2" s="91" t="str">
        <f t="shared" si="3"/>
        <v/>
      </c>
      <c r="AD2" s="91" t="str">
        <f t="shared" si="3"/>
        <v/>
      </c>
      <c r="AE2" s="91" t="str">
        <f t="shared" si="3"/>
        <v/>
      </c>
      <c r="AF2" s="91" t="str">
        <f t="shared" si="3"/>
        <v/>
      </c>
      <c r="AG2" s="91" t="str">
        <f t="shared" si="3"/>
        <v/>
      </c>
      <c r="AH2" s="91"/>
      <c r="AI2" s="92"/>
      <c r="AJ2" s="16"/>
      <c r="AK2" s="16"/>
      <c r="AL2" s="16" t="str">
        <f t="shared" ref="AL2:AO2" si="4">IF(ISERROR(SEARCH("hardwood",AL1)),IF(ISERROR(SEARCH("softwood",AL1)),"", "softwood"),"hardwood")</f>
        <v/>
      </c>
      <c r="AM2" s="16" t="str">
        <f t="shared" si="4"/>
        <v/>
      </c>
      <c r="AN2" s="16" t="str">
        <f t="shared" si="4"/>
        <v>hardwood</v>
      </c>
      <c r="AO2" s="16" t="str">
        <f t="shared" si="4"/>
        <v>hardwood</v>
      </c>
      <c r="AP2" s="16"/>
      <c r="AQ2" s="16" t="str">
        <f t="shared" ref="AQ2:AR2" si="5">IF(ISERROR(SEARCH("hardwood",AQ1)),IF(ISERROR(SEARCH("softwood",AQ1)),"", "softwood"),"hardwood")</f>
        <v>softwood</v>
      </c>
      <c r="AR2" s="16" t="str">
        <f t="shared" si="5"/>
        <v>softwood</v>
      </c>
      <c r="AS2" s="16"/>
      <c r="AT2" s="16" t="str">
        <f t="shared" ref="AT2:BS2" si="6">IF(ISERROR(SEARCH("hardwood",AT1)),IF(ISERROR(SEARCH("softwood",AT1)),"", "softwood"),"hardwood")</f>
        <v/>
      </c>
      <c r="AU2" s="16" t="str">
        <f t="shared" si="6"/>
        <v/>
      </c>
      <c r="AV2" s="16" t="str">
        <f t="shared" si="6"/>
        <v/>
      </c>
      <c r="AW2" s="16" t="str">
        <f t="shared" si="6"/>
        <v/>
      </c>
      <c r="AX2" s="16" t="str">
        <f t="shared" si="6"/>
        <v/>
      </c>
      <c r="AY2" s="16" t="str">
        <f t="shared" si="6"/>
        <v/>
      </c>
      <c r="AZ2" s="16" t="str">
        <f t="shared" si="6"/>
        <v/>
      </c>
      <c r="BA2" s="16" t="str">
        <f t="shared" si="6"/>
        <v/>
      </c>
      <c r="BB2" s="16" t="str">
        <f t="shared" si="6"/>
        <v>hardwood</v>
      </c>
      <c r="BC2" s="16" t="str">
        <f t="shared" si="6"/>
        <v>hardwood</v>
      </c>
      <c r="BD2" s="16" t="str">
        <f t="shared" si="6"/>
        <v>hardwood</v>
      </c>
      <c r="BE2" s="16" t="str">
        <f t="shared" si="6"/>
        <v>hardwood</v>
      </c>
      <c r="BF2" s="16" t="str">
        <f t="shared" si="6"/>
        <v>hardwood</v>
      </c>
      <c r="BG2" s="16" t="str">
        <f t="shared" si="6"/>
        <v>hardwood</v>
      </c>
      <c r="BH2" s="16" t="str">
        <f t="shared" si="6"/>
        <v>hardwood</v>
      </c>
      <c r="BI2" s="16" t="str">
        <f t="shared" si="6"/>
        <v>hardwood</v>
      </c>
      <c r="BJ2" s="16" t="str">
        <f t="shared" si="6"/>
        <v>hardwood</v>
      </c>
      <c r="BK2" s="16" t="str">
        <f t="shared" si="6"/>
        <v>softwood</v>
      </c>
      <c r="BL2" s="16" t="str">
        <f t="shared" si="6"/>
        <v>softwood</v>
      </c>
      <c r="BM2" s="16" t="str">
        <f t="shared" si="6"/>
        <v>softwood</v>
      </c>
      <c r="BN2" s="16" t="str">
        <f t="shared" si="6"/>
        <v>softwood</v>
      </c>
      <c r="BO2" s="16" t="str">
        <f t="shared" si="6"/>
        <v>softwood</v>
      </c>
      <c r="BP2" s="16" t="str">
        <f t="shared" si="6"/>
        <v>softwood</v>
      </c>
      <c r="BQ2" s="16" t="str">
        <f t="shared" si="6"/>
        <v>softwood</v>
      </c>
      <c r="BR2" s="16" t="str">
        <f t="shared" si="6"/>
        <v>softwood</v>
      </c>
      <c r="BS2" s="16" t="str">
        <f t="shared" si="6"/>
        <v>softwood</v>
      </c>
    </row>
    <row r="3" spans="1:71" s="17" customFormat="1">
      <c r="B3" s="17" t="s">
        <v>1116</v>
      </c>
      <c r="C3" s="16"/>
      <c r="D3" s="16"/>
      <c r="E3" s="90" t="str">
        <f t="shared" ref="E3:AM3" si="7">IF(ISERROR(SEARCH("10",E1)),IF(ISERROR(SEARCH("20",E1)),"", "20"),"10")</f>
        <v/>
      </c>
      <c r="F3" s="91" t="str">
        <f t="shared" si="7"/>
        <v/>
      </c>
      <c r="G3" s="91" t="str">
        <f t="shared" si="7"/>
        <v/>
      </c>
      <c r="H3" s="91" t="str">
        <f t="shared" si="7"/>
        <v/>
      </c>
      <c r="I3" s="91" t="str">
        <f t="shared" si="7"/>
        <v/>
      </c>
      <c r="J3" s="91" t="str">
        <f t="shared" si="7"/>
        <v/>
      </c>
      <c r="K3" s="91" t="str">
        <f t="shared" si="7"/>
        <v/>
      </c>
      <c r="L3" s="91" t="str">
        <f t="shared" si="7"/>
        <v/>
      </c>
      <c r="M3" s="92" t="str">
        <f t="shared" si="7"/>
        <v/>
      </c>
      <c r="N3" s="16"/>
      <c r="O3" s="16"/>
      <c r="P3" s="90" t="str">
        <f t="shared" si="7"/>
        <v/>
      </c>
      <c r="Q3" s="91" t="str">
        <f t="shared" si="7"/>
        <v/>
      </c>
      <c r="R3" s="91" t="str">
        <f t="shared" si="7"/>
        <v/>
      </c>
      <c r="S3" s="91" t="str">
        <f t="shared" si="7"/>
        <v/>
      </c>
      <c r="T3" s="91" t="str">
        <f t="shared" si="7"/>
        <v/>
      </c>
      <c r="U3" s="91" t="str">
        <f t="shared" si="7"/>
        <v/>
      </c>
      <c r="V3" s="91" t="str">
        <f t="shared" si="7"/>
        <v/>
      </c>
      <c r="W3" s="91" t="str">
        <f t="shared" si="7"/>
        <v/>
      </c>
      <c r="X3" s="91" t="str">
        <f t="shared" si="7"/>
        <v/>
      </c>
      <c r="Y3" s="91" t="str">
        <f t="shared" si="7"/>
        <v/>
      </c>
      <c r="Z3" s="91" t="str">
        <f t="shared" si="7"/>
        <v/>
      </c>
      <c r="AA3" s="91" t="str">
        <f t="shared" si="7"/>
        <v/>
      </c>
      <c r="AB3" s="91" t="str">
        <f t="shared" si="7"/>
        <v/>
      </c>
      <c r="AC3" s="91" t="str">
        <f t="shared" si="7"/>
        <v/>
      </c>
      <c r="AD3" s="91" t="str">
        <f t="shared" si="7"/>
        <v/>
      </c>
      <c r="AE3" s="91" t="str">
        <f t="shared" si="7"/>
        <v/>
      </c>
      <c r="AF3" s="91" t="str">
        <f t="shared" si="7"/>
        <v/>
      </c>
      <c r="AG3" s="91" t="str">
        <f t="shared" si="7"/>
        <v/>
      </c>
      <c r="AH3" s="91"/>
      <c r="AI3" s="92"/>
      <c r="AJ3" s="16"/>
      <c r="AK3" s="16"/>
      <c r="AL3" s="16" t="str">
        <f>IF(ISERROR(SEARCH("10",AL1)),IF(ISERROR(SEARCH("20",AL1)),"", "20"),"10")</f>
        <v/>
      </c>
      <c r="AM3" s="16" t="str">
        <f t="shared" si="7"/>
        <v/>
      </c>
      <c r="AN3" s="16" t="str">
        <f t="shared" ref="AN3:BS3" si="8">IF(ISERROR(SEARCH("10",AN1)),IF(ISERROR(SEARCH("20",AN1)),"", "20"),"10")</f>
        <v/>
      </c>
      <c r="AO3" s="16" t="str">
        <f t="shared" si="8"/>
        <v/>
      </c>
      <c r="AP3" s="16" t="str">
        <f t="shared" si="8"/>
        <v/>
      </c>
      <c r="AQ3" s="16" t="str">
        <f t="shared" si="8"/>
        <v/>
      </c>
      <c r="AR3" s="16" t="str">
        <f t="shared" si="8"/>
        <v/>
      </c>
      <c r="AS3" s="16" t="str">
        <f t="shared" si="8"/>
        <v/>
      </c>
      <c r="AT3" s="16" t="str">
        <f t="shared" si="8"/>
        <v/>
      </c>
      <c r="AU3" s="16" t="str">
        <f t="shared" si="8"/>
        <v/>
      </c>
      <c r="AV3" s="16" t="str">
        <f t="shared" si="8"/>
        <v/>
      </c>
      <c r="AW3" s="16" t="str">
        <f t="shared" si="8"/>
        <v/>
      </c>
      <c r="AX3" s="16" t="str">
        <f t="shared" si="8"/>
        <v>20</v>
      </c>
      <c r="AY3" s="16" t="str">
        <f t="shared" si="8"/>
        <v/>
      </c>
      <c r="AZ3" s="16" t="str">
        <f t="shared" si="8"/>
        <v/>
      </c>
      <c r="BA3" s="16" t="str">
        <f t="shared" si="8"/>
        <v/>
      </c>
      <c r="BB3" s="16" t="str">
        <f t="shared" si="8"/>
        <v/>
      </c>
      <c r="BC3" s="16" t="str">
        <f t="shared" si="8"/>
        <v/>
      </c>
      <c r="BD3" s="16" t="str">
        <f t="shared" si="8"/>
        <v/>
      </c>
      <c r="BE3" s="16" t="str">
        <f t="shared" si="8"/>
        <v/>
      </c>
      <c r="BF3" s="16" t="str">
        <f t="shared" si="8"/>
        <v/>
      </c>
      <c r="BG3" s="16" t="str">
        <f t="shared" si="8"/>
        <v/>
      </c>
      <c r="BH3" s="16" t="str">
        <f t="shared" si="8"/>
        <v/>
      </c>
      <c r="BI3" s="16" t="str">
        <f t="shared" si="8"/>
        <v/>
      </c>
      <c r="BJ3" s="16" t="str">
        <f t="shared" si="8"/>
        <v/>
      </c>
      <c r="BK3" s="16" t="str">
        <f t="shared" si="8"/>
        <v/>
      </c>
      <c r="BL3" s="16" t="str">
        <f t="shared" si="8"/>
        <v/>
      </c>
      <c r="BM3" s="16" t="str">
        <f t="shared" si="8"/>
        <v/>
      </c>
      <c r="BN3" s="16" t="str">
        <f t="shared" si="8"/>
        <v/>
      </c>
      <c r="BO3" s="16" t="str">
        <f t="shared" si="8"/>
        <v/>
      </c>
      <c r="BP3" s="16" t="str">
        <f t="shared" si="8"/>
        <v/>
      </c>
      <c r="BQ3" s="16" t="str">
        <f t="shared" si="8"/>
        <v/>
      </c>
      <c r="BR3" s="16" t="str">
        <f t="shared" si="8"/>
        <v/>
      </c>
      <c r="BS3" s="16" t="str">
        <f t="shared" si="8"/>
        <v/>
      </c>
    </row>
    <row r="4" spans="1:71" s="17" customFormat="1">
      <c r="C4"/>
      <c r="D4"/>
      <c r="E4" s="93" t="e">
        <f>IF(Holzrechner!$C$15="fibreboard","X",)</f>
        <v>#N/A</v>
      </c>
      <c r="F4" s="93" t="e">
        <f>IF(Holzrechner!$C$15="fibreboard","X",)</f>
        <v>#N/A</v>
      </c>
      <c r="G4" s="93" t="e">
        <f>IF(Holzrechner!$C$15="fibreboard","X",)</f>
        <v>#N/A</v>
      </c>
      <c r="H4" s="93" t="e">
        <f>IF(Holzrechner!$C$15="fibreboard","X",)</f>
        <v>#N/A</v>
      </c>
      <c r="I4" s="93" t="e">
        <f>IF(Holzrechner!$C$15="fibreboard","X",)</f>
        <v>#N/A</v>
      </c>
      <c r="J4" s="93" t="e">
        <f>IF(Holzrechner!$C$15="fibreboard","X",)</f>
        <v>#N/A</v>
      </c>
      <c r="K4" s="93" t="e">
        <f>IF(Holzrechner!$C$15="fibreboard","X",)</f>
        <v>#N/A</v>
      </c>
      <c r="L4" s="93" t="e">
        <f>IF(Holzrechner!$C$15="fibreboard","X",)</f>
        <v>#N/A</v>
      </c>
      <c r="M4" s="93" t="e">
        <f>IF(Holzrechner!$C$15="fibreboard","X",)</f>
        <v>#N/A</v>
      </c>
      <c r="N4"/>
      <c r="O4"/>
      <c r="P4" s="93" t="e">
        <f>IF(Holzrechner!$C$15="particleboard","X",)</f>
        <v>#N/A</v>
      </c>
      <c r="Q4" s="93" t="e">
        <f>IF(Holzrechner!$C$15="particleboard","X",)</f>
        <v>#N/A</v>
      </c>
      <c r="R4" s="93" t="e">
        <f>IF(Holzrechner!$C$15="particleboard","X",)</f>
        <v>#N/A</v>
      </c>
      <c r="S4" s="93" t="e">
        <f>IF(Holzrechner!$C$15="particleboard","X",)</f>
        <v>#N/A</v>
      </c>
      <c r="T4" s="93" t="e">
        <f>IF(Holzrechner!$C$15="particleboard","X",)</f>
        <v>#N/A</v>
      </c>
      <c r="U4" s="93" t="e">
        <f>IF(Holzrechner!$C$15="particleboard","X",)</f>
        <v>#N/A</v>
      </c>
      <c r="V4" s="93" t="e">
        <f>IF(Holzrechner!$C$15="particleboard","X",)</f>
        <v>#N/A</v>
      </c>
      <c r="W4" s="93" t="e">
        <f>IF(Holzrechner!$C$15="particleboard","X",)</f>
        <v>#N/A</v>
      </c>
      <c r="X4" s="93" t="e">
        <f>IF(Holzrechner!$C$15="particleboard","X",)</f>
        <v>#N/A</v>
      </c>
      <c r="Y4" s="93" t="e">
        <f>IF(Holzrechner!$C$15="particleboard, uncoated","X",)</f>
        <v>#N/A</v>
      </c>
      <c r="Z4" s="93" t="e">
        <f>IF(Holzrechner!$C$15="particleboard, uncoated","X",)</f>
        <v>#N/A</v>
      </c>
      <c r="AA4" s="93" t="e">
        <f>IF(Holzrechner!$C$15="particleboard, uncoated","X",)</f>
        <v>#N/A</v>
      </c>
      <c r="AB4" s="93" t="e">
        <f>IF(Holzrechner!$C$15="particleboard, uncoated","X",)</f>
        <v>#N/A</v>
      </c>
      <c r="AC4" s="93" t="e">
        <f>IF(Holzrechner!$C$15="particleboard, uncoated","X",)</f>
        <v>#N/A</v>
      </c>
      <c r="AD4" s="93" t="e">
        <f>IF(Holzrechner!$C$15="particleboard, uncoated","X",)</f>
        <v>#N/A</v>
      </c>
      <c r="AE4" s="93" t="e">
        <f>IF(Holzrechner!$C$15="particleboard, uncoated","X",)</f>
        <v>#N/A</v>
      </c>
      <c r="AF4" s="93" t="e">
        <f>IF(Holzrechner!$C$15="particleboard, uncoated","X",)</f>
        <v>#N/A</v>
      </c>
      <c r="AG4" s="93" t="e">
        <f>IF(Holzrechner!$C$15="particleboard, uncoated","X",)</f>
        <v>#N/A</v>
      </c>
      <c r="AH4" s="29"/>
      <c r="AI4" s="29"/>
      <c r="AJ4" s="29"/>
      <c r="AK4"/>
      <c r="AL4">
        <f t="array" ref="AL4">IF(OR(Holzrechner!$B$15=3,Holzrechner!$B$15=4),"X",)</f>
        <v>0</v>
      </c>
      <c r="AM4" t="e">
        <f>IF(Holzrechner!$C$15="fibreboard","X",)</f>
        <v>#N/A</v>
      </c>
      <c r="AN4" s="104">
        <f t="array" ref="AN4">IF(AND(OR(Holzrechner!$B$15=1,Holzrechner!$B$15=2,Holzrechner!$B$15=5),OR(Holzrechner!$F$15=3,Holzrechner!$F$15=4,Holzrechner!$F$15=6,Holzrechner!$F$15=7)),"X",)</f>
        <v>0</v>
      </c>
      <c r="AO4" s="104">
        <f>IF(AND(OR(Holzrechner!$B$15=1,Holzrechner!$B$15=2,Holzrechner!$B$15=5),OR(Holzrechner!$F$15=2,Holzrechner!$F$15=5)),"X",)</f>
        <v>0</v>
      </c>
      <c r="AP4" s="104"/>
      <c r="AQ4" s="104">
        <f t="array" ref="AQ4">IF(AND(OR(Holzrechner!$B$15=1,Holzrechner!$B$15=2,Holzrechner!$B$15=5),OR(Holzrechner!$F$15=3,Holzrechner!$F$15=4,Holzrechner!$F$15=6,Holzrechner!$F$15=7)),"X",)</f>
        <v>0</v>
      </c>
      <c r="AR4" s="104">
        <f>IF(AND(OR(Holzrechner!$B$15=1,Holzrechner!$B$15=2,Holzrechner!$B$15=5),OR(Holzrechner!$F$15=2,Holzrechner!$F$15=5)),"X",)</f>
        <v>0</v>
      </c>
      <c r="AS4" s="104"/>
      <c r="AT4" s="105">
        <f>IF(Holzrechner!$B$15=Holzrechner!$B$9,"X",)</f>
        <v>0</v>
      </c>
      <c r="AU4" s="105">
        <f>IF(OR(Holzrechner!$B$15=Holzrechner!$B$10,Holzrechner!$B$15=Holzrechner!$B$11),"X",)</f>
        <v>0</v>
      </c>
      <c r="AV4" t="e">
        <f>IF(AND(SEARCH(Holzrechner!$C$15,'s2.LCIA'!AV1),SEARCH(Holzrechner!$E$15,AV1),SEARCH(Holzrechner!$G$15,AV1)),"X",)</f>
        <v>#N/A</v>
      </c>
      <c r="AW4" t="e">
        <f>IF(AND(SEARCH(Holzrechner!$C$15,'s2.LCIA'!AW1),SEARCH(Holzrechner!$E$15,AW1),SEARCH(Holzrechner!$G$15,AW1)),"X",)</f>
        <v>#N/A</v>
      </c>
      <c r="AX4" t="e">
        <f>IF(AND(SEARCH(Holzrechner!$C$15,'s2.LCIA'!AX1),SEARCH(Holzrechner!$E$15,AX1),SEARCH(Holzrechner!$G$15,AX1)),"X",)</f>
        <v>#N/A</v>
      </c>
      <c r="AY4" t="e">
        <f>IF(AND(SEARCH(Holzrechner!$C$15,'s2.LCIA'!AY1),SEARCH(Holzrechner!$E$15,AY1),SEARCH(Holzrechner!$G$15,AY1)),"X",)</f>
        <v>#N/A</v>
      </c>
      <c r="AZ4" t="e">
        <f>IF(AND(SEARCH(Holzrechner!$C$15,'s2.LCIA'!AZ1),SEARCH(Holzrechner!$E$15,AZ1),SEARCH(Holzrechner!$G$15,AZ1)),"X",)</f>
        <v>#N/A</v>
      </c>
      <c r="BA4" t="e">
        <f>IF(AND(SEARCH(Holzrechner!$C$15,'s2.LCIA'!BA1),SEARCH(Holzrechner!$E$15,BA1),SEARCH(Holzrechner!$G$15,BA1)),"X",)</f>
        <v>#N/A</v>
      </c>
      <c r="BB4" t="e">
        <f>IF(SEARCH(Holzrechner!$E$15,BB1),"X",)</f>
        <v>#VALUE!</v>
      </c>
      <c r="BC4" t="e">
        <f>IF(SEARCH(Holzrechner!$E$15,BC1),"X",)</f>
        <v>#VALUE!</v>
      </c>
      <c r="BD4" t="e">
        <f t="array" ref="BD4">IF(SEARCH(Holzrechner!$E$15,BD1),"X",)</f>
        <v>#VALUE!</v>
      </c>
      <c r="BE4" t="e">
        <f>IF(SEARCH(Holzrechner!$E$15,BE1),"X",)</f>
        <v>#VALUE!</v>
      </c>
      <c r="BF4" t="e">
        <f>IF(SEARCH(Holzrechner!$E$15,BF1),"X",)</f>
        <v>#VALUE!</v>
      </c>
      <c r="BG4" t="e">
        <f>IF(SEARCH(Holzrechner!$E$15,BG1),"X",)</f>
        <v>#VALUE!</v>
      </c>
      <c r="BH4" t="e">
        <f>IF(SEARCH(Holzrechner!$E$15,BH1),"X",)</f>
        <v>#VALUE!</v>
      </c>
      <c r="BI4" t="e">
        <f>IF(SEARCH(Holzrechner!$E$15,BI1),"X",)</f>
        <v>#VALUE!</v>
      </c>
      <c r="BJ4" t="e">
        <f>IF(SEARCH(Holzrechner!$E$15,BJ1),"X",)</f>
        <v>#VALUE!</v>
      </c>
      <c r="BK4" t="e">
        <f t="array" ref="BK4">IF(SEARCH(Holzrechner!$E$15,BK1),"X",)</f>
        <v>#VALUE!</v>
      </c>
      <c r="BL4" t="e">
        <f>IF(SEARCH(Holzrechner!$E$15,BL1),"X",)</f>
        <v>#VALUE!</v>
      </c>
      <c r="BM4" t="e">
        <f>IF(SEARCH(Holzrechner!$E$15,BM1),"X",)</f>
        <v>#VALUE!</v>
      </c>
      <c r="BN4" t="e">
        <f>IF(SEARCH(Holzrechner!$E$15,BN1),"X",)</f>
        <v>#VALUE!</v>
      </c>
      <c r="BO4" t="e">
        <f>IF(SEARCH(Holzrechner!$E$15,BO1),"X",)</f>
        <v>#VALUE!</v>
      </c>
      <c r="BP4" t="e">
        <f>IF(SEARCH(Holzrechner!$E$15,BP1),"X",)</f>
        <v>#VALUE!</v>
      </c>
      <c r="BQ4" t="e">
        <f>IF(SEARCH(Holzrechner!$E$15,BQ1),"X",)</f>
        <v>#VALUE!</v>
      </c>
      <c r="BR4" t="e">
        <f>IF(SEARCH(Holzrechner!$E$15,BR1),"X",)</f>
        <v>#VALUE!</v>
      </c>
      <c r="BS4" t="e">
        <f>IF(SEARCH(Holzrechner!$E$15,BS1),"X",)</f>
        <v>#VALUE!</v>
      </c>
    </row>
    <row r="5" spans="1:71" s="17" customFormat="1" outlineLevel="1">
      <c r="C5" s="29"/>
      <c r="D5" s="29"/>
      <c r="E5" s="94" t="str">
        <f t="shared" ref="E5:AG5" si="9">RIGHT(E1,(LEN(E1)-SEARCH("/",E1)))</f>
        <v>CH U</v>
      </c>
      <c r="F5" s="95" t="str">
        <f t="shared" si="9"/>
        <v>m3/AT U</v>
      </c>
      <c r="G5" s="95" t="str">
        <f t="shared" si="9"/>
        <v>m3/DE U</v>
      </c>
      <c r="H5" s="95" t="str">
        <f t="shared" si="9"/>
        <v>m3/FI U</v>
      </c>
      <c r="I5" s="95" t="str">
        <f t="shared" si="9"/>
        <v>m3/FR U</v>
      </c>
      <c r="J5" s="95" t="str">
        <f t="shared" si="9"/>
        <v>m3/HU U</v>
      </c>
      <c r="K5" s="95" t="str">
        <f t="shared" si="9"/>
        <v>m3/IT U</v>
      </c>
      <c r="L5" s="95" t="str">
        <f t="shared" si="9"/>
        <v>m3/NO U</v>
      </c>
      <c r="M5" s="96" t="str">
        <f t="shared" si="9"/>
        <v>m3/SE U</v>
      </c>
      <c r="N5" s="29"/>
      <c r="O5" s="29"/>
      <c r="P5" s="94" t="str">
        <f t="shared" si="9"/>
        <v>AT U</v>
      </c>
      <c r="Q5" s="95" t="str">
        <f t="shared" si="9"/>
        <v>CH U</v>
      </c>
      <c r="R5" s="95" t="str">
        <f t="shared" si="9"/>
        <v>DE U</v>
      </c>
      <c r="S5" s="95" t="str">
        <f t="shared" si="9"/>
        <v>FI U</v>
      </c>
      <c r="T5" s="95" t="str">
        <f t="shared" si="9"/>
        <v>FR U</v>
      </c>
      <c r="U5" s="95" t="str">
        <f t="shared" si="9"/>
        <v>HU U</v>
      </c>
      <c r="V5" s="95" t="str">
        <f t="shared" si="9"/>
        <v>IT U</v>
      </c>
      <c r="W5" s="95" t="str">
        <f t="shared" si="9"/>
        <v>NO U</v>
      </c>
      <c r="X5" s="95" t="str">
        <f t="shared" si="9"/>
        <v>SE U</v>
      </c>
      <c r="Y5" s="95" t="str">
        <f t="shared" si="9"/>
        <v>AT U</v>
      </c>
      <c r="Z5" s="95" t="str">
        <f t="shared" si="9"/>
        <v>CH U</v>
      </c>
      <c r="AA5" s="95" t="str">
        <f t="shared" si="9"/>
        <v>DE U</v>
      </c>
      <c r="AB5" s="95" t="str">
        <f t="shared" si="9"/>
        <v>FI U</v>
      </c>
      <c r="AC5" s="95" t="str">
        <f t="shared" si="9"/>
        <v>FR U</v>
      </c>
      <c r="AD5" s="95" t="str">
        <f t="shared" si="9"/>
        <v>HU U</v>
      </c>
      <c r="AE5" s="95" t="str">
        <f t="shared" si="9"/>
        <v>IT U</v>
      </c>
      <c r="AF5" s="95" t="str">
        <f t="shared" si="9"/>
        <v>NO U</v>
      </c>
      <c r="AG5" s="95" t="str">
        <f t="shared" si="9"/>
        <v>SE U</v>
      </c>
      <c r="AH5" s="29"/>
      <c r="AI5" s="29"/>
      <c r="AJ5" s="29"/>
      <c r="AK5" s="29"/>
      <c r="AL5" s="29"/>
      <c r="AM5" s="29"/>
      <c r="AN5" s="29"/>
      <c r="AO5" s="29"/>
      <c r="AP5" s="29"/>
      <c r="AQ5" s="29"/>
      <c r="AR5" s="29"/>
      <c r="AS5" s="29"/>
      <c r="AT5" s="29"/>
      <c r="AU5" s="29"/>
      <c r="AV5" s="29" t="str">
        <f t="shared" ref="AV5:BS5" si="10">RIGHT(AV1,(LEN(AV1)-SEARCH("/",AV1)))</f>
        <v>RER U</v>
      </c>
      <c r="AW5" s="29" t="str">
        <f t="shared" si="10"/>
        <v>RER U</v>
      </c>
      <c r="AX5" s="29" t="str">
        <f t="shared" si="10"/>
        <v>CH U</v>
      </c>
      <c r="AY5" s="29" t="str">
        <f t="shared" si="10"/>
        <v>CH U</v>
      </c>
      <c r="AZ5" s="29" t="str">
        <f t="shared" si="10"/>
        <v>RER U</v>
      </c>
      <c r="BA5" s="29" t="str">
        <f t="shared" si="10"/>
        <v>RER U</v>
      </c>
      <c r="BB5" s="29" t="str">
        <f t="shared" si="10"/>
        <v>m3/AT U</v>
      </c>
      <c r="BC5" s="29" t="str">
        <f t="shared" si="10"/>
        <v>m3/DE U</v>
      </c>
      <c r="BD5" s="29" t="str">
        <f t="shared" si="10"/>
        <v>m3/FI U</v>
      </c>
      <c r="BE5" s="29" t="str">
        <f t="shared" si="10"/>
        <v>m3/FR U</v>
      </c>
      <c r="BF5" s="29" t="str">
        <f t="shared" si="10"/>
        <v>m3/HU U</v>
      </c>
      <c r="BG5" s="29" t="str">
        <f t="shared" si="10"/>
        <v>m3/IT U</v>
      </c>
      <c r="BH5" s="29" t="str">
        <f t="shared" si="10"/>
        <v>m3/NO U</v>
      </c>
      <c r="BI5" s="29" t="str">
        <f t="shared" si="10"/>
        <v>m3/SE U</v>
      </c>
      <c r="BJ5" s="29" t="str">
        <f t="shared" si="10"/>
        <v>CH U</v>
      </c>
      <c r="BK5" s="29" t="str">
        <f t="shared" si="10"/>
        <v>m3/AT U</v>
      </c>
      <c r="BL5" s="29" t="str">
        <f t="shared" si="10"/>
        <v>m3/DE U</v>
      </c>
      <c r="BM5" s="29" t="str">
        <f t="shared" si="10"/>
        <v>m3/FI U</v>
      </c>
      <c r="BN5" s="29" t="str">
        <f t="shared" si="10"/>
        <v>m3/FR U</v>
      </c>
      <c r="BO5" s="29" t="str">
        <f t="shared" si="10"/>
        <v>m3/HU U</v>
      </c>
      <c r="BP5" s="29" t="str">
        <f t="shared" si="10"/>
        <v>m3/IT U</v>
      </c>
      <c r="BQ5" s="29" t="str">
        <f t="shared" si="10"/>
        <v>m3/NO U</v>
      </c>
      <c r="BR5" s="29" t="str">
        <f t="shared" si="10"/>
        <v>m3/SE U</v>
      </c>
      <c r="BS5" s="29" t="str">
        <f t="shared" si="10"/>
        <v>CH U</v>
      </c>
    </row>
    <row r="6" spans="1:71" s="17" customFormat="1">
      <c r="B6" s="17" t="s">
        <v>1118</v>
      </c>
      <c r="C6" s="29"/>
      <c r="D6" s="29"/>
      <c r="E6" s="94" t="s">
        <v>185</v>
      </c>
      <c r="F6" s="95" t="s">
        <v>196</v>
      </c>
      <c r="G6" s="95" t="s">
        <v>191</v>
      </c>
      <c r="H6" s="95" t="s">
        <v>192</v>
      </c>
      <c r="I6" s="95" t="s">
        <v>193</v>
      </c>
      <c r="J6" s="95" t="s">
        <v>198</v>
      </c>
      <c r="K6" s="95" t="s">
        <v>194</v>
      </c>
      <c r="L6" s="95" t="s">
        <v>195</v>
      </c>
      <c r="M6" s="96" t="s">
        <v>197</v>
      </c>
      <c r="N6" s="29"/>
      <c r="O6" s="29"/>
      <c r="P6" s="94" t="s">
        <v>196</v>
      </c>
      <c r="Q6" s="95" t="s">
        <v>185</v>
      </c>
      <c r="R6" s="95" t="s">
        <v>191</v>
      </c>
      <c r="S6" s="95" t="s">
        <v>192</v>
      </c>
      <c r="T6" s="95" t="s">
        <v>193</v>
      </c>
      <c r="U6" s="95" t="s">
        <v>198</v>
      </c>
      <c r="V6" s="95" t="s">
        <v>194</v>
      </c>
      <c r="W6" s="95" t="s">
        <v>195</v>
      </c>
      <c r="X6" s="95" t="s">
        <v>197</v>
      </c>
      <c r="Y6" s="95" t="s">
        <v>196</v>
      </c>
      <c r="Z6" s="95" t="s">
        <v>185</v>
      </c>
      <c r="AA6" s="95" t="s">
        <v>191</v>
      </c>
      <c r="AB6" s="95" t="s">
        <v>192</v>
      </c>
      <c r="AC6" s="95" t="s">
        <v>193</v>
      </c>
      <c r="AD6" s="95" t="s">
        <v>198</v>
      </c>
      <c r="AE6" s="95" t="s">
        <v>194</v>
      </c>
      <c r="AF6" s="95" t="s">
        <v>195</v>
      </c>
      <c r="AG6" s="95" t="s">
        <v>197</v>
      </c>
      <c r="AH6" s="29"/>
      <c r="AI6" s="29"/>
      <c r="AJ6" s="29"/>
      <c r="AK6" s="29"/>
      <c r="AL6" s="29" t="s">
        <v>185</v>
      </c>
      <c r="AM6" s="29" t="s">
        <v>185</v>
      </c>
      <c r="AN6" s="29" t="s">
        <v>185</v>
      </c>
      <c r="AO6" s="29" t="s">
        <v>185</v>
      </c>
      <c r="AP6" s="29"/>
      <c r="AQ6" s="29" t="s">
        <v>185</v>
      </c>
      <c r="AR6" s="29" t="s">
        <v>185</v>
      </c>
      <c r="AS6" s="29"/>
      <c r="AT6" s="29" t="s">
        <v>185</v>
      </c>
      <c r="AU6" s="29" t="s">
        <v>185</v>
      </c>
      <c r="AV6" s="29" t="s">
        <v>199</v>
      </c>
      <c r="AW6" s="29" t="s">
        <v>199</v>
      </c>
      <c r="AX6" s="29" t="s">
        <v>185</v>
      </c>
      <c r="AY6" s="29" t="s">
        <v>185</v>
      </c>
      <c r="AZ6" s="29"/>
      <c r="BA6" s="29"/>
      <c r="BB6" s="29" t="s">
        <v>196</v>
      </c>
      <c r="BC6" s="29" t="s">
        <v>191</v>
      </c>
      <c r="BD6" s="29" t="s">
        <v>192</v>
      </c>
      <c r="BE6" s="29" t="s">
        <v>193</v>
      </c>
      <c r="BF6" s="29" t="s">
        <v>198</v>
      </c>
      <c r="BG6" s="29" t="s">
        <v>194</v>
      </c>
      <c r="BH6" s="29" t="s">
        <v>195</v>
      </c>
      <c r="BI6" s="29" t="s">
        <v>197</v>
      </c>
      <c r="BJ6" s="29" t="s">
        <v>185</v>
      </c>
      <c r="BK6" s="29" t="s">
        <v>196</v>
      </c>
      <c r="BL6" s="29" t="s">
        <v>191</v>
      </c>
      <c r="BM6" s="29" t="s">
        <v>192</v>
      </c>
      <c r="BN6" s="29" t="s">
        <v>193</v>
      </c>
      <c r="BO6" s="29" t="s">
        <v>198</v>
      </c>
      <c r="BP6" s="29" t="s">
        <v>194</v>
      </c>
      <c r="BQ6" s="29" t="s">
        <v>195</v>
      </c>
      <c r="BR6" s="29" t="s">
        <v>197</v>
      </c>
      <c r="BS6" s="29" t="s">
        <v>185</v>
      </c>
    </row>
    <row r="7" spans="1:71" s="17" customFormat="1">
      <c r="C7" s="29"/>
      <c r="D7" s="29"/>
      <c r="E7" s="94" t="str">
        <f>IFERROR(IF(AND(E$4="X",E$6='Weichfaser- und Spanplatten'!$AB$11),"1",""),"")</f>
        <v/>
      </c>
      <c r="F7" s="95" t="str">
        <f>IFERROR(IF(AND(F$4="X",F$6='Weichfaser- und Spanplatten'!$AB$11),"1",""),"")</f>
        <v/>
      </c>
      <c r="G7" s="95" t="str">
        <f>IFERROR(IF(AND(G$4="X",G$6='Weichfaser- und Spanplatten'!$AB$11),"1",""),"")</f>
        <v/>
      </c>
      <c r="H7" s="95" t="str">
        <f>IFERROR(IF(AND(H$4="X",H$6='Weichfaser- und Spanplatten'!$AB$11),"1",""),"")</f>
        <v/>
      </c>
      <c r="I7" s="95" t="str">
        <f>IFERROR(IF(AND(I$4="X",I$6='Weichfaser- und Spanplatten'!$AB$11),"1",""),"")</f>
        <v/>
      </c>
      <c r="J7" s="95" t="str">
        <f>IFERROR(IF(AND(J$4="X",J$6='Weichfaser- und Spanplatten'!$AB$11),"1",""),"")</f>
        <v/>
      </c>
      <c r="K7" s="95" t="str">
        <f>IFERROR(IF(AND(K$4="X",K$6='Weichfaser- und Spanplatten'!$AB$11),"1",""),"")</f>
        <v/>
      </c>
      <c r="L7" s="95" t="str">
        <f>IFERROR(IF(AND(L$4="X",L$6='Weichfaser- und Spanplatten'!$AB$11),"1",""),"")</f>
        <v/>
      </c>
      <c r="M7" s="96" t="str">
        <f>IFERROR(IF(AND(M$4="X",M$6='Weichfaser- und Spanplatten'!$AB$11),"1",""),"")</f>
        <v/>
      </c>
      <c r="N7" s="29"/>
      <c r="O7" s="29"/>
      <c r="P7" s="94" t="str">
        <f t="array" ref="P7">IFERROR(IF(AND(P$4="X",P$6='Weichfaser- und Spanplatten'!$AB$11),"1",""),"")</f>
        <v/>
      </c>
      <c r="Q7" s="95" t="str">
        <f t="array" ref="Q7">IFERROR(IF(AND(Q$4="X",Q$6='Weichfaser- und Spanplatten'!$AB$11),"1",""),"")</f>
        <v/>
      </c>
      <c r="R7" s="95" t="str">
        <f>IFERROR(IF(AND(R$4="X",R$6='Weichfaser- und Spanplatten'!$AB$11),"1",""),"")</f>
        <v/>
      </c>
      <c r="S7" s="95" t="str">
        <f>IFERROR(IF(AND(S$4="X",S$6='Weichfaser- und Spanplatten'!$AB$11),"1",""),"")</f>
        <v/>
      </c>
      <c r="T7" s="95" t="str">
        <f>IFERROR(IF(AND(T$4="X",T$6='Weichfaser- und Spanplatten'!$AB$11),"1",""),"")</f>
        <v/>
      </c>
      <c r="U7" s="95" t="str">
        <f>IFERROR(IF(AND(U$4="X",U$6='Weichfaser- und Spanplatten'!$AB$11),"1",""),"")</f>
        <v/>
      </c>
      <c r="V7" s="95" t="str">
        <f>IFERROR(IF(AND(V$4="X",V$6='Weichfaser- und Spanplatten'!$AB$11),"1",""),"")</f>
        <v/>
      </c>
      <c r="W7" s="95" t="str">
        <f>IFERROR(IF(AND(W$4="X",W$6='Weichfaser- und Spanplatten'!$AB$11),"1",""),"")</f>
        <v/>
      </c>
      <c r="X7" s="95" t="str">
        <f>IFERROR(IF(AND(X$4="X",X$6='Weichfaser- und Spanplatten'!$AB$11),"1",""),"")</f>
        <v/>
      </c>
      <c r="Y7" s="95" t="str">
        <f>IFERROR(IF(AND(Y$4="X",Y$6='Weichfaser- und Spanplatten'!$AB$11),"1",""),"")</f>
        <v/>
      </c>
      <c r="Z7" s="95" t="str">
        <f t="array" ref="Z7">IFERROR(IF(AND(Z$4="X",Z$6='Weichfaser- und Spanplatten'!$AB$11),"1",""),"")</f>
        <v/>
      </c>
      <c r="AA7" s="95" t="str">
        <f>IFERROR(IF(AND(AA$4="X",AA$6='Weichfaser- und Spanplatten'!$AB$11),"1",""),"")</f>
        <v/>
      </c>
      <c r="AB7" s="95" t="str">
        <f>IFERROR(IF(AND(AB$4="X",AB$6='Weichfaser- und Spanplatten'!$AB$11),"1",""),"")</f>
        <v/>
      </c>
      <c r="AC7" s="95" t="str">
        <f>IFERROR(IF(AND(AC$4="X",AC$6='Weichfaser- und Spanplatten'!$AB$11),"1",""),"")</f>
        <v/>
      </c>
      <c r="AD7" s="95" t="str">
        <f>IFERROR(IF(AND(AD$4="X",AD$6='Weichfaser- und Spanplatten'!$AB$11),"1",""),"")</f>
        <v/>
      </c>
      <c r="AE7" s="95" t="str">
        <f>IFERROR(IF(AND(AE$4="X",AE$6='Weichfaser- und Spanplatten'!$AB$11),"1",""),"")</f>
        <v/>
      </c>
      <c r="AF7" s="95" t="str">
        <f>IFERROR(IF(AND(AF$4="X",AF$6='Weichfaser- und Spanplatten'!$AB$11),"1",""),"")</f>
        <v/>
      </c>
      <c r="AG7" s="95" t="str">
        <f>IFERROR(IF(AND(AG$4="X",AG$6='Weichfaser- und Spanplatten'!$AB$11),"1",""),"")</f>
        <v/>
      </c>
      <c r="AH7" s="29"/>
      <c r="AI7" s="29"/>
      <c r="AJ7" s="29"/>
      <c r="AK7" s="29"/>
      <c r="AL7" s="29"/>
      <c r="AM7" s="29"/>
      <c r="AN7" s="29"/>
      <c r="AO7" s="29"/>
      <c r="AP7" s="29"/>
      <c r="AQ7" s="29"/>
      <c r="AR7" s="29"/>
      <c r="AS7" s="29"/>
      <c r="AT7" s="29"/>
      <c r="AU7" s="29"/>
      <c r="AV7" s="29" t="str">
        <f>IFERROR(IF(AND(AV$4="X",AV$6='Weichfaser- und Spanplatten'!$AB$11),"1",""),"")</f>
        <v/>
      </c>
      <c r="AW7" s="29" t="str">
        <f>IFERROR(IF(AND(AW$4="X",AW$6='Weichfaser- und Spanplatten'!$AB$11),"1",""),"")</f>
        <v/>
      </c>
      <c r="AX7" s="29" t="str">
        <f>IFERROR(IF(AND(AX$4="X",AX$6='Weichfaser- und Spanplatten'!$AB$11),"1",""),"")</f>
        <v/>
      </c>
      <c r="AY7" s="29" t="str">
        <f>IFERROR(IF(AND(AY$4="X",AY$6='Weichfaser- und Spanplatten'!$AB$11),"1",""),"")</f>
        <v/>
      </c>
      <c r="AZ7" s="29" t="str">
        <f>IF(AND(ISTEXT(AZ$4),ISTEXT(AZ$5)),VLOOKUP('s2.LCIA'!AZ6,Holzrechner!$B$32:$C$40,2,FALSE),"")</f>
        <v/>
      </c>
      <c r="BA7" s="29" t="str">
        <f>IF(AND(ISTEXT(BA$4),ISTEXT(BA$5)),VLOOKUP('s2.LCIA'!BA6,Holzrechner!$B$32:$C$40,2,FALSE),"")</f>
        <v/>
      </c>
      <c r="BB7" s="29" t="str">
        <f>IF(AND(ISTEXT(BB$4),ISTEXT(BB$5)),VLOOKUP('s2.LCIA'!BB6,Holzrechner!$B$32:$C$40,2,FALSE),"")</f>
        <v/>
      </c>
      <c r="BC7" s="29" t="str">
        <f>IF(AND(ISTEXT(BC$4),ISTEXT(BC$5)),VLOOKUP('s2.LCIA'!BC6,Holzrechner!$B$32:$C$40,2,FALSE),"")</f>
        <v/>
      </c>
      <c r="BD7" s="29" t="str">
        <f t="array" ref="BD7">IF(AND(ISTEXT(BD$4),ISTEXT(BD$5)),VLOOKUP('s2.LCIA'!BD6,Holzrechner!$B$32:$C$40,2,FALSE),"")</f>
        <v/>
      </c>
      <c r="BE7" s="29" t="str">
        <f>IF(AND(ISTEXT(BE$4),ISTEXT(BE$5)),VLOOKUP('s2.LCIA'!BE6,Holzrechner!$B$32:$C$40,2,FALSE),"")</f>
        <v/>
      </c>
      <c r="BF7" s="29" t="str">
        <f>IF(AND(ISTEXT(BF$4),ISTEXT(BF$5)),VLOOKUP('s2.LCIA'!BF6,Holzrechner!$B$32:$C$40,2,FALSE),"")</f>
        <v/>
      </c>
      <c r="BG7" s="29" t="str">
        <f>IF(AND(ISTEXT(BG$4),ISTEXT(BG$5)),VLOOKUP('s2.LCIA'!BG6,Holzrechner!$B$32:$C$40,2,FALSE),"")</f>
        <v/>
      </c>
      <c r="BH7" s="29" t="str">
        <f>IF(AND(ISTEXT(BH$4),ISTEXT(BH$5)),VLOOKUP('s2.LCIA'!BH6,Holzrechner!$B$32:$C$40,2,FALSE),"")</f>
        <v/>
      </c>
      <c r="BI7" s="29" t="str">
        <f>IF(AND(ISTEXT(BI$4),ISTEXT(BI$5)),VLOOKUP('s2.LCIA'!BI6,Holzrechner!$B$32:$C$40,2,FALSE),"")</f>
        <v/>
      </c>
      <c r="BJ7" s="29" t="str">
        <f>IF(AND(ISTEXT(BJ$4),ISTEXT(BJ$5)),VLOOKUP('s2.LCIA'!BJ6,Holzrechner!$B$32:$C$40,2,FALSE),"")</f>
        <v/>
      </c>
      <c r="BK7" s="29" t="str">
        <f t="array" ref="BK7">IF(AND(ISTEXT(BK$4),ISTEXT(BK$5)),VLOOKUP('s2.LCIA'!BK6,Holzrechner!$B$32:$C$40,2,FALSE),"")</f>
        <v/>
      </c>
      <c r="BL7" s="29" t="str">
        <f>IF(AND(ISTEXT(BL$4),ISTEXT(BL$5)),VLOOKUP('s2.LCIA'!BL6,Holzrechner!$B$32:$C$40,2,FALSE),"")</f>
        <v/>
      </c>
      <c r="BM7" s="29" t="str">
        <f>IF(AND(ISTEXT(BM$4),ISTEXT(BM$5)),VLOOKUP('s2.LCIA'!BM6,Holzrechner!$B$32:$C$40,2,FALSE),"")</f>
        <v/>
      </c>
      <c r="BN7" s="29" t="str">
        <f>IF(AND(ISTEXT(BN$4),ISTEXT(BN$5)),VLOOKUP('s2.LCIA'!BN6,Holzrechner!$B$32:$C$40,2,FALSE),"")</f>
        <v/>
      </c>
      <c r="BO7" s="29" t="str">
        <f>IF(AND(ISTEXT(BO$4),ISTEXT(BO$5)),VLOOKUP('s2.LCIA'!BO6,Holzrechner!$B$32:$C$40,2,FALSE),"")</f>
        <v/>
      </c>
      <c r="BP7" s="29" t="str">
        <f>IF(AND(ISTEXT(BP$4),ISTEXT(BP$5)),VLOOKUP('s2.LCIA'!BP6,Holzrechner!$B$32:$C$40,2,FALSE),"")</f>
        <v/>
      </c>
      <c r="BQ7" s="29" t="str">
        <f>IF(AND(ISTEXT(BQ$4),ISTEXT(BQ$5)),VLOOKUP('s2.LCIA'!BQ6,Holzrechner!$B$32:$C$40,2,FALSE),"")</f>
        <v/>
      </c>
      <c r="BR7" s="29" t="str">
        <f>IF(AND(ISTEXT(BR$4),ISTEXT(BR$5)),VLOOKUP('s2.LCIA'!BR6,Holzrechner!$B$32:$C$40,2,FALSE),"")</f>
        <v/>
      </c>
      <c r="BS7" s="29" t="str">
        <f>IF(AND(ISTEXT(BS$4),ISTEXT(BS$5)),VLOOKUP('s2.LCIA'!BS6,Holzrechner!$B$32:$C$40,2,FALSE),"")</f>
        <v/>
      </c>
    </row>
    <row r="8" spans="1:71" s="17" customFormat="1">
      <c r="C8" s="29"/>
      <c r="D8" s="29"/>
      <c r="E8" s="94" t="str">
        <f t="shared" ref="E8:AG8" si="11">LEFT(E1,FIND("/",E1)-1)</f>
        <v>fibreboard soft, at plant (u=7%)_631</v>
      </c>
      <c r="F8" s="95" t="str">
        <f t="shared" si="11"/>
        <v>fibreboard, soft, from wet &amp; dry processes, at plant</v>
      </c>
      <c r="G8" s="95" t="str">
        <f t="shared" si="11"/>
        <v>fibreboard, soft, from wet &amp; dry processes, at plant</v>
      </c>
      <c r="H8" s="95" t="str">
        <f t="shared" si="11"/>
        <v>fibreboard, soft, from wet &amp; dry processes, at plant</v>
      </c>
      <c r="I8" s="95" t="str">
        <f t="shared" si="11"/>
        <v>fibreboard, soft, from wet &amp; dry processes, at plant</v>
      </c>
      <c r="J8" s="95" t="str">
        <f t="shared" si="11"/>
        <v>fibreboard, soft, from wet &amp; dry processes, at plant</v>
      </c>
      <c r="K8" s="95" t="str">
        <f t="shared" si="11"/>
        <v>fibreboard, soft, from wet &amp; dry processes, at plant</v>
      </c>
      <c r="L8" s="95" t="str">
        <f t="shared" si="11"/>
        <v>fibreboard, soft, from wet &amp; dry processes, at plant</v>
      </c>
      <c r="M8" s="96" t="str">
        <f t="shared" si="11"/>
        <v>fibreboard, soft, from wet &amp; dry processes, at plant</v>
      </c>
      <c r="N8" s="29"/>
      <c r="O8" s="29"/>
      <c r="P8" s="94" t="str">
        <f t="shared" si="11"/>
        <v>particleboard 18 mm, average glue mix, melamine faced, at plant</v>
      </c>
      <c r="Q8" s="95" t="str">
        <f t="shared" si="11"/>
        <v>particleboard 18 mm, average glue mix, melamine faced, at plant</v>
      </c>
      <c r="R8" s="95" t="str">
        <f t="shared" si="11"/>
        <v>particleboard 18 mm, average glue mix, melamine faced, at plant</v>
      </c>
      <c r="S8" s="95" t="str">
        <f t="shared" si="11"/>
        <v>particleboard 18 mm, average glue mix, melamine faced, at plant</v>
      </c>
      <c r="T8" s="95" t="str">
        <f t="shared" si="11"/>
        <v>particleboard 18 mm, average glue mix, melamine faced, at plant</v>
      </c>
      <c r="U8" s="95" t="str">
        <f t="shared" si="11"/>
        <v>particleboard 18 mm, average glue mix, melamine faced, at plant</v>
      </c>
      <c r="V8" s="95" t="str">
        <f t="shared" si="11"/>
        <v>particleboard 18 mm, average glue mix, melamine faced, at plant</v>
      </c>
      <c r="W8" s="95" t="str">
        <f t="shared" si="11"/>
        <v>particleboard 18 mm, average glue mix, melamine faced, at plant</v>
      </c>
      <c r="X8" s="95" t="str">
        <f t="shared" si="11"/>
        <v>particleboard 18 mm, average glue mix, melamine faced, at plant</v>
      </c>
      <c r="Y8" s="95" t="str">
        <f t="shared" si="11"/>
        <v>particleboard, uncoated, average glue mix, at plant</v>
      </c>
      <c r="Z8" s="95" t="str">
        <f t="shared" si="11"/>
        <v>particleboard, uncoated, average glue mix, at plant</v>
      </c>
      <c r="AA8" s="95" t="str">
        <f t="shared" si="11"/>
        <v>particleboard, uncoated, average glue mix, at plant</v>
      </c>
      <c r="AB8" s="95" t="str">
        <f t="shared" si="11"/>
        <v>particleboard, uncoated, average glue mix, at plant</v>
      </c>
      <c r="AC8" s="95" t="str">
        <f t="shared" si="11"/>
        <v>particleboard, uncoated, average glue mix, at plant</v>
      </c>
      <c r="AD8" s="95" t="str">
        <f t="shared" si="11"/>
        <v>particleboard, uncoated, average glue mix, at plant</v>
      </c>
      <c r="AE8" s="95" t="str">
        <f t="shared" si="11"/>
        <v>particleboard, uncoated, average glue mix, at plant</v>
      </c>
      <c r="AF8" s="95" t="str">
        <f t="shared" si="11"/>
        <v>particleboard, uncoated, average glue mix, at plant</v>
      </c>
      <c r="AG8" s="95" t="str">
        <f t="shared" si="11"/>
        <v>particleboard, uncoated, average glue mix, at plant</v>
      </c>
      <c r="AH8" s="29"/>
      <c r="AI8" s="29"/>
      <c r="AJ8" s="29"/>
      <c r="AK8" s="29"/>
      <c r="AL8" s="29"/>
      <c r="AM8" s="29"/>
      <c r="AN8" s="29"/>
      <c r="AO8" s="29"/>
      <c r="AP8" s="29"/>
      <c r="AQ8" s="29"/>
      <c r="AR8" s="29"/>
      <c r="AS8" s="29"/>
      <c r="AT8" s="29"/>
      <c r="AU8" s="29"/>
      <c r="AV8" s="29" t="str">
        <f t="shared" ref="AV8:BS8" si="12">LEFT(AV1,FIND("/",AV1)-1)</f>
        <v>Transport, lorry &gt;16t, fleet average</v>
      </c>
      <c r="AW8" s="29" t="str">
        <f t="shared" si="12"/>
        <v>Transport, freight, rail</v>
      </c>
      <c r="AX8" s="29" t="str">
        <f t="shared" si="12"/>
        <v>Transport, lorry 20-28t, fleet average</v>
      </c>
      <c r="AY8" s="29" t="str">
        <f t="shared" si="12"/>
        <v>Transport, freight, rail</v>
      </c>
      <c r="AZ8" s="29" t="str">
        <f t="shared" si="12"/>
        <v>Transport, lorry &gt;32t, EURO3</v>
      </c>
      <c r="BA8" s="29" t="str">
        <f t="shared" si="12"/>
        <v>Transport, lorry 16-32t, EURO3</v>
      </c>
      <c r="BB8" s="29" t="str">
        <f t="shared" si="12"/>
        <v>sawlog and veneer log, hardwood, sustainable forest management, measured as solid wood under bark, at forest road</v>
      </c>
      <c r="BC8" s="29" t="str">
        <f t="shared" si="12"/>
        <v>sawlog and veneer log, hardwood, sustainable forest management, measured as solid wood under bark, at forest road</v>
      </c>
      <c r="BD8" s="29" t="str">
        <f t="shared" si="12"/>
        <v>sawlog and veneer log, hardwood, sustainable forest management, measured as solid wood under bark, at forest road</v>
      </c>
      <c r="BE8" s="29" t="str">
        <f t="shared" si="12"/>
        <v>sawlog and veneer log, hardwood, sustainable forest management, measured as solid wood under bark, at forest road</v>
      </c>
      <c r="BF8" s="29" t="str">
        <f t="shared" si="12"/>
        <v>sawlog and veneer log, hardwood, sustainable forest management, measured as solid wood under bark, at forest road</v>
      </c>
      <c r="BG8" s="29" t="str">
        <f t="shared" si="12"/>
        <v>sawlog and veneer log, hardwood, sustainable forest management, measured as solid wood under bark, at forest road</v>
      </c>
      <c r="BH8" s="29" t="str">
        <f t="shared" si="12"/>
        <v>sawlog and veneer log, hardwood, sustainable forest management, measured as solid wood under bark, at forest road</v>
      </c>
      <c r="BI8" s="29" t="str">
        <f t="shared" si="12"/>
        <v>sawlog and veneer log, hardwood, sustainable forest management, measured as solid wood under bark, at forest road</v>
      </c>
      <c r="BJ8" s="29" t="str">
        <f t="shared" si="12"/>
        <v>sawlog and veneer log, hardwood, sustainable forest management, measured as solid wood under bark, at forest road_631</v>
      </c>
      <c r="BK8" s="29" t="str">
        <f t="shared" si="12"/>
        <v>sawlog and veneer log, softwood, sustainable forest management, measured as solid wood under bark, at forest road</v>
      </c>
      <c r="BL8" s="29" t="str">
        <f t="shared" si="12"/>
        <v>sawlog and veneer log, softwood, sustainable forest management, measured as solid wood under bark, at forest road</v>
      </c>
      <c r="BM8" s="29" t="str">
        <f t="shared" si="12"/>
        <v>sawlog and veneer log, softwood, sustainable forest management, measured as solid wood under bark, at forest road</v>
      </c>
      <c r="BN8" s="29" t="str">
        <f t="shared" si="12"/>
        <v>sawlog and veneer log, softwood, sustainable forest management, measured as solid wood under bark, at forest road</v>
      </c>
      <c r="BO8" s="29" t="str">
        <f t="shared" si="12"/>
        <v>sawlog and veneer log, softwood, sustainable forest management, measured as solid wood under bark, at forest road</v>
      </c>
      <c r="BP8" s="29" t="str">
        <f t="shared" si="12"/>
        <v>sawlog and veneer log, softwood, sustainable forest management, measured as solid wood under bark, at forest road</v>
      </c>
      <c r="BQ8" s="29" t="str">
        <f t="shared" si="12"/>
        <v>sawlog and veneer log, softwood, sustainable forest management, measured as solid wood under bark, at forest road</v>
      </c>
      <c r="BR8" s="29" t="str">
        <f t="shared" si="12"/>
        <v>sawlog and veneer log, softwood, sustainable forest management, measured as solid wood under bark, at forest road</v>
      </c>
      <c r="BS8" s="29" t="str">
        <f t="shared" si="12"/>
        <v>sawlog and veneer log, softwood, sustainable forest management, measured as solid wood under bark, at forest road_631</v>
      </c>
    </row>
    <row r="9" spans="1:71" s="17" customFormat="1">
      <c r="B9" s="17" t="s">
        <v>1018</v>
      </c>
      <c r="C9" s="29"/>
      <c r="D9" s="29"/>
      <c r="E9" s="94" t="e">
        <f>INDEX('Roundwood_transp._input'!$D$1:$M$96,MATCH('s2.LCIA'!E$8,'Roundwood_transp._input'!$D$1:$D$96,0),5)</f>
        <v>#N/A</v>
      </c>
      <c r="F9" s="95" t="e">
        <f>INDEX('Roundwood_transp._input'!$D$1:$M$96,MATCH('s2.LCIA'!F$8,'Roundwood_transp._input'!$D$1:$D$96,0),5)</f>
        <v>#N/A</v>
      </c>
      <c r="G9" s="95" t="e">
        <f>INDEX('Roundwood_transp._input'!$D$1:$M$96,MATCH('s2.LCIA'!G$8,'Roundwood_transp._input'!$D$1:$D$96,0),5)</f>
        <v>#N/A</v>
      </c>
      <c r="H9" s="95" t="e">
        <f>INDEX('Roundwood_transp._input'!$D$1:$M$96,MATCH('s2.LCIA'!H$8,'Roundwood_transp._input'!$D$1:$D$96,0),5)</f>
        <v>#N/A</v>
      </c>
      <c r="I9" s="95" t="e">
        <f>INDEX('Roundwood_transp._input'!$D$1:$M$96,MATCH('s2.LCIA'!I$8,'Roundwood_transp._input'!$D$1:$D$96,0),5)</f>
        <v>#N/A</v>
      </c>
      <c r="J9" s="95" t="e">
        <f>INDEX('Roundwood_transp._input'!$D$1:$M$96,MATCH('s2.LCIA'!J$8,'Roundwood_transp._input'!$D$1:$D$96,0),5)</f>
        <v>#N/A</v>
      </c>
      <c r="K9" s="95" t="e">
        <f>INDEX('Roundwood_transp._input'!$D$1:$M$96,MATCH('s2.LCIA'!K$8,'Roundwood_transp._input'!$D$1:$D$96,0),5)</f>
        <v>#N/A</v>
      </c>
      <c r="L9" s="95" t="e">
        <f>INDEX('Roundwood_transp._input'!$D$1:$M$96,MATCH('s2.LCIA'!L$8,'Roundwood_transp._input'!$D$1:$D$96,0),5)</f>
        <v>#N/A</v>
      </c>
      <c r="M9" s="96" t="e">
        <f>INDEX('Roundwood_transp._input'!$D$1:$M$96,MATCH('s2.LCIA'!M$8,'Roundwood_transp._input'!$D$1:$D$96,0),5)</f>
        <v>#N/A</v>
      </c>
      <c r="N9" s="29"/>
      <c r="O9" s="29"/>
      <c r="P9" s="94" t="s">
        <v>930</v>
      </c>
      <c r="Q9" s="95" t="s">
        <v>930</v>
      </c>
      <c r="R9" s="95" t="s">
        <v>930</v>
      </c>
      <c r="S9" s="95" t="s">
        <v>930</v>
      </c>
      <c r="T9" s="95" t="s">
        <v>930</v>
      </c>
      <c r="U9" s="95" t="s">
        <v>930</v>
      </c>
      <c r="V9" s="95" t="s">
        <v>930</v>
      </c>
      <c r="W9" s="95" t="s">
        <v>930</v>
      </c>
      <c r="X9" s="95" t="s">
        <v>930</v>
      </c>
      <c r="Y9" s="95" t="s">
        <v>930</v>
      </c>
      <c r="Z9" s="95" t="s">
        <v>930</v>
      </c>
      <c r="AA9" s="95" t="s">
        <v>930</v>
      </c>
      <c r="AB9" s="95" t="s">
        <v>930</v>
      </c>
      <c r="AC9" s="95" t="s">
        <v>930</v>
      </c>
      <c r="AD9" s="95" t="s">
        <v>930</v>
      </c>
      <c r="AE9" s="95" t="s">
        <v>930</v>
      </c>
      <c r="AF9" s="95" t="s">
        <v>930</v>
      </c>
      <c r="AG9" s="95" t="s">
        <v>930</v>
      </c>
      <c r="AH9" s="29"/>
      <c r="AI9" s="29"/>
      <c r="AJ9" s="29"/>
      <c r="AK9" s="29"/>
      <c r="AL9" s="29"/>
      <c r="AM9" s="29"/>
      <c r="AN9" s="29"/>
      <c r="AO9" s="29"/>
      <c r="AP9" s="29"/>
      <c r="AQ9" s="29"/>
      <c r="AR9" s="29"/>
      <c r="AS9" s="29"/>
      <c r="AT9" s="29"/>
      <c r="AU9" s="29"/>
      <c r="AV9" s="29"/>
      <c r="AW9" s="29"/>
      <c r="AX9" s="29"/>
      <c r="AY9" s="29"/>
      <c r="AZ9" s="29"/>
      <c r="BA9" s="29"/>
      <c r="BB9" s="29" t="e">
        <f>INDEX('Roundwood_transp._input'!$D$1:$M$96,MATCH('s2.LCIA'!BB$8,'Roundwood_transp._input'!$D$1:$D$96,0),5)</f>
        <v>#N/A</v>
      </c>
      <c r="BC9" s="29" t="e">
        <f>INDEX('Roundwood_transp._input'!$D$1:$M$96,MATCH('s2.LCIA'!BC$8,'Roundwood_transp._input'!$D$1:$D$96,0),5)</f>
        <v>#N/A</v>
      </c>
      <c r="BD9" s="29" t="e">
        <f>INDEX('Roundwood_transp._input'!$D$1:$M$96,MATCH('s2.LCIA'!BD$8,'Roundwood_transp._input'!$D$1:$D$96,0),5)</f>
        <v>#N/A</v>
      </c>
      <c r="BE9" s="29" t="e">
        <f>INDEX('Roundwood_transp._input'!$D$1:$M$96,MATCH('s2.LCIA'!BE$8,'Roundwood_transp._input'!$D$1:$D$96,0),5)</f>
        <v>#N/A</v>
      </c>
      <c r="BF9" s="29" t="e">
        <f>INDEX('Roundwood_transp._input'!$D$1:$M$96,MATCH('s2.LCIA'!BF$8,'Roundwood_transp._input'!$D$1:$D$96,0),5)</f>
        <v>#N/A</v>
      </c>
      <c r="BG9" s="29" t="e">
        <f>INDEX('Roundwood_transp._input'!$D$1:$M$96,MATCH('s2.LCIA'!BG$8,'Roundwood_transp._input'!$D$1:$D$96,0),5)</f>
        <v>#N/A</v>
      </c>
      <c r="BH9" s="29" t="e">
        <f>INDEX('Roundwood_transp._input'!$D$1:$M$96,MATCH('s2.LCIA'!BH$8,'Roundwood_transp._input'!$D$1:$D$96,0),5)</f>
        <v>#N/A</v>
      </c>
      <c r="BI9" s="29" t="e">
        <f>INDEX('Roundwood_transp._input'!$D$1:$M$96,MATCH('s2.LCIA'!BI$8,'Roundwood_transp._input'!$D$1:$D$96,0),5)</f>
        <v>#N/A</v>
      </c>
      <c r="BJ9" s="29" t="e">
        <f>INDEX('Roundwood_transp._input'!$D$1:$M$96,MATCH('s2.LCIA'!BJ$8,'Roundwood_transp._input'!$D$1:$D$96,0),5)</f>
        <v>#N/A</v>
      </c>
      <c r="BK9" s="29" t="e">
        <f>INDEX('Roundwood_transp._input'!$D$1:$M$96,MATCH('s2.LCIA'!BK$8,'Roundwood_transp._input'!$D$1:$D$96,0),5)</f>
        <v>#N/A</v>
      </c>
      <c r="BL9" s="29" t="e">
        <f>INDEX('Roundwood_transp._input'!$D$1:$M$96,MATCH('s2.LCIA'!BL$8,'Roundwood_transp._input'!$D$1:$D$96,0),5)</f>
        <v>#N/A</v>
      </c>
      <c r="BM9" s="29" t="e">
        <f>INDEX('Roundwood_transp._input'!$D$1:$M$96,MATCH('s2.LCIA'!BM$8,'Roundwood_transp._input'!$D$1:$D$96,0),5)</f>
        <v>#N/A</v>
      </c>
      <c r="BN9" s="29" t="e">
        <f>INDEX('Roundwood_transp._input'!$D$1:$M$96,MATCH('s2.LCIA'!BN$8,'Roundwood_transp._input'!$D$1:$D$96,0),5)</f>
        <v>#N/A</v>
      </c>
      <c r="BO9" s="29" t="e">
        <f>INDEX('Roundwood_transp._input'!$D$1:$M$96,MATCH('s2.LCIA'!BO$8,'Roundwood_transp._input'!$D$1:$D$96,0),5)</f>
        <v>#N/A</v>
      </c>
      <c r="BP9" s="29" t="e">
        <f>INDEX('Roundwood_transp._input'!$D$1:$M$96,MATCH('s2.LCIA'!BP$8,'Roundwood_transp._input'!$D$1:$D$96,0),5)</f>
        <v>#N/A</v>
      </c>
      <c r="BQ9" s="29" t="e">
        <f>INDEX('Roundwood_transp._input'!$D$1:$M$96,MATCH('s2.LCIA'!BQ$8,'Roundwood_transp._input'!$D$1:$D$96,0),5)</f>
        <v>#N/A</v>
      </c>
      <c r="BR9" s="29" t="e">
        <f>INDEX('Roundwood_transp._input'!$D$1:$M$96,MATCH('s2.LCIA'!BR$8,'Roundwood_transp._input'!$D$1:$D$96,0),5)</f>
        <v>#N/A</v>
      </c>
      <c r="BS9" s="29" t="e">
        <f>INDEX('Roundwood_transp._input'!$D$1:$M$96,MATCH('s2.LCIA'!BS$8,'Roundwood_transp._input'!$D$1:$D$96,0),5)</f>
        <v>#N/A</v>
      </c>
    </row>
    <row r="10" spans="1:71" s="17" customFormat="1">
      <c r="B10" s="17" t="s">
        <v>1129</v>
      </c>
      <c r="C10" s="29"/>
      <c r="D10" s="29"/>
      <c r="E10" s="94"/>
      <c r="F10" s="95"/>
      <c r="G10" s="95"/>
      <c r="H10" s="95"/>
      <c r="I10" s="95"/>
      <c r="J10" s="95"/>
      <c r="K10" s="95"/>
      <c r="L10" s="95"/>
      <c r="M10" s="96"/>
      <c r="N10" s="29"/>
      <c r="O10" s="29"/>
      <c r="P10" s="94">
        <v>113.8262</v>
      </c>
      <c r="Q10" s="94">
        <v>113.8262</v>
      </c>
      <c r="R10" s="94">
        <v>113.8262</v>
      </c>
      <c r="S10" s="94">
        <v>113.8262</v>
      </c>
      <c r="T10" s="94">
        <v>113.8262</v>
      </c>
      <c r="U10" s="94">
        <v>113.8262</v>
      </c>
      <c r="V10" s="94">
        <v>113.8262</v>
      </c>
      <c r="W10" s="94">
        <v>113.8262</v>
      </c>
      <c r="X10" s="94">
        <v>113.8262</v>
      </c>
      <c r="Y10" s="94">
        <v>113.8262</v>
      </c>
      <c r="Z10" s="94">
        <v>113.8262</v>
      </c>
      <c r="AA10" s="94">
        <v>113.8262</v>
      </c>
      <c r="AB10" s="94">
        <v>113.8262</v>
      </c>
      <c r="AC10" s="94">
        <v>113.8262</v>
      </c>
      <c r="AD10" s="94">
        <v>113.8262</v>
      </c>
      <c r="AE10" s="94">
        <v>113.8262</v>
      </c>
      <c r="AF10" s="94">
        <v>113.8262</v>
      </c>
      <c r="AG10" s="94">
        <v>113.8262</v>
      </c>
      <c r="AH10" s="29"/>
      <c r="AI10" s="29"/>
      <c r="AJ10" s="29"/>
      <c r="AK10" s="29"/>
      <c r="AL10" s="29"/>
      <c r="AM10" s="29"/>
      <c r="AN10" s="29"/>
      <c r="AO10" s="29"/>
      <c r="AP10" s="29"/>
      <c r="AQ10" s="29"/>
      <c r="AR10" s="29"/>
      <c r="AS10" s="29"/>
      <c r="AT10" s="29"/>
      <c r="AU10" s="29"/>
      <c r="AV10" s="29">
        <f>'s2.Transport'!E28</f>
        <v>0</v>
      </c>
      <c r="AW10" s="29">
        <f>'s2.Transport'!F28</f>
        <v>0</v>
      </c>
      <c r="AX10" s="29">
        <f>'s2.Transport'!E29</f>
        <v>0</v>
      </c>
      <c r="AY10" s="29">
        <f>'s2.Transport'!F29</f>
        <v>0</v>
      </c>
      <c r="AZ10" s="29"/>
      <c r="BA10" s="29"/>
      <c r="BB10" s="29">
        <f t="array" ref="BB10">INDEX(Dichten!$A$2:$E$19,MATCH('s2.LCIA'!BB6&amp;'s2.LCIA'!BB2,INDEX(Dichten!$A$2:$E$19,,1)&amp;INDEX(Dichten!$A$2:$E$19,,2),0),5)</f>
        <v>1.1968000000000001</v>
      </c>
      <c r="BC10" s="29">
        <f t="array" ref="BC10">INDEX(Dichten!$A$2:$E$19,MATCH('s2.LCIA'!BC6&amp;'s2.LCIA'!BC2,INDEX(Dichten!$A$2:$E$19,,1)&amp;INDEX(Dichten!$A$2:$E$19,,2),0),5)</f>
        <v>1.2155</v>
      </c>
      <c r="BD10" s="29">
        <f t="array" ref="BD10">INDEX(Dichten!$A$2:$E$19,MATCH('s2.LCIA'!BD6&amp;'s2.LCIA'!BD2,INDEX(Dichten!$A$2:$E$19,,1)&amp;INDEX(Dichten!$A$2:$E$19,,2),0),5)</f>
        <v>1.1968000000000001</v>
      </c>
      <c r="BE10" s="29">
        <f t="array" ref="BE10">INDEX(Dichten!$A$2:$E$19,MATCH('s2.LCIA'!BE6&amp;'s2.LCIA'!BE2,INDEX(Dichten!$A$2:$E$19,,1)&amp;INDEX(Dichten!$A$2:$E$19,,2),0),5)</f>
        <v>1.1968000000000001</v>
      </c>
      <c r="BF10" s="29">
        <f t="array" ref="BF10">INDEX(Dichten!$A$2:$E$19,MATCH('s2.LCIA'!BF6&amp;'s2.LCIA'!BF2,INDEX(Dichten!$A$2:$E$19,,1)&amp;INDEX(Dichten!$A$2:$E$19,,2),0),5)</f>
        <v>1.1968000000000001</v>
      </c>
      <c r="BG10" s="29">
        <f t="array" ref="BG10">INDEX(Dichten!$A$2:$E$19,MATCH('s2.LCIA'!BG6&amp;'s2.LCIA'!BG2,INDEX(Dichten!$A$2:$E$19,,1)&amp;INDEX(Dichten!$A$2:$E$19,,2),0),5)</f>
        <v>1.1968000000000001</v>
      </c>
      <c r="BH10" s="29">
        <f t="array" ref="BH10">INDEX(Dichten!$A$2:$E$19,MATCH('s2.LCIA'!BH6&amp;'s2.LCIA'!BH2,INDEX(Dichten!$A$2:$E$19,,1)&amp;INDEX(Dichten!$A$2:$E$19,,2),0),5)</f>
        <v>1.1968000000000001</v>
      </c>
      <c r="BI10" s="29">
        <f t="array" ref="BI10">INDEX(Dichten!$A$2:$E$19,MATCH('s2.LCIA'!BI6&amp;'s2.LCIA'!BI2,INDEX(Dichten!$A$2:$E$19,,1)&amp;INDEX(Dichten!$A$2:$E$19,,2),0),5)</f>
        <v>1.1968000000000001</v>
      </c>
      <c r="BJ10" s="29">
        <f t="array" ref="BJ10">INDEX(Dichten!$A$2:$E$19,MATCH('s2.LCIA'!BJ6&amp;'s2.LCIA'!BJ2,INDEX(Dichten!$A$2:$E$19,,1)&amp;INDEX(Dichten!$A$2:$E$19,,2),0),5)</f>
        <v>1.1968000000000001</v>
      </c>
      <c r="BK10" s="29">
        <f t="array" ref="BK10">INDEX(Dichten!$A$2:$E$19,MATCH('s2.LCIA'!BK6&amp;'s2.LCIA'!BK2,INDEX(Dichten!$A$2:$E$19,,1)&amp;INDEX(Dichten!$A$2:$E$19,,2),0),5)</f>
        <v>0.83776000000000006</v>
      </c>
      <c r="BL10" s="29">
        <f t="array" ref="BL10">INDEX(Dichten!$A$2:$E$19,MATCH('s2.LCIA'!BL6&amp;'s2.LCIA'!BL2,INDEX(Dichten!$A$2:$E$19,,1)&amp;INDEX(Dichten!$A$2:$E$19,,2),0),5)</f>
        <v>0.87584000000000006</v>
      </c>
      <c r="BM10" s="29">
        <f t="array" ref="BM10">INDEX(Dichten!$A$2:$E$19,MATCH('s2.LCIA'!BM6&amp;'s2.LCIA'!BM2,INDEX(Dichten!$A$2:$E$19,,1)&amp;INDEX(Dichten!$A$2:$E$19,,2),0),5)</f>
        <v>0.87584000000000006</v>
      </c>
      <c r="BN10" s="29">
        <f t="array" ref="BN10">INDEX(Dichten!$A$2:$E$19,MATCH('s2.LCIA'!BN6&amp;'s2.LCIA'!BN2,INDEX(Dichten!$A$2:$E$19,,1)&amp;INDEX(Dichten!$A$2:$E$19,,2),0),5)</f>
        <v>0.87584000000000006</v>
      </c>
      <c r="BO10" s="29">
        <f t="array" ref="BO10">INDEX(Dichten!$A$2:$E$19,MATCH('s2.LCIA'!BO6&amp;'s2.LCIA'!BO2,INDEX(Dichten!$A$2:$E$19,,1)&amp;INDEX(Dichten!$A$2:$E$19,,2),0),5)</f>
        <v>0.93296000000000001</v>
      </c>
      <c r="BP10" s="29">
        <f t="array" ref="BP10">INDEX(Dichten!$A$2:$E$19,MATCH('s2.LCIA'!BP6&amp;'s2.LCIA'!BP2,INDEX(Dichten!$A$2:$E$19,,1)&amp;INDEX(Dichten!$A$2:$E$19,,2),0),5)</f>
        <v>0.93296000000000001</v>
      </c>
      <c r="BQ10" s="29">
        <f t="array" ref="BQ10">INDEX(Dichten!$A$2:$E$19,MATCH('s2.LCIA'!BQ6&amp;'s2.LCIA'!BQ2,INDEX(Dichten!$A$2:$E$19,,1)&amp;INDEX(Dichten!$A$2:$E$19,,2),0),5)</f>
        <v>0.87584000000000006</v>
      </c>
      <c r="BR10" s="29">
        <f t="array" ref="BR10">INDEX(Dichten!$A$2:$E$19,MATCH('s2.LCIA'!BR6&amp;'s2.LCIA'!BR2,INDEX(Dichten!$A$2:$E$19,,1)&amp;INDEX(Dichten!$A$2:$E$19,,2),0),5)</f>
        <v>0.87584000000000006</v>
      </c>
      <c r="BS10" s="29">
        <f t="array" ref="BS10">INDEX(Dichten!$A$2:$E$19,MATCH('s2.LCIA'!BS6&amp;'s2.LCIA'!BS2,INDEX(Dichten!$A$2:$E$19,,1)&amp;INDEX(Dichten!$A$2:$E$19,,2),0),5)</f>
        <v>0.83776000000000006</v>
      </c>
    </row>
    <row r="11" spans="1:71" s="17" customFormat="1">
      <c r="B11" s="17" t="s">
        <v>1132</v>
      </c>
      <c r="C11" s="29"/>
      <c r="D11" s="29"/>
      <c r="E11" s="94">
        <f>Ressourcenkorrektur!$E$23/1000</f>
        <v>0.14000000000000001</v>
      </c>
      <c r="F11" s="111">
        <f>Ressourcenkorrektur!$E$24/1000</f>
        <v>0.16</v>
      </c>
      <c r="G11" s="111">
        <f>Ressourcenkorrektur!$E$24/1000</f>
        <v>0.16</v>
      </c>
      <c r="H11" s="111">
        <f>Ressourcenkorrektur!$E$24/1000</f>
        <v>0.16</v>
      </c>
      <c r="I11" s="111">
        <f>Ressourcenkorrektur!$E$24/1000</f>
        <v>0.16</v>
      </c>
      <c r="J11" s="111">
        <f>Ressourcenkorrektur!$E$24/1000</f>
        <v>0.16</v>
      </c>
      <c r="K11" s="111">
        <f>Ressourcenkorrektur!$E$24/1000</f>
        <v>0.16</v>
      </c>
      <c r="L11" s="111">
        <f>Ressourcenkorrektur!$E$24/1000</f>
        <v>0.16</v>
      </c>
      <c r="M11" s="111">
        <f>Ressourcenkorrektur!$E$24/1000</f>
        <v>0.16</v>
      </c>
      <c r="N11" s="29"/>
      <c r="O11" s="29"/>
      <c r="P11" s="112">
        <f>Ressourcenkorrektur!$E$4/1000</f>
        <v>0.64</v>
      </c>
      <c r="Q11" s="112">
        <f>Ressourcenkorrektur!$E$4/1000</f>
        <v>0.64</v>
      </c>
      <c r="R11" s="112">
        <f>Ressourcenkorrektur!$E$4/1000</f>
        <v>0.64</v>
      </c>
      <c r="S11" s="112">
        <f>Ressourcenkorrektur!$E$4/1000</f>
        <v>0.64</v>
      </c>
      <c r="T11" s="112">
        <f>Ressourcenkorrektur!$E$4/1000</f>
        <v>0.64</v>
      </c>
      <c r="U11" s="112">
        <f>Ressourcenkorrektur!$E$4/1000</f>
        <v>0.64</v>
      </c>
      <c r="V11" s="112">
        <f>Ressourcenkorrektur!$E$4/1000</f>
        <v>0.64</v>
      </c>
      <c r="W11" s="112">
        <f>Ressourcenkorrektur!$E$4/1000</f>
        <v>0.64</v>
      </c>
      <c r="X11" s="112">
        <f>Ressourcenkorrektur!$E$4/1000</f>
        <v>0.64</v>
      </c>
      <c r="Y11" s="112">
        <f>Ressourcenkorrektur!$E$4/1000</f>
        <v>0.64</v>
      </c>
      <c r="Z11" s="112">
        <f>Ressourcenkorrektur!$E$4/1000</f>
        <v>0.64</v>
      </c>
      <c r="AA11" s="112">
        <f>Ressourcenkorrektur!$E$4/1000</f>
        <v>0.64</v>
      </c>
      <c r="AB11" s="112">
        <f>Ressourcenkorrektur!$E$4/1000</f>
        <v>0.64</v>
      </c>
      <c r="AC11" s="112">
        <f>Ressourcenkorrektur!$E$4/1000</f>
        <v>0.64</v>
      </c>
      <c r="AD11" s="112">
        <f>Ressourcenkorrektur!$E$4/1000</f>
        <v>0.64</v>
      </c>
      <c r="AE11" s="112">
        <f>Ressourcenkorrektur!$E$4/1000</f>
        <v>0.64</v>
      </c>
      <c r="AF11" s="112">
        <f>Ressourcenkorrektur!$E$4/1000</f>
        <v>0.64</v>
      </c>
      <c r="AG11" s="112">
        <f>Ressourcenkorrektur!$E$4/1000</f>
        <v>0.64</v>
      </c>
      <c r="AH11" s="29"/>
      <c r="AI11" s="29"/>
      <c r="AJ11" s="29"/>
      <c r="AK11" s="29"/>
      <c r="AL11" s="29"/>
      <c r="AM11" s="29"/>
      <c r="AN11" s="29"/>
      <c r="AO11" s="29"/>
      <c r="AP11" s="29"/>
      <c r="AQ11" s="29"/>
      <c r="AR11" s="29"/>
      <c r="AS11" s="29"/>
      <c r="AT11" s="29"/>
      <c r="AU11" s="29"/>
      <c r="AV11" s="29" t="e">
        <f>'s2.Transport'!C67</f>
        <v>#N/A</v>
      </c>
      <c r="AW11" s="29" t="e">
        <f>'s2.Transport'!D67</f>
        <v>#N/A</v>
      </c>
      <c r="AX11" s="29">
        <v>0</v>
      </c>
      <c r="AY11" s="29">
        <v>0</v>
      </c>
      <c r="AZ11" s="29"/>
      <c r="BA11" s="29"/>
      <c r="BB11" s="29"/>
      <c r="BC11" s="29"/>
      <c r="BD11" s="29"/>
      <c r="BE11" s="29"/>
      <c r="BF11" s="29"/>
      <c r="BG11" s="29"/>
      <c r="BH11" s="29"/>
      <c r="BI11" s="29"/>
      <c r="BJ11" s="29"/>
      <c r="BK11" s="29"/>
      <c r="BL11" s="29"/>
      <c r="BM11" s="29"/>
      <c r="BN11" s="29"/>
      <c r="BO11" s="29"/>
      <c r="BP11" s="29"/>
      <c r="BQ11" s="29"/>
      <c r="BR11" s="29"/>
      <c r="BS11" s="29"/>
    </row>
    <row r="12" spans="1:71" s="17" customFormat="1">
      <c r="B12" s="17" t="s">
        <v>1024</v>
      </c>
      <c r="C12" s="29"/>
      <c r="D12" s="29"/>
      <c r="E12" s="172">
        <v>10.4</v>
      </c>
      <c r="F12" s="173">
        <f>5.41+ 3.83</f>
        <v>9.24</v>
      </c>
      <c r="G12" s="173">
        <f t="shared" ref="G12:M12" si="13">5.41+ 3.83</f>
        <v>9.24</v>
      </c>
      <c r="H12" s="173">
        <f t="shared" si="13"/>
        <v>9.24</v>
      </c>
      <c r="I12" s="173">
        <f t="shared" si="13"/>
        <v>9.24</v>
      </c>
      <c r="J12" s="173">
        <f t="shared" si="13"/>
        <v>9.24</v>
      </c>
      <c r="K12" s="173">
        <f t="shared" si="13"/>
        <v>9.24</v>
      </c>
      <c r="L12" s="173">
        <f t="shared" si="13"/>
        <v>9.24</v>
      </c>
      <c r="M12" s="173">
        <f t="shared" si="13"/>
        <v>9.24</v>
      </c>
      <c r="N12" s="29"/>
      <c r="O12" s="29"/>
      <c r="P12" s="172">
        <f>56.9+10.17829</f>
        <v>67.078289999999996</v>
      </c>
      <c r="Q12" s="172">
        <f t="shared" ref="Q12:AG12" si="14">56.9+10.17829</f>
        <v>67.078289999999996</v>
      </c>
      <c r="R12" s="172">
        <f t="shared" si="14"/>
        <v>67.078289999999996</v>
      </c>
      <c r="S12" s="172">
        <f t="shared" si="14"/>
        <v>67.078289999999996</v>
      </c>
      <c r="T12" s="172">
        <f t="shared" si="14"/>
        <v>67.078289999999996</v>
      </c>
      <c r="U12" s="172">
        <f t="shared" si="14"/>
        <v>67.078289999999996</v>
      </c>
      <c r="V12" s="172">
        <f t="shared" si="14"/>
        <v>67.078289999999996</v>
      </c>
      <c r="W12" s="172">
        <f t="shared" si="14"/>
        <v>67.078289999999996</v>
      </c>
      <c r="X12" s="172">
        <f t="shared" si="14"/>
        <v>67.078289999999996</v>
      </c>
      <c r="Y12" s="172">
        <f t="shared" si="14"/>
        <v>67.078289999999996</v>
      </c>
      <c r="Z12" s="172">
        <f t="shared" si="14"/>
        <v>67.078289999999996</v>
      </c>
      <c r="AA12" s="172">
        <f t="shared" si="14"/>
        <v>67.078289999999996</v>
      </c>
      <c r="AB12" s="172">
        <f t="shared" si="14"/>
        <v>67.078289999999996</v>
      </c>
      <c r="AC12" s="172">
        <f t="shared" si="14"/>
        <v>67.078289999999996</v>
      </c>
      <c r="AD12" s="172">
        <f t="shared" si="14"/>
        <v>67.078289999999996</v>
      </c>
      <c r="AE12" s="172">
        <f t="shared" si="14"/>
        <v>67.078289999999996</v>
      </c>
      <c r="AF12" s="172">
        <f t="shared" si="14"/>
        <v>67.078289999999996</v>
      </c>
      <c r="AG12" s="172">
        <f t="shared" si="14"/>
        <v>67.078289999999996</v>
      </c>
      <c r="AH12" s="29"/>
      <c r="AI12" s="29"/>
      <c r="AJ12" s="29"/>
      <c r="AK12" s="29"/>
      <c r="AL12" s="29"/>
      <c r="AM12" s="29"/>
      <c r="AN12" s="29"/>
      <c r="AO12" s="29"/>
      <c r="AP12" s="29"/>
      <c r="AQ12" s="29"/>
      <c r="AR12" s="29"/>
      <c r="AS12" s="29"/>
      <c r="AT12" s="29"/>
      <c r="AU12" s="29"/>
      <c r="AV12" s="29"/>
      <c r="AW12" s="29"/>
      <c r="AX12" s="29"/>
      <c r="AY12" s="29"/>
      <c r="AZ12" s="29"/>
      <c r="BA12" s="29"/>
      <c r="BB12" s="29" t="e">
        <f>IF(ISNUMBER(INDEX('Roundwood_transp._input'!$D$1:$M$96,MATCH('s2.LCIA'!BB$8,'Roundwood_transp._input'!$D$1:$D$96,0),8)),INDEX('Roundwood_transp._input'!$D$1:$M$96,MATCH('s2.LCIA'!BB$8,'Roundwood_transp._input'!$D$1:$D$96,0),8),INDEX('Roundwood_transp._input'!$D$1:$M$96,MATCH('s2.LCIA'!BB$8,'Roundwood_transp._input'!$D$1:$D$96,0),10))</f>
        <v>#N/A</v>
      </c>
      <c r="BC12" s="29" t="e">
        <f>IF(ISNUMBER(INDEX('Roundwood_transp._input'!$D$1:$M$96,MATCH('s2.LCIA'!BC$8,'Roundwood_transp._input'!$D$1:$D$96,0),8)),INDEX('Roundwood_transp._input'!$D$1:$M$96,MATCH('s2.LCIA'!BC$8,'Roundwood_transp._input'!$D$1:$D$96,0),8),INDEX('Roundwood_transp._input'!$D$1:$M$96,MATCH('s2.LCIA'!BC$8,'Roundwood_transp._input'!$D$1:$D$96,0),10))</f>
        <v>#N/A</v>
      </c>
      <c r="BD12" s="29" t="e">
        <f>IF(ISNUMBER(INDEX('Roundwood_transp._input'!$D$1:$M$96,MATCH('s2.LCIA'!BD$8,'Roundwood_transp._input'!$D$1:$D$96,0),8)),INDEX('Roundwood_transp._input'!$D$1:$M$96,MATCH('s2.LCIA'!BD$8,'Roundwood_transp._input'!$D$1:$D$96,0),8),INDEX('Roundwood_transp._input'!$D$1:$M$96,MATCH('s2.LCIA'!BD$8,'Roundwood_transp._input'!$D$1:$D$96,0),10))</f>
        <v>#N/A</v>
      </c>
      <c r="BE12" s="29" t="e">
        <f>IF(ISNUMBER(INDEX('Roundwood_transp._input'!$D$1:$M$96,MATCH('s2.LCIA'!BE$8,'Roundwood_transp._input'!$D$1:$D$96,0),8)),INDEX('Roundwood_transp._input'!$D$1:$M$96,MATCH('s2.LCIA'!BE$8,'Roundwood_transp._input'!$D$1:$D$96,0),8),INDEX('Roundwood_transp._input'!$D$1:$M$96,MATCH('s2.LCIA'!BE$8,'Roundwood_transp._input'!$D$1:$D$96,0),10))</f>
        <v>#N/A</v>
      </c>
      <c r="BF12" s="29" t="e">
        <f>IF(ISNUMBER(INDEX('Roundwood_transp._input'!$D$1:$M$96,MATCH('s2.LCIA'!BF$8,'Roundwood_transp._input'!$D$1:$D$96,0),8)),INDEX('Roundwood_transp._input'!$D$1:$M$96,MATCH('s2.LCIA'!BF$8,'Roundwood_transp._input'!$D$1:$D$96,0),8),INDEX('Roundwood_transp._input'!$D$1:$M$96,MATCH('s2.LCIA'!BF$8,'Roundwood_transp._input'!$D$1:$D$96,0),10))</f>
        <v>#N/A</v>
      </c>
      <c r="BG12" s="29" t="e">
        <f>IF(ISNUMBER(INDEX('Roundwood_transp._input'!$D$1:$M$96,MATCH('s2.LCIA'!BG$8,'Roundwood_transp._input'!$D$1:$D$96,0),8)),INDEX('Roundwood_transp._input'!$D$1:$M$96,MATCH('s2.LCIA'!BG$8,'Roundwood_transp._input'!$D$1:$D$96,0),8),INDEX('Roundwood_transp._input'!$D$1:$M$96,MATCH('s2.LCIA'!BG$8,'Roundwood_transp._input'!$D$1:$D$96,0),10))</f>
        <v>#N/A</v>
      </c>
      <c r="BH12" s="29" t="e">
        <f>IF(ISNUMBER(INDEX('Roundwood_transp._input'!$D$1:$M$96,MATCH('s2.LCIA'!BH$8,'Roundwood_transp._input'!$D$1:$D$96,0),8)),INDEX('Roundwood_transp._input'!$D$1:$M$96,MATCH('s2.LCIA'!BH$8,'Roundwood_transp._input'!$D$1:$D$96,0),8),INDEX('Roundwood_transp._input'!$D$1:$M$96,MATCH('s2.LCIA'!BH$8,'Roundwood_transp._input'!$D$1:$D$96,0),10))</f>
        <v>#N/A</v>
      </c>
      <c r="BI12" s="29" t="e">
        <f>IF(ISNUMBER(INDEX('Roundwood_transp._input'!$D$1:$M$96,MATCH('s2.LCIA'!BI$8,'Roundwood_transp._input'!$D$1:$D$96,0),8)),INDEX('Roundwood_transp._input'!$D$1:$M$96,MATCH('s2.LCIA'!BI$8,'Roundwood_transp._input'!$D$1:$D$96,0),8),INDEX('Roundwood_transp._input'!$D$1:$M$96,MATCH('s2.LCIA'!BI$8,'Roundwood_transp._input'!$D$1:$D$96,0),10))</f>
        <v>#N/A</v>
      </c>
      <c r="BJ12" s="29" t="e">
        <f>IF(ISNUMBER(INDEX('Roundwood_transp._input'!$D$1:$M$96,MATCH('s2.LCIA'!BJ$8,'Roundwood_transp._input'!$D$1:$D$96,0),8)),INDEX('Roundwood_transp._input'!$D$1:$M$96,MATCH('s2.LCIA'!BJ$8,'Roundwood_transp._input'!$D$1:$D$96,0),8),INDEX('Roundwood_transp._input'!$D$1:$M$96,MATCH('s2.LCIA'!BJ$8,'Roundwood_transp._input'!$D$1:$D$96,0),10))</f>
        <v>#N/A</v>
      </c>
      <c r="BK12" s="29" t="e">
        <f>IF(ISNUMBER(INDEX('Roundwood_transp._input'!$D$1:$M$96,MATCH('s2.LCIA'!BK$8,'Roundwood_transp._input'!$D$1:$D$96,0),8)),INDEX('Roundwood_transp._input'!$D$1:$M$96,MATCH('s2.LCIA'!BK$8,'Roundwood_transp._input'!$D$1:$D$96,0),8),INDEX('Roundwood_transp._input'!$D$1:$M$96,MATCH('s2.LCIA'!BK$8,'Roundwood_transp._input'!$D$1:$D$96,0),10))</f>
        <v>#N/A</v>
      </c>
      <c r="BL12" s="29" t="e">
        <f>IF(ISNUMBER(INDEX('Roundwood_transp._input'!$D$1:$M$96,MATCH('s2.LCIA'!BL$8,'Roundwood_transp._input'!$D$1:$D$96,0),8)),INDEX('Roundwood_transp._input'!$D$1:$M$96,MATCH('s2.LCIA'!BL$8,'Roundwood_transp._input'!$D$1:$D$96,0),8),INDEX('Roundwood_transp._input'!$D$1:$M$96,MATCH('s2.LCIA'!BL$8,'Roundwood_transp._input'!$D$1:$D$96,0),10))</f>
        <v>#N/A</v>
      </c>
      <c r="BM12" s="29" t="e">
        <f>IF(ISNUMBER(INDEX('Roundwood_transp._input'!$D$1:$M$96,MATCH('s2.LCIA'!BM$8,'Roundwood_transp._input'!$D$1:$D$96,0),8)),INDEX('Roundwood_transp._input'!$D$1:$M$96,MATCH('s2.LCIA'!BM$8,'Roundwood_transp._input'!$D$1:$D$96,0),8),INDEX('Roundwood_transp._input'!$D$1:$M$96,MATCH('s2.LCIA'!BM$8,'Roundwood_transp._input'!$D$1:$D$96,0),10))</f>
        <v>#N/A</v>
      </c>
      <c r="BN12" s="29" t="e">
        <f>IF(ISNUMBER(INDEX('Roundwood_transp._input'!$D$1:$M$96,MATCH('s2.LCIA'!BN$8,'Roundwood_transp._input'!$D$1:$D$96,0),8)),INDEX('Roundwood_transp._input'!$D$1:$M$96,MATCH('s2.LCIA'!BN$8,'Roundwood_transp._input'!$D$1:$D$96,0),8),INDEX('Roundwood_transp._input'!$D$1:$M$96,MATCH('s2.LCIA'!BN$8,'Roundwood_transp._input'!$D$1:$D$96,0),10))</f>
        <v>#N/A</v>
      </c>
      <c r="BO12" s="29" t="e">
        <f>IF(ISNUMBER(INDEX('Roundwood_transp._input'!$D$1:$M$96,MATCH('s2.LCIA'!BO$8,'Roundwood_transp._input'!$D$1:$D$96,0),8)),INDEX('Roundwood_transp._input'!$D$1:$M$96,MATCH('s2.LCIA'!BO$8,'Roundwood_transp._input'!$D$1:$D$96,0),8),INDEX('Roundwood_transp._input'!$D$1:$M$96,MATCH('s2.LCIA'!BO$8,'Roundwood_transp._input'!$D$1:$D$96,0),10))</f>
        <v>#N/A</v>
      </c>
      <c r="BP12" s="29" t="e">
        <f>IF(ISNUMBER(INDEX('Roundwood_transp._input'!$D$1:$M$96,MATCH('s2.LCIA'!BP$8,'Roundwood_transp._input'!$D$1:$D$96,0),8)),INDEX('Roundwood_transp._input'!$D$1:$M$96,MATCH('s2.LCIA'!BP$8,'Roundwood_transp._input'!$D$1:$D$96,0),8),INDEX('Roundwood_transp._input'!$D$1:$M$96,MATCH('s2.LCIA'!BP$8,'Roundwood_transp._input'!$D$1:$D$96,0),10))</f>
        <v>#N/A</v>
      </c>
      <c r="BQ12" s="29" t="e">
        <f>IF(ISNUMBER(INDEX('Roundwood_transp._input'!$D$1:$M$96,MATCH('s2.LCIA'!BQ$8,'Roundwood_transp._input'!$D$1:$D$96,0),8)),INDEX('Roundwood_transp._input'!$D$1:$M$96,MATCH('s2.LCIA'!BQ$8,'Roundwood_transp._input'!$D$1:$D$96,0),8),INDEX('Roundwood_transp._input'!$D$1:$M$96,MATCH('s2.LCIA'!BQ$8,'Roundwood_transp._input'!$D$1:$D$96,0),10))</f>
        <v>#N/A</v>
      </c>
      <c r="BR12" s="29" t="e">
        <f>IF(ISNUMBER(INDEX('Roundwood_transp._input'!$D$1:$M$96,MATCH('s2.LCIA'!BR$8,'Roundwood_transp._input'!$D$1:$D$96,0),8)),INDEX('Roundwood_transp._input'!$D$1:$M$96,MATCH('s2.LCIA'!BR$8,'Roundwood_transp._input'!$D$1:$D$96,0),8),INDEX('Roundwood_transp._input'!$D$1:$M$96,MATCH('s2.LCIA'!BR$8,'Roundwood_transp._input'!$D$1:$D$96,0),10))</f>
        <v>#N/A</v>
      </c>
      <c r="BS12" s="29" t="e">
        <f>IF(ISNUMBER(INDEX('Roundwood_transp._input'!$D$1:$M$96,MATCH('s2.LCIA'!BS$8,'Roundwood_transp._input'!$D$1:$D$96,0),8)),INDEX('Roundwood_transp._input'!$D$1:$M$96,MATCH('s2.LCIA'!BS$8,'Roundwood_transp._input'!$D$1:$D$96,0),8),INDEX('Roundwood_transp._input'!$D$1:$M$96,MATCH('s2.LCIA'!BS$8,'Roundwood_transp._input'!$D$1:$D$96,0),10))</f>
        <v>#N/A</v>
      </c>
    </row>
    <row r="13" spans="1:71" s="17" customFormat="1">
      <c r="B13" s="17" t="s">
        <v>1025</v>
      </c>
      <c r="C13" s="29"/>
      <c r="D13" s="29"/>
      <c r="E13" s="272" t="s">
        <v>1302</v>
      </c>
      <c r="F13" s="272" t="s">
        <v>929</v>
      </c>
      <c r="G13" s="272" t="s">
        <v>929</v>
      </c>
      <c r="H13" s="272" t="s">
        <v>929</v>
      </c>
      <c r="I13" s="272" t="s">
        <v>929</v>
      </c>
      <c r="J13" s="272" t="s">
        <v>929</v>
      </c>
      <c r="K13" s="272" t="s">
        <v>929</v>
      </c>
      <c r="L13" s="272" t="s">
        <v>929</v>
      </c>
      <c r="M13" s="272" t="s">
        <v>929</v>
      </c>
      <c r="N13" s="29"/>
      <c r="O13" s="29"/>
      <c r="P13" s="94" t="s">
        <v>929</v>
      </c>
      <c r="Q13" s="95" t="s">
        <v>929</v>
      </c>
      <c r="R13" s="95" t="s">
        <v>929</v>
      </c>
      <c r="S13" s="95" t="s">
        <v>929</v>
      </c>
      <c r="T13" s="95" t="s">
        <v>929</v>
      </c>
      <c r="U13" s="95" t="s">
        <v>929</v>
      </c>
      <c r="V13" s="95" t="s">
        <v>929</v>
      </c>
      <c r="W13" s="95" t="s">
        <v>929</v>
      </c>
      <c r="X13" s="95" t="s">
        <v>929</v>
      </c>
      <c r="Y13" s="95" t="s">
        <v>929</v>
      </c>
      <c r="Z13" s="95" t="s">
        <v>929</v>
      </c>
      <c r="AA13" s="95" t="s">
        <v>929</v>
      </c>
      <c r="AB13" s="95" t="s">
        <v>929</v>
      </c>
      <c r="AC13" s="95" t="s">
        <v>929</v>
      </c>
      <c r="AD13" s="95" t="s">
        <v>929</v>
      </c>
      <c r="AE13" s="95" t="s">
        <v>929</v>
      </c>
      <c r="AF13" s="95" t="s">
        <v>929</v>
      </c>
      <c r="AG13" s="95" t="s">
        <v>929</v>
      </c>
      <c r="AH13" s="29"/>
      <c r="AI13" s="29"/>
      <c r="AJ13" s="29"/>
      <c r="AK13" s="29"/>
      <c r="AL13" s="29"/>
      <c r="AM13" s="29"/>
      <c r="AN13" s="29"/>
      <c r="AO13" s="29"/>
      <c r="AP13" s="29"/>
      <c r="AQ13" s="29"/>
      <c r="AR13" s="29"/>
      <c r="AS13" s="29"/>
      <c r="AT13" s="29"/>
      <c r="AU13" s="29"/>
      <c r="AV13" s="29"/>
      <c r="AW13" s="29"/>
      <c r="AX13" s="29"/>
      <c r="AY13" s="29"/>
      <c r="AZ13" s="29"/>
      <c r="BA13" s="29"/>
      <c r="BB13" s="29" t="str">
        <f>IF(ISNUMBER(INDEX('Roundwood_transp._input'!$D$1:$M$96,MATCH('s2.LCIA'!BB$8,'Roundwood_transp._input'!$D$1:$D$96,0),8)),'Roundwood_transp._input'!$K$1,'Roundwood_transp._input'!$M$1)</f>
        <v>Transport, lorry 20-28t, fleet average/CH U</v>
      </c>
      <c r="BC13" s="29" t="str">
        <f>IF(ISNUMBER(INDEX('Roundwood_transp._input'!$D$1:$M$96,MATCH('s2.LCIA'!BC$8,'Roundwood_transp._input'!$D$1:$D$96,0),8)),'Roundwood_transp._input'!$K$1,'Roundwood_transp._input'!$M$1)</f>
        <v>Transport, lorry 20-28t, fleet average/CH U</v>
      </c>
      <c r="BD13" s="29" t="str">
        <f>IF(ISNUMBER(INDEX('Roundwood_transp._input'!$D$1:$M$96,MATCH('s2.LCIA'!BD$8,'Roundwood_transp._input'!$D$1:$D$96,0),8)),'Roundwood_transp._input'!$K$1,'Roundwood_transp._input'!$M$1)</f>
        <v>Transport, lorry 20-28t, fleet average/CH U</v>
      </c>
      <c r="BE13" s="29" t="str">
        <f>IF(ISNUMBER(INDEX('Roundwood_transp._input'!$D$1:$M$96,MATCH('s2.LCIA'!BE$8,'Roundwood_transp._input'!$D$1:$D$96,0),8)),'Roundwood_transp._input'!$K$1,'Roundwood_transp._input'!$M$1)</f>
        <v>Transport, lorry 20-28t, fleet average/CH U</v>
      </c>
      <c r="BF13" s="29" t="str">
        <f>IF(ISNUMBER(INDEX('Roundwood_transp._input'!$D$1:$M$96,MATCH('s2.LCIA'!BF$8,'Roundwood_transp._input'!$D$1:$D$96,0),8)),'Roundwood_transp._input'!$K$1,'Roundwood_transp._input'!$M$1)</f>
        <v>Transport, lorry 20-28t, fleet average/CH U</v>
      </c>
      <c r="BG13" s="29" t="str">
        <f>IF(ISNUMBER(INDEX('Roundwood_transp._input'!$D$1:$M$96,MATCH('s2.LCIA'!BG$8,'Roundwood_transp._input'!$D$1:$D$96,0),8)),'Roundwood_transp._input'!$K$1,'Roundwood_transp._input'!$M$1)</f>
        <v>Transport, lorry 20-28t, fleet average/CH U</v>
      </c>
      <c r="BH13" s="29" t="str">
        <f>IF(ISNUMBER(INDEX('Roundwood_transp._input'!$D$1:$M$96,MATCH('s2.LCIA'!BH$8,'Roundwood_transp._input'!$D$1:$D$96,0),8)),'Roundwood_transp._input'!$K$1,'Roundwood_transp._input'!$M$1)</f>
        <v>Transport, lorry 20-28t, fleet average/CH U</v>
      </c>
      <c r="BI13" s="29" t="str">
        <f>IF(ISNUMBER(INDEX('Roundwood_transp._input'!$D$1:$M$96,MATCH('s2.LCIA'!BI$8,'Roundwood_transp._input'!$D$1:$D$96,0),8)),'Roundwood_transp._input'!$K$1,'Roundwood_transp._input'!$M$1)</f>
        <v>Transport, lorry 20-28t, fleet average/CH U</v>
      </c>
      <c r="BJ13" s="29" t="str">
        <f>IF(ISNUMBER(INDEX('Roundwood_transp._input'!$D$1:$M$96,MATCH('s2.LCIA'!BJ$8,'Roundwood_transp._input'!$D$1:$D$96,0),8)),'Roundwood_transp._input'!$K$1,'Roundwood_transp._input'!$M$1)</f>
        <v>Transport, lorry 20-28t, fleet average/CH U</v>
      </c>
      <c r="BK13" s="29" t="str">
        <f>IF(ISNUMBER(INDEX('Roundwood_transp._input'!$D$1:$M$96,MATCH('s2.LCIA'!BK$8,'Roundwood_transp._input'!$D$1:$D$96,0),8)),'Roundwood_transp._input'!$K$1,'Roundwood_transp._input'!$M$1)</f>
        <v>Transport, lorry 20-28t, fleet average/CH U</v>
      </c>
      <c r="BL13" s="29" t="str">
        <f>IF(ISNUMBER(INDEX('Roundwood_transp._input'!$D$1:$M$96,MATCH('s2.LCIA'!BL$8,'Roundwood_transp._input'!$D$1:$D$96,0),8)),'Roundwood_transp._input'!$K$1,'Roundwood_transp._input'!$M$1)</f>
        <v>Transport, lorry 20-28t, fleet average/CH U</v>
      </c>
      <c r="BM13" s="29" t="str">
        <f>IF(ISNUMBER(INDEX('Roundwood_transp._input'!$D$1:$M$96,MATCH('s2.LCIA'!BM$8,'Roundwood_transp._input'!$D$1:$D$96,0),8)),'Roundwood_transp._input'!$K$1,'Roundwood_transp._input'!$M$1)</f>
        <v>Transport, lorry 20-28t, fleet average/CH U</v>
      </c>
      <c r="BN13" s="29" t="str">
        <f>IF(ISNUMBER(INDEX('Roundwood_transp._input'!$D$1:$M$96,MATCH('s2.LCIA'!BN$8,'Roundwood_transp._input'!$D$1:$D$96,0),8)),'Roundwood_transp._input'!$K$1,'Roundwood_transp._input'!$M$1)</f>
        <v>Transport, lorry 20-28t, fleet average/CH U</v>
      </c>
      <c r="BO13" s="29" t="str">
        <f>IF(ISNUMBER(INDEX('Roundwood_transp._input'!$D$1:$M$96,MATCH('s2.LCIA'!BO$8,'Roundwood_transp._input'!$D$1:$D$96,0),8)),'Roundwood_transp._input'!$K$1,'Roundwood_transp._input'!$M$1)</f>
        <v>Transport, lorry 20-28t, fleet average/CH U</v>
      </c>
      <c r="BP13" s="29" t="str">
        <f>IF(ISNUMBER(INDEX('Roundwood_transp._input'!$D$1:$M$96,MATCH('s2.LCIA'!BP$8,'Roundwood_transp._input'!$D$1:$D$96,0),8)),'Roundwood_transp._input'!$K$1,'Roundwood_transp._input'!$M$1)</f>
        <v>Transport, lorry 20-28t, fleet average/CH U</v>
      </c>
      <c r="BQ13" s="29" t="str">
        <f>IF(ISNUMBER(INDEX('Roundwood_transp._input'!$D$1:$M$96,MATCH('s2.LCIA'!BQ$8,'Roundwood_transp._input'!$D$1:$D$96,0),8)),'Roundwood_transp._input'!$K$1,'Roundwood_transp._input'!$M$1)</f>
        <v>Transport, lorry 20-28t, fleet average/CH U</v>
      </c>
      <c r="BR13" s="29" t="str">
        <f>IF(ISNUMBER(INDEX('Roundwood_transp._input'!$D$1:$M$96,MATCH('s2.LCIA'!BR$8,'Roundwood_transp._input'!$D$1:$D$96,0),8)),'Roundwood_transp._input'!$K$1,'Roundwood_transp._input'!$M$1)</f>
        <v>Transport, lorry 20-28t, fleet average/CH U</v>
      </c>
      <c r="BS13" s="29" t="str">
        <f>IF(ISNUMBER(INDEX('Roundwood_transp._input'!$D$1:$M$96,MATCH('s2.LCIA'!BS$8,'Roundwood_transp._input'!$D$1:$D$96,0),8)),'Roundwood_transp._input'!$K$1,'Roundwood_transp._input'!$M$1)</f>
        <v>Transport, lorry 20-28t, fleet average/CH U</v>
      </c>
    </row>
    <row r="14" spans="1:71" s="17" customFormat="1">
      <c r="B14" s="17" t="s">
        <v>1114</v>
      </c>
      <c r="C14" s="29"/>
      <c r="D14" s="29"/>
      <c r="E14" s="94">
        <f t="array" ref="E14">Ressourcenkorrektur!$J$23*Ressourcenkorrektur!$E$23*1.1</f>
        <v>-1523.8554633016515</v>
      </c>
      <c r="F14" s="95">
        <f t="array" ref="F14">Ressourcenkorrektur!$J$24*Ressourcenkorrektur!$E$24*1.1</f>
        <v>-1758.2036853046909</v>
      </c>
      <c r="G14" s="95">
        <f t="array" ref="G14">Ressourcenkorrektur!$J$24*Ressourcenkorrektur!$E$24*1.1</f>
        <v>-1758.2036853046909</v>
      </c>
      <c r="H14" s="95">
        <f t="array" ref="H14">Ressourcenkorrektur!$J$24*Ressourcenkorrektur!$E$24*1.1</f>
        <v>-1758.2036853046909</v>
      </c>
      <c r="I14" s="95">
        <f t="array" ref="I14">Ressourcenkorrektur!$J$24*Ressourcenkorrektur!$E$24*1.1</f>
        <v>-1758.2036853046909</v>
      </c>
      <c r="J14" s="95">
        <f t="array" ref="J14">Ressourcenkorrektur!$J$24*Ressourcenkorrektur!$E$24*1.1</f>
        <v>-1758.2036853046909</v>
      </c>
      <c r="K14" s="95">
        <f t="array" ref="K14">Ressourcenkorrektur!$J$24*Ressourcenkorrektur!$E$24*1.1</f>
        <v>-1758.2036853046909</v>
      </c>
      <c r="L14" s="95">
        <f t="array" ref="L14">Ressourcenkorrektur!$J$24*Ressourcenkorrektur!$E$24*1.1</f>
        <v>-1758.2036853046909</v>
      </c>
      <c r="M14" s="95">
        <f t="array" ref="M14">Ressourcenkorrektur!$J$24*Ressourcenkorrektur!$E$24*1.1</f>
        <v>-1758.2036853046909</v>
      </c>
      <c r="N14" s="29"/>
      <c r="O14" s="29"/>
      <c r="P14" s="113">
        <f>Ressourcenkorrektur!$J$4*Ressourcenkorrektur!$E$4*1.1</f>
        <v>-6271.0757342808865</v>
      </c>
      <c r="Q14" s="113">
        <f>Ressourcenkorrektur!$J$4*Ressourcenkorrektur!$E$4*1.1</f>
        <v>-6271.0757342808865</v>
      </c>
      <c r="R14" s="113">
        <f>Ressourcenkorrektur!$J$4*Ressourcenkorrektur!$E$4*1.1</f>
        <v>-6271.0757342808865</v>
      </c>
      <c r="S14" s="113">
        <f>Ressourcenkorrektur!$J$4*Ressourcenkorrektur!$E$4*1.1</f>
        <v>-6271.0757342808865</v>
      </c>
      <c r="T14" s="113">
        <f>Ressourcenkorrektur!$J$4*Ressourcenkorrektur!$E$4*1.1</f>
        <v>-6271.0757342808865</v>
      </c>
      <c r="U14" s="113">
        <f>Ressourcenkorrektur!$J$4*Ressourcenkorrektur!$E$4*1.1</f>
        <v>-6271.0757342808865</v>
      </c>
      <c r="V14" s="113">
        <f>Ressourcenkorrektur!$J$4*Ressourcenkorrektur!$E$4*1.1</f>
        <v>-6271.0757342808865</v>
      </c>
      <c r="W14" s="113">
        <f>Ressourcenkorrektur!$J$4*Ressourcenkorrektur!$E$4*1.1</f>
        <v>-6271.0757342808865</v>
      </c>
      <c r="X14" s="113">
        <f>Ressourcenkorrektur!$J$4*Ressourcenkorrektur!$E$4*1.1</f>
        <v>-6271.0757342808865</v>
      </c>
      <c r="Y14" s="113">
        <f>Ressourcenkorrektur!$J$4*Ressourcenkorrektur!$E$4*1.1</f>
        <v>-6271.0757342808865</v>
      </c>
      <c r="Z14" s="113">
        <f>Ressourcenkorrektur!$J$4*Ressourcenkorrektur!$E$4*1.1</f>
        <v>-6271.0757342808865</v>
      </c>
      <c r="AA14" s="113">
        <f>Ressourcenkorrektur!$J$4*Ressourcenkorrektur!$E$4*1.1</f>
        <v>-6271.0757342808865</v>
      </c>
      <c r="AB14" s="113">
        <f>Ressourcenkorrektur!$J$4*Ressourcenkorrektur!$E$4*1.1</f>
        <v>-6271.0757342808865</v>
      </c>
      <c r="AC14" s="113">
        <f>Ressourcenkorrektur!$J$4*Ressourcenkorrektur!$E$4*1.1</f>
        <v>-6271.0757342808865</v>
      </c>
      <c r="AD14" s="113">
        <f>Ressourcenkorrektur!$J$4*Ressourcenkorrektur!$E$4*1.1</f>
        <v>-6271.0757342808865</v>
      </c>
      <c r="AE14" s="113">
        <f>Ressourcenkorrektur!$J$4*Ressourcenkorrektur!$E$4*1.1</f>
        <v>-6271.0757342808865</v>
      </c>
      <c r="AF14" s="113">
        <f>Ressourcenkorrektur!$J$4*Ressourcenkorrektur!$E$4*1.1</f>
        <v>-6271.0757342808865</v>
      </c>
      <c r="AG14" s="113">
        <f>Ressourcenkorrektur!$J$4*Ressourcenkorrektur!$E$4*1.1</f>
        <v>-6271.0757342808865</v>
      </c>
      <c r="AH14" s="29"/>
      <c r="AI14" s="29"/>
      <c r="AJ14" s="29"/>
      <c r="AK14" s="29"/>
      <c r="AL14" s="29"/>
      <c r="AM14" s="29"/>
      <c r="AN14" s="29"/>
      <c r="AO14" s="29"/>
      <c r="AP14" s="29"/>
      <c r="AQ14" s="29"/>
      <c r="AR14" s="29"/>
      <c r="AS14" s="29"/>
      <c r="AT14" s="29"/>
      <c r="AU14" s="29"/>
      <c r="AV14" s="29"/>
      <c r="AW14" s="29"/>
      <c r="AX14" s="29"/>
      <c r="AY14" s="29"/>
      <c r="AZ14" s="29"/>
      <c r="BA14" s="29"/>
      <c r="BB14" s="29">
        <f t="array" ref="BB14">INDEX(Dichten!$A$2:$F$19,MATCH('s2.LCIA'!BB6&amp;'s2.LCIA'!BB2,INDEX(Dichten!$A$2:$F$19,,1)&amp;INDEX(Dichten!$A$2:$F$19,,2),0),4)</f>
        <v>-6875.0000000000009</v>
      </c>
      <c r="BC14" s="29">
        <f t="array" ref="BC14">INDEX(Dichten!$A$2:$F$19,MATCH('s2.LCIA'!BC6&amp;'s2.LCIA'!BC2,INDEX(Dichten!$A$2:$F$19,,1)&amp;INDEX(Dichten!$A$2:$F$19,,2),0),4)</f>
        <v>-6600.0000000000009</v>
      </c>
      <c r="BD14" s="29">
        <f t="array" ref="BD14">INDEX(Dichten!$A$2:$F$19,MATCH('s2.LCIA'!BD6&amp;'s2.LCIA'!BD2,INDEX(Dichten!$A$2:$F$19,,1)&amp;INDEX(Dichten!$A$2:$F$19,,2),0),4)</f>
        <v>-6710.0000000000009</v>
      </c>
      <c r="BE14" s="29">
        <f t="array" ref="BE14">INDEX(Dichten!$A$2:$F$19,MATCH('s2.LCIA'!BE6&amp;'s2.LCIA'!BE2,INDEX(Dichten!$A$2:$F$19,,1)&amp;INDEX(Dichten!$A$2:$F$19,,2),0),4)</f>
        <v>-6710.0000000000009</v>
      </c>
      <c r="BF14" s="29">
        <f t="array" ref="BF14">INDEX(Dichten!$A$2:$F$19,MATCH('s2.LCIA'!BF6&amp;'s2.LCIA'!BF2,INDEX(Dichten!$A$2:$F$19,,1)&amp;INDEX(Dichten!$A$2:$F$19,,2),0),4)</f>
        <v>-6710.0000000000009</v>
      </c>
      <c r="BG14" s="29">
        <f t="array" ref="BG14">INDEX(Dichten!$A$2:$F$19,MATCH('s2.LCIA'!BG6&amp;'s2.LCIA'!BG2,INDEX(Dichten!$A$2:$F$19,,1)&amp;INDEX(Dichten!$A$2:$F$19,,2),0),4)</f>
        <v>-6710.0000000000009</v>
      </c>
      <c r="BH14" s="29">
        <f t="array" ref="BH14">INDEX(Dichten!$A$2:$F$19,MATCH('s2.LCIA'!BH6&amp;'s2.LCIA'!BH2,INDEX(Dichten!$A$2:$F$19,,1)&amp;INDEX(Dichten!$A$2:$F$19,,2),0),4)</f>
        <v>-6710.0000000000009</v>
      </c>
      <c r="BI14" s="29">
        <f t="array" ref="BI14">INDEX(Dichten!$A$2:$F$19,MATCH('s2.LCIA'!BI6&amp;'s2.LCIA'!BI2,INDEX(Dichten!$A$2:$F$19,,1)&amp;INDEX(Dichten!$A$2:$F$19,,2),0),4)</f>
        <v>-6710.0000000000009</v>
      </c>
      <c r="BJ14" s="29">
        <f t="array" ref="BJ14">INDEX(Dichten!$A$2:$F$19,MATCH('s2.LCIA'!BJ6&amp;'s2.LCIA'!BJ2,INDEX(Dichten!$A$2:$F$19,,1)&amp;INDEX(Dichten!$A$2:$F$19,,2),0),4)</f>
        <v>-6875.0000000000009</v>
      </c>
      <c r="BK14" s="29">
        <f t="array" ref="BK14">INDEX(Dichten!$A$2:$F$19,MATCH('s2.LCIA'!BK6&amp;'s2.LCIA'!BK2,INDEX(Dichten!$A$2:$F$19,,1)&amp;INDEX(Dichten!$A$2:$F$19,,2),0),4)</f>
        <v>-4823.5</v>
      </c>
      <c r="BL14" s="29">
        <f t="array" ref="BL14">INDEX(Dichten!$A$2:$F$19,MATCH('s2.LCIA'!BL6&amp;'s2.LCIA'!BL2,INDEX(Dichten!$A$2:$F$19,,1)&amp;INDEX(Dichten!$A$2:$F$19,,2),0),4)</f>
        <v>-5161.75</v>
      </c>
      <c r="BM14" s="29">
        <f t="array" ref="BM14">INDEX(Dichten!$A$2:$F$19,MATCH('s2.LCIA'!BM6&amp;'s2.LCIA'!BM2,INDEX(Dichten!$A$2:$F$19,,1)&amp;INDEX(Dichten!$A$2:$F$19,,2),0),4)</f>
        <v>-5161.75</v>
      </c>
      <c r="BN14" s="29">
        <f t="array" ref="BN14">INDEX(Dichten!$A$2:$F$19,MATCH('s2.LCIA'!BN6&amp;'s2.LCIA'!BN2,INDEX(Dichten!$A$2:$F$19,,1)&amp;INDEX(Dichten!$A$2:$F$19,,2),0),4)</f>
        <v>-5161.75</v>
      </c>
      <c r="BO14" s="29">
        <f t="array" ref="BO14">INDEX(Dichten!$A$2:$F$19,MATCH('s2.LCIA'!BO6&amp;'s2.LCIA'!BO2,INDEX(Dichten!$A$2:$F$19,,1)&amp;INDEX(Dichten!$A$2:$F$19,,2),0),4)</f>
        <v>-5500</v>
      </c>
      <c r="BP14" s="29">
        <f t="array" ref="BP14">INDEX(Dichten!$A$2:$F$19,MATCH('s2.LCIA'!BP6&amp;'s2.LCIA'!BP2,INDEX(Dichten!$A$2:$F$19,,1)&amp;INDEX(Dichten!$A$2:$F$19,,2),0),4)</f>
        <v>-5500</v>
      </c>
      <c r="BQ14" s="29">
        <f t="array" ref="BQ14">INDEX(Dichten!$A$2:$F$19,MATCH('s2.LCIA'!BQ6&amp;'s2.LCIA'!BQ2,INDEX(Dichten!$A$2:$F$19,,1)&amp;INDEX(Dichten!$A$2:$F$19,,2),0),4)</f>
        <v>-5161.75</v>
      </c>
      <c r="BR14" s="29">
        <f t="array" ref="BR14">INDEX(Dichten!$A$2:$F$19,MATCH('s2.LCIA'!BR6&amp;'s2.LCIA'!BR2,INDEX(Dichten!$A$2:$F$19,,1)&amp;INDEX(Dichten!$A$2:$F$19,,2),0),4)</f>
        <v>-5161.75</v>
      </c>
      <c r="BS14" s="29">
        <f t="array" ref="BS14">INDEX(Dichten!$A$2:$F$19,MATCH('s2.LCIA'!BS6&amp;'s2.LCIA'!BS2,INDEX(Dichten!$A$2:$F$19,,1)&amp;INDEX(Dichten!$A$2:$F$19,,2),0),4)</f>
        <v>-4823.5</v>
      </c>
    </row>
    <row r="15" spans="1:71" s="17" customFormat="1" ht="28.5">
      <c r="A15" s="18" t="s">
        <v>66</v>
      </c>
      <c r="B15" s="18">
        <f>SUM(C15:AG15)</f>
        <v>0</v>
      </c>
      <c r="C15" s="19" t="str">
        <f t="array" ref="C15">IF(C$7="1",C149/3.6-PRODUCT(C9,INDEX($BB$1:$BS$19,15,MATCH(C$2&amp;C$6,INDEX($BB$1:$BS$19,2,)&amp;INDEX($BB$1:$BS$19,6,),0)))+C9*SUMPRODUCT($BB$7:$BS$7,$BB$15:$BS$15),"")</f>
        <v/>
      </c>
      <c r="D15" s="19" t="str">
        <f t="array" ref="D15">IF(D$7="1",D149/3.6-PRODUCT(D9,INDEX($BB$1:$BS$19,15,MATCH(D$2&amp;D$6,INDEX($BB$1:$BS$19,2,)&amp;INDEX($BB$1:$BS$19,6,),0)))+D9*SUMPRODUCT($BB$7:$BS$7,$BB$15:$BS$15),"")</f>
        <v/>
      </c>
      <c r="E15" s="19" t="str">
        <f>IF(E$7="1",E149/3.6-E$12*INDEX($AV$1:$BA$19,15,MATCH(E13,$AV$1:$BA$1,0)),"")</f>
        <v/>
      </c>
      <c r="F15" s="19" t="str">
        <f>IF(F$7="1",F149/3.6-F$12*INDEX($AV$1:$BA$19,15,MATCH(F13,$AV$1:$BA$1,0)),"")</f>
        <v/>
      </c>
      <c r="G15" s="19" t="str">
        <f t="array" ref="G15">IF(G$7="1",G149/3.6-G$12*INDEX($AV$1:$BA$19,15,MATCH(G13,$AV$1:$BA$1,0)),"")</f>
        <v/>
      </c>
      <c r="H15" s="19" t="str">
        <f t="array" ref="H15">IF(H$7="1",H149/3.6-H$12*INDEX($AV$1:$BA$19,15,MATCH(H13,$AV$1:$BA$1,0)),"")</f>
        <v/>
      </c>
      <c r="I15" s="19" t="str">
        <f t="array" ref="I15">IF(I$7="1",I149/3.6-I$12*INDEX($AV$1:$BA$19,15,MATCH(I13,$AV$1:$BA$1,0)),"")</f>
        <v/>
      </c>
      <c r="J15" s="19" t="str">
        <f t="array" ref="J15">IF(J$7="1",J149/3.6-J$12*INDEX($AV$1:$BA$19,15,MATCH(J13,$AV$1:$BA$1,0)),"")</f>
        <v/>
      </c>
      <c r="K15" s="19" t="str">
        <f t="array" ref="K15">IF(K$7="1",K149/3.6-K$12*INDEX($AV$1:$BA$19,15,MATCH(K13,$AV$1:$BA$1,0)),"")</f>
        <v/>
      </c>
      <c r="L15" s="19" t="str">
        <f t="array" ref="L15">IF(L$7="1",L149/3.6-L$12*INDEX($AV$1:$BA$19,15,MATCH(L13,$AV$1:$BA$1,0)),"")</f>
        <v/>
      </c>
      <c r="M15" s="19" t="str">
        <f t="array" ref="M15">IF(M$7="1",M149/3.6-M$12*INDEX($AV$1:$BA$19,15,MATCH(M13,$AV$1:$BA$1,0)),"")</f>
        <v/>
      </c>
      <c r="N15" s="19" t="str">
        <f t="array" ref="N15">IF(N$7="1",N149/3.6-PRODUCT(N9,INDEX($BB$1:$BS$19,15,MATCH(N$2&amp;N$6,INDEX($BB$1:$BS$19,2,)&amp;INDEX($BB$1:$BS$19,6,),0)))+N9*SUMPRODUCT($BB$7:$BS$7,$BB$15:$BS$15),"")</f>
        <v/>
      </c>
      <c r="O15" s="19" t="str">
        <f t="array" ref="O15">IF(O$7="1",O149/3.6-PRODUCT(O9,INDEX($BB$1:$BS$19,15,MATCH(O$2&amp;O$6,INDEX($BB$1:$BS$19,2,)&amp;INDEX($BB$1:$BS$19,6,),0)))+O9*SUMPRODUCT($BB$7:$BS$7,$BB$15:$BS$15),"")</f>
        <v/>
      </c>
      <c r="P15" s="19" t="str">
        <f>IF(P$7="1",P149*Ressourcenkorrektur!$E$4/3.6-P$12*INDEX($AV$1:$BA$19,15,MATCH(P$13,$AV$1:$BA$1,0))-P$10*INDEX($AV$1:$BA$19,15,MATCH(P$9,$AV$1:$BA$1,0)),"")</f>
        <v/>
      </c>
      <c r="Q15" s="19" t="str">
        <f>IF(Q$7="1",Q149*Ressourcenkorrektur!$E$4/3.6-Q$12*INDEX($AV$1:$BA$19,15,MATCH(Q$13,$AV$1:$BA$1,0))-Q$10*INDEX($AV$1:$BA$19,15,MATCH(Q$9,$AV$1:$BA$1,0)),"")</f>
        <v/>
      </c>
      <c r="R15" s="19" t="str">
        <f>IF(R$7="1",R149*Ressourcenkorrektur!$E$4/3.6-R$12*INDEX($AV$1:$BA$19,15,MATCH(R$13,$AV$1:$BA$1,0))-R$10*INDEX($AV$1:$BA$19,15,MATCH(R$9,$AV$1:$BA$1,0)),"")</f>
        <v/>
      </c>
      <c r="S15" s="19" t="str">
        <f>IF(S$7="1",S149*Ressourcenkorrektur!$E$4/3.6-S$12*INDEX($AV$1:$BA$19,15,MATCH(S$13,$AV$1:$BA$1,0))-S$10*INDEX($AV$1:$BA$19,15,MATCH(S$9,$AV$1:$BA$1,0)),"")</f>
        <v/>
      </c>
      <c r="T15" s="19" t="str">
        <f>IF(T$7="1",T149*Ressourcenkorrektur!$E$4/3.6-T$12*INDEX($AV$1:$BA$19,15,MATCH(T$13,$AV$1:$BA$1,0))-T$10*INDEX($AV$1:$BA$19,15,MATCH(T$9,$AV$1:$BA$1,0)),"")</f>
        <v/>
      </c>
      <c r="U15" s="19" t="str">
        <f>IF(U$7="1",U149*Ressourcenkorrektur!$E$4/3.6-U$12*INDEX($AV$1:$BA$19,15,MATCH(U$13,$AV$1:$BA$1,0))-U$10*INDEX($AV$1:$BA$19,15,MATCH(U$9,$AV$1:$BA$1,0)),"")</f>
        <v/>
      </c>
      <c r="V15" s="19" t="str">
        <f>IF(V$7="1",V149*Ressourcenkorrektur!$E$4/3.6-V$12*INDEX($AV$1:$BA$19,15,MATCH(V$13,$AV$1:$BA$1,0))-V$10*INDEX($AV$1:$BA$19,15,MATCH(V$9,$AV$1:$BA$1,0)),"")</f>
        <v/>
      </c>
      <c r="W15" s="19" t="str">
        <f>IF(W$7="1",W149*Ressourcenkorrektur!$E$4/3.6-W$12*INDEX($AV$1:$BA$19,15,MATCH(W$13,$AV$1:$BA$1,0))-W$10*INDEX($AV$1:$BA$19,15,MATCH(W$9,$AV$1:$BA$1,0)),"")</f>
        <v/>
      </c>
      <c r="X15" s="19" t="str">
        <f>IF(X$7="1",X149*Ressourcenkorrektur!$E$4/3.6-X$12*INDEX($AV$1:$BA$19,15,MATCH(X$13,$AV$1:$BA$1,0))-X$10*INDEX($AV$1:$BA$19,15,MATCH(X$9,$AV$1:$BA$1,0)),"")</f>
        <v/>
      </c>
      <c r="Y15" s="19" t="str">
        <f>IF(Y$7="1",Y149*Ressourcenkorrektur!$E$4/3.6-Y$12*INDEX($AV$1:$BA$19,15,MATCH(Y$13,$AV$1:$BA$1,0))-Y$10*INDEX($AV$1:$BA$19,15,MATCH(Y$9,$AV$1:$BA$1,0)),"")</f>
        <v/>
      </c>
      <c r="Z15" s="19" t="str">
        <f>IF(Z$7="1",Z149*Ressourcenkorrektur!$E$4/3.6-Z$12*INDEX($AV$1:$BA$19,15,MATCH(Z$13,$AV$1:$BA$1,0))-Z$10*INDEX($AV$1:$BA$19,15,MATCH(Z$9,$AV$1:$BA$1,0)),"")</f>
        <v/>
      </c>
      <c r="AA15" s="19" t="str">
        <f>IF(AA$7="1",AA149*Ressourcenkorrektur!$E$4/3.6-AA$12*INDEX($AV$1:$BA$19,15,MATCH(AA$13,$AV$1:$BA$1,0))-AA$10*INDEX($AV$1:$BA$19,15,MATCH(AA$9,$AV$1:$BA$1,0)),"")</f>
        <v/>
      </c>
      <c r="AB15" s="19" t="str">
        <f>IF(AB$7="1",AB149*Ressourcenkorrektur!$E$4/3.6-AB$12*INDEX($AV$1:$BA$19,15,MATCH(AB$13,$AV$1:$BA$1,0))-AB$10*INDEX($AV$1:$BA$19,15,MATCH(AB$9,$AV$1:$BA$1,0)),"")</f>
        <v/>
      </c>
      <c r="AC15" s="19" t="str">
        <f>IF(AC$7="1",AC149*Ressourcenkorrektur!$E$4/3.6-AC$12*INDEX($AV$1:$BA$19,15,MATCH(AC$13,$AV$1:$BA$1,0))-AC$10*INDEX($AV$1:$BA$19,15,MATCH(AC$9,$AV$1:$BA$1,0)),"")</f>
        <v/>
      </c>
      <c r="AD15" s="19" t="str">
        <f>IF(AD$7="1",AD149*Ressourcenkorrektur!$E$4/3.6-AD$12*INDEX($AV$1:$BA$19,15,MATCH(AD$13,$AV$1:$BA$1,0))-AD$10*INDEX($AV$1:$BA$19,15,MATCH(AD$9,$AV$1:$BA$1,0)),"")</f>
        <v/>
      </c>
      <c r="AE15" s="19" t="str">
        <f>IF(AE$7="1",AE149*Ressourcenkorrektur!$E$4/3.6-AE$12*INDEX($AV$1:$BA$19,15,MATCH(AE$13,$AV$1:$BA$1,0))-AE$10*INDEX($AV$1:$BA$19,15,MATCH(AE$9,$AV$1:$BA$1,0)),"")</f>
        <v/>
      </c>
      <c r="AF15" s="19" t="str">
        <f>IF(AF$7="1",AF149*Ressourcenkorrektur!$E$4/3.6-AF$12*INDEX($AV$1:$BA$19,15,MATCH(AF$13,$AV$1:$BA$1,0))-AF$10*INDEX($AV$1:$BA$19,15,MATCH(AF$9,$AV$1:$BA$1,0)),"")</f>
        <v/>
      </c>
      <c r="AG15" s="19" t="str">
        <f>IF(AG$7="1",AG149*Ressourcenkorrektur!$E$4/3.6-AG$12*INDEX($AV$1:$BA$19,15,MATCH(AG$13,$AV$1:$BA$1,0))-AG$10*INDEX($AV$1:$BA$19,15,MATCH(AG$9,$AV$1:$BA$1,0)),"")</f>
        <v/>
      </c>
      <c r="AH15" s="19"/>
      <c r="AI15" s="19"/>
      <c r="AJ15" s="19"/>
      <c r="AK15" s="19"/>
      <c r="AL15" s="19" t="str">
        <f t="array" ref="AL15">IF(ISTEXT(AL$4),AL149*SUMPRODUCT($BB$7:$BS$7,$BB$11:$BS$11)*1000/3.6,"")</f>
        <v/>
      </c>
      <c r="AM15" s="19" t="str">
        <f>IF(ISTEXT(AM$4),IF(ISTEXT($E$4),AM149*Ressourcenkorrektur!$E$23/3.6,'s2.LCIA'!AM149*Ressourcenkorrektur!$E$24/3.6),"")</f>
        <v/>
      </c>
      <c r="AN15" s="231"/>
      <c r="AO15" s="231"/>
      <c r="AP15" s="231"/>
      <c r="AQ15" s="231"/>
      <c r="AR15" s="231"/>
      <c r="AS15" s="19"/>
      <c r="AT15" s="19" t="str">
        <f t="array" ref="AT15">IF(ISTEXT(AT$4),AT149*Ressourcenkorrektur!$E$4/3.6,"")</f>
        <v/>
      </c>
      <c r="AU15" s="19" t="str">
        <f t="array" ref="AU15">IF(ISTEXT(AU$4),AU149*Ressourcenkorrektur!$E$4/3.6,"")</f>
        <v/>
      </c>
      <c r="AV15" s="19">
        <f>AV149/3.6</f>
        <v>0.62878111111111112</v>
      </c>
      <c r="AW15" s="19">
        <f t="shared" ref="AW15:BA15" si="15">AW149/3.6</f>
        <v>0.20145922777777778</v>
      </c>
      <c r="AX15" s="19">
        <f t="shared" si="15"/>
        <v>0.90205188888888888</v>
      </c>
      <c r="AY15" s="19">
        <f t="shared" si="15"/>
        <v>0.22540385555555553</v>
      </c>
      <c r="AZ15" s="19">
        <f t="shared" si="15"/>
        <v>0.56855344444444444</v>
      </c>
      <c r="BA15" s="19">
        <f t="shared" si="15"/>
        <v>0.84637349999999989</v>
      </c>
      <c r="BB15" s="19">
        <f>BB149/3.6</f>
        <v>3518.3122222222223</v>
      </c>
      <c r="BC15" s="19">
        <f>BC149/3.6</f>
        <v>3389.9569444444442</v>
      </c>
      <c r="BD15" s="19">
        <f>BD149/3.6</f>
        <v>3429.8572222222224</v>
      </c>
      <c r="BE15" s="19">
        <f t="shared" ref="BE15:BM15" si="16">BE149/3.6</f>
        <v>3445.2827777777775</v>
      </c>
      <c r="BF15" s="19">
        <f t="shared" si="16"/>
        <v>3445.2827777777775</v>
      </c>
      <c r="BG15" s="19">
        <f t="shared" si="16"/>
        <v>3445.2827777777775</v>
      </c>
      <c r="BH15" s="19">
        <f t="shared" si="16"/>
        <v>3429.8572222222224</v>
      </c>
      <c r="BI15" s="19">
        <f t="shared" si="16"/>
        <v>3429.8572222222224</v>
      </c>
      <c r="BJ15" s="19">
        <f t="shared" si="16"/>
        <v>3518.3122222222223</v>
      </c>
      <c r="BK15" s="19">
        <f t="shared" si="16"/>
        <v>2490.0695833333334</v>
      </c>
      <c r="BL15" s="19">
        <f t="shared" si="16"/>
        <v>2656.1912500000003</v>
      </c>
      <c r="BM15" s="19">
        <f t="shared" si="16"/>
        <v>2651.3208888888889</v>
      </c>
      <c r="BN15" s="19">
        <f t="array" ref="BN15">BN149/3.6</f>
        <v>2656.1912500000003</v>
      </c>
      <c r="BO15" s="19">
        <f t="shared" ref="BO15:BS15" si="17">BO149/3.6</f>
        <v>2833.2477777777776</v>
      </c>
      <c r="BP15" s="19">
        <f t="shared" si="17"/>
        <v>2833.2477777777776</v>
      </c>
      <c r="BQ15" s="19">
        <f t="shared" si="17"/>
        <v>2651.3208888888889</v>
      </c>
      <c r="BR15" s="19">
        <f t="shared" si="17"/>
        <v>2651.3208888888889</v>
      </c>
      <c r="BS15" s="19">
        <f t="shared" si="17"/>
        <v>2490.0695833333334</v>
      </c>
    </row>
    <row r="16" spans="1:71" s="17" customFormat="1" ht="28.5">
      <c r="A16" s="18" t="s">
        <v>65</v>
      </c>
      <c r="B16" s="18">
        <f>SUM(C16:AG16)</f>
        <v>0</v>
      </c>
      <c r="C16" s="19" t="str">
        <f t="array" ref="C16">IF(C$7="1",SUM(C$150:C$152)/3.6-PRODUCT(C$9,INDEX($BB$1:$BS$19,16,MATCH(C$2&amp;C$6,INDEX($BB$1:$BS$19,2,)&amp;INDEX($BB$1:$BS$19,6,),0)))+C9*SUMPRODUCT($BB$7:$BS$7,$BB$16:$BS$16),"")</f>
        <v/>
      </c>
      <c r="D16" s="19" t="str">
        <f t="array" ref="D16">IF(D$7="1",SUM(D$150:D$152)/3.6-PRODUCT(D$9,INDEX($BB$1:$BS$19,16,MATCH(D$2&amp;D$6,INDEX($BB$1:$BS$19,2,)&amp;INDEX($BB$1:$BS$19,6,),0)))+D9*SUMPRODUCT($BB$7:$BS$7,$BB$16:$BS$16),"")</f>
        <v/>
      </c>
      <c r="E16" s="19" t="str">
        <f>IF(E$7="1",SUM(E$150:E$152)/3.6-E$12*INDEX($AV$1:$BA$19,16,MATCH(E13,$AV$1:$BA$1,0)),"")</f>
        <v/>
      </c>
      <c r="F16" s="19" t="str">
        <f t="array" ref="F16">IF(F$7="1",SUM(F$150:F$152)/3.6-F$12*INDEX($AV$1:$BA$19,16,MATCH(F13,$AV$1:$BA$1,0)),"")</f>
        <v/>
      </c>
      <c r="G16" s="19" t="str">
        <f t="array" ref="G16">IF(G$7="1",SUM(G$150:G$152)/3.6-G$12*INDEX($AV$1:$BA$19,16,MATCH(G13,$AV$1:$BA$1,0)),"")</f>
        <v/>
      </c>
      <c r="H16" s="19" t="str">
        <f t="array" ref="H16">IF(H$7="1",SUM(H$150:H$152)/3.6-H$12*INDEX($AV$1:$BA$19,16,MATCH(H13,$AV$1:$BA$1,0)),"")</f>
        <v/>
      </c>
      <c r="I16" s="19" t="str">
        <f t="array" ref="I16">IF(I$7="1",SUM(I$150:I$152)/3.6-I$12*INDEX($AV$1:$BA$19,16,MATCH(I13,$AV$1:$BA$1,0)),"")</f>
        <v/>
      </c>
      <c r="J16" s="19" t="str">
        <f t="array" ref="J16">IF(J$7="1",SUM(J$150:J$152)/3.6-J$12*INDEX($AV$1:$BA$19,16,MATCH(J13,$AV$1:$BA$1,0)),"")</f>
        <v/>
      </c>
      <c r="K16" s="19" t="str">
        <f t="array" ref="K16">IF(K$7="1",SUM(K$150:K$152)/3.6-K$12*INDEX($AV$1:$BA$19,16,MATCH(K13,$AV$1:$BA$1,0)),"")</f>
        <v/>
      </c>
      <c r="L16" s="19" t="str">
        <f t="array" ref="L16">IF(L$7="1",SUM(L$150:L$152)/3.6-L$12*INDEX($AV$1:$BA$19,16,MATCH(L13,$AV$1:$BA$1,0)),"")</f>
        <v/>
      </c>
      <c r="M16" s="19" t="str">
        <f t="array" ref="M16">IF(M$7="1",SUM(M$150:M$152)/3.6-M$12*INDEX($AV$1:$BA$19,16,MATCH(M13,$AV$1:$BA$1,0)),"")</f>
        <v/>
      </c>
      <c r="N16" s="19" t="str">
        <f t="array" ref="N16">IF(N$7="1",SUM(N$150:N$152)/3.6-PRODUCT(N$9,INDEX($BB$1:$BS$19,16,MATCH(N$2&amp;N$6,INDEX($BB$1:$BS$19,2,)&amp;INDEX($BB$1:$BS$19,6,),0)))+N9*SUMPRODUCT($BB$7:$BS$7,$BB$16:$BS$16),"")</f>
        <v/>
      </c>
      <c r="O16" s="19" t="str">
        <f t="array" ref="O16">IF(O$7="1",SUM(O$150:O$152)/3.6-PRODUCT(O$9,INDEX($BB$1:$BS$19,16,MATCH(O$2&amp;O$6,INDEX($BB$1:$BS$19,2,)&amp;INDEX($BB$1:$BS$19,6,),0)))+O9*SUMPRODUCT($BB$7:$BS$7,$BB$16:$BS$16),"")</f>
        <v/>
      </c>
      <c r="P16" s="19" t="str">
        <f>IF(P$7="1",SUM(P$150:P$152)*Ressourcenkorrektur!$E$4/3.6-P$12*INDEX($AV$1:$BA$19,16,MATCH(P$13,$AV$1:$BA$1,0))-P$10*INDEX($AV$1:$BA$19,16,MATCH(P$9,$AV$1:$BA$1,0)),"")</f>
        <v/>
      </c>
      <c r="Q16" s="19" t="str">
        <f>IF(Q$7="1",SUM(Q$150:Q$152)*Ressourcenkorrektur!$E$4/3.6-Q$12*INDEX($AV$1:$BA$19,16,MATCH(Q$13,$AV$1:$BA$1,0))-Q$10*INDEX($AV$1:$BA$19,16,MATCH(Q$9,$AV$1:$BA$1,0)),"")</f>
        <v/>
      </c>
      <c r="R16" s="19" t="str">
        <f>IF(R$7="1",SUM(R$150:R$152)*Ressourcenkorrektur!$E$4/3.6-R$12*INDEX($AV$1:$BA$19,16,MATCH(R$13,$AV$1:$BA$1,0))-R$10*INDEX($AV$1:$BA$19,16,MATCH(R$9,$AV$1:$BA$1,0)),"")</f>
        <v/>
      </c>
      <c r="S16" s="19" t="str">
        <f>IF(S$7="1",SUM(S$150:S$152)*Ressourcenkorrektur!$E$4/3.6-S$12*INDEX($AV$1:$BA$19,16,MATCH(S$13,$AV$1:$BA$1,0))-S$10*INDEX($AV$1:$BA$19,16,MATCH(S$9,$AV$1:$BA$1,0)),"")</f>
        <v/>
      </c>
      <c r="T16" s="19" t="str">
        <f>IF(T$7="1",SUM(T$150:T$152)*Ressourcenkorrektur!$E$4/3.6-T$12*INDEX($AV$1:$BA$19,16,MATCH(T$13,$AV$1:$BA$1,0))-T$10*INDEX($AV$1:$BA$19,16,MATCH(T$9,$AV$1:$BA$1,0)),"")</f>
        <v/>
      </c>
      <c r="U16" s="19" t="str">
        <f>IF(U$7="1",SUM(U$150:U$152)*Ressourcenkorrektur!$E$4/3.6-U$12*INDEX($AV$1:$BA$19,16,MATCH(U$13,$AV$1:$BA$1,0))-U$10*INDEX($AV$1:$BA$19,16,MATCH(U$9,$AV$1:$BA$1,0)),"")</f>
        <v/>
      </c>
      <c r="V16" s="19" t="str">
        <f>IF(V$7="1",SUM(V$150:V$152)*Ressourcenkorrektur!$E$4/3.6-V$12*INDEX($AV$1:$BA$19,16,MATCH(V$13,$AV$1:$BA$1,0))-V$10*INDEX($AV$1:$BA$19,16,MATCH(V$9,$AV$1:$BA$1,0)),"")</f>
        <v/>
      </c>
      <c r="W16" s="19" t="str">
        <f>IF(W$7="1",SUM(W$150:W$152)*Ressourcenkorrektur!$E$4/3.6-W$12*INDEX($AV$1:$BA$19,16,MATCH(W$13,$AV$1:$BA$1,0))-W$10*INDEX($AV$1:$BA$19,16,MATCH(W$9,$AV$1:$BA$1,0)),"")</f>
        <v/>
      </c>
      <c r="X16" s="19" t="str">
        <f>IF(X$7="1",SUM(X$150:X$152)*Ressourcenkorrektur!$E$4/3.6-X$12*INDEX($AV$1:$BA$19,16,MATCH(X$13,$AV$1:$BA$1,0))-X$10*INDEX($AV$1:$BA$19,16,MATCH(X$9,$AV$1:$BA$1,0)),"")</f>
        <v/>
      </c>
      <c r="Y16" s="19" t="str">
        <f>IF(Y$7="1",SUM(Y$150:Y$152)*Ressourcenkorrektur!$E$4/3.6-Y$12*INDEX($AV$1:$BA$19,16,MATCH(Y$13,$AV$1:$BA$1,0))-Y$10*INDEX($AV$1:$BA$19,16,MATCH(Y$9,$AV$1:$BA$1,0)),"")</f>
        <v/>
      </c>
      <c r="Z16" s="19" t="str">
        <f>IF(Z$7="1",SUM(Z$150:Z$152)*Ressourcenkorrektur!$E$4/3.6-Z$12*INDEX($AV$1:$BA$19,16,MATCH(Z$13,$AV$1:$BA$1,0))-Z$10*INDEX($AV$1:$BA$19,16,MATCH(Z$9,$AV$1:$BA$1,0)),"")</f>
        <v/>
      </c>
      <c r="AA16" s="19" t="str">
        <f>IF(AA$7="1",SUM(AA$150:AA$152)*Ressourcenkorrektur!$E$4/3.6-AA$12*INDEX($AV$1:$BA$19,16,MATCH(AA$13,$AV$1:$BA$1,0))-AA$10*INDEX($AV$1:$BA$19,16,MATCH(AA$9,$AV$1:$BA$1,0)),"")</f>
        <v/>
      </c>
      <c r="AB16" s="19" t="str">
        <f>IF(AB$7="1",SUM(AB$150:AB$152)*Ressourcenkorrektur!$E$4/3.6-AB$12*INDEX($AV$1:$BA$19,16,MATCH(AB$13,$AV$1:$BA$1,0))-AB$10*INDEX($AV$1:$BA$19,16,MATCH(AB$9,$AV$1:$BA$1,0)),"")</f>
        <v/>
      </c>
      <c r="AC16" s="19" t="str">
        <f>IF(AC$7="1",SUM(AC$150:AC$152)*Ressourcenkorrektur!$E$4/3.6-AC$12*INDEX($AV$1:$BA$19,16,MATCH(AC$13,$AV$1:$BA$1,0))-AC$10*INDEX($AV$1:$BA$19,16,MATCH(AC$9,$AV$1:$BA$1,0)),"")</f>
        <v/>
      </c>
      <c r="AD16" s="19" t="str">
        <f>IF(AD$7="1",SUM(AD$150:AD$152)*Ressourcenkorrektur!$E$4/3.6-AD$12*INDEX($AV$1:$BA$19,16,MATCH(AD$13,$AV$1:$BA$1,0))-AD$10*INDEX($AV$1:$BA$19,16,MATCH(AD$9,$AV$1:$BA$1,0)),"")</f>
        <v/>
      </c>
      <c r="AE16" s="19" t="str">
        <f>IF(AE$7="1",SUM(AE$150:AE$152)*Ressourcenkorrektur!$E$4/3.6-AE$12*INDEX($AV$1:$BA$19,16,MATCH(AE$13,$AV$1:$BA$1,0))-AE$10*INDEX($AV$1:$BA$19,16,MATCH(AE$9,$AV$1:$BA$1,0)),"")</f>
        <v/>
      </c>
      <c r="AF16" s="19" t="str">
        <f>IF(AF$7="1",SUM(AF$150:AF$152)*Ressourcenkorrektur!$E$4/3.6-AF$12*INDEX($AV$1:$BA$19,16,MATCH(AF$13,$AV$1:$BA$1,0))-AF$10*INDEX($AV$1:$BA$19,16,MATCH(AF$9,$AV$1:$BA$1,0)),"")</f>
        <v/>
      </c>
      <c r="AG16" s="19" t="str">
        <f>IF(AG$7="1",SUM(AG$150:AG$152)*Ressourcenkorrektur!$E$4/3.6-AG$12*INDEX($AV$1:$BA$19,16,MATCH(AG$13,$AV$1:$BA$1,0))-AG$10*INDEX($AV$1:$BA$19,16,MATCH(AG$9,$AV$1:$BA$1,0)),"")</f>
        <v/>
      </c>
      <c r="AH16" s="19"/>
      <c r="AI16" s="19"/>
      <c r="AJ16" s="19"/>
      <c r="AK16" s="19"/>
      <c r="AL16" s="19" t="str">
        <f t="array" ref="AL16">IF(ISTEXT(AL$4),SUM(AL150:AL152)*SUMPRODUCT($BB$7:$BS$7,$BB$11:$BS$11)*1000/3.6,"")</f>
        <v/>
      </c>
      <c r="AM16" s="19" t="str">
        <f t="array" ref="AM16">IF(ISTEXT(AM$4),IF(ISTEXT($E$4),SUM(AM150:AM152)*Ressourcenkorrektur!$E$23/3.6,SUM(AM150:AM152)*Ressourcenkorrektur!$E$24/3.6),"")</f>
        <v/>
      </c>
      <c r="AN16" s="231"/>
      <c r="AO16" s="231"/>
      <c r="AP16" s="231"/>
      <c r="AQ16" s="231"/>
      <c r="AR16" s="231"/>
      <c r="AS16" s="19"/>
      <c r="AT16" s="19" t="str">
        <f t="array" ref="AT16">IF(ISTEXT(AT$4),SUM(AT150:AT152)*Ressourcenkorrektur!$E$4/3.6,"")</f>
        <v/>
      </c>
      <c r="AU16" s="19" t="str">
        <f t="array" ref="AU16">IF(ISTEXT(AU$4),SUM(AU150:AU152)*Ressourcenkorrektur!$E$4/3.6,"")</f>
        <v/>
      </c>
      <c r="AV16" s="19">
        <f>SUM(AV150:AV152)/3.6</f>
        <v>0.61974274398050011</v>
      </c>
      <c r="AW16" s="19">
        <f t="shared" ref="AW16:AY16" si="18">SUM(AW150:AW152)/3.6</f>
        <v>0.18675462899480275</v>
      </c>
      <c r="AX16" s="19">
        <f t="shared" si="18"/>
        <v>0.88984389504700001</v>
      </c>
      <c r="AY16" s="19">
        <f t="shared" si="18"/>
        <v>0.15233266879232499</v>
      </c>
      <c r="AZ16" s="19">
        <f t="shared" ref="AZ16:BA16" si="19">SUM(AZ150:AZ152)/3.6</f>
        <v>0.5610752101268055</v>
      </c>
      <c r="BA16" s="19">
        <f t="shared" si="19"/>
        <v>0.83466811951641662</v>
      </c>
      <c r="BB16" s="19">
        <f>SUM(BB150:BB152)/3.6</f>
        <v>42.278321221216665</v>
      </c>
      <c r="BC16" s="19">
        <f t="shared" ref="BC16:BS16" si="20">SUM(BC150:BC152)/3.6</f>
        <v>51.970658625274993</v>
      </c>
      <c r="BD16" s="19">
        <f t="shared" si="20"/>
        <v>38.971790877266663</v>
      </c>
      <c r="BE16" s="19">
        <f t="shared" si="20"/>
        <v>52.002368492377769</v>
      </c>
      <c r="BF16" s="19">
        <f t="shared" si="20"/>
        <v>52.002368492377769</v>
      </c>
      <c r="BG16" s="19">
        <f t="shared" si="20"/>
        <v>52.002368492377769</v>
      </c>
      <c r="BH16" s="19">
        <f t="shared" si="20"/>
        <v>38.971790877266663</v>
      </c>
      <c r="BI16" s="19">
        <f t="shared" si="20"/>
        <v>38.971790877266663</v>
      </c>
      <c r="BJ16" s="19">
        <f t="shared" si="20"/>
        <v>42.278321221216665</v>
      </c>
      <c r="BK16" s="19">
        <f t="shared" si="20"/>
        <v>48.28305867668611</v>
      </c>
      <c r="BL16" s="19">
        <f t="shared" si="20"/>
        <v>44.748841525125002</v>
      </c>
      <c r="BM16" s="19">
        <f t="shared" si="20"/>
        <v>42.542562537488877</v>
      </c>
      <c r="BN16" s="19">
        <f t="shared" si="20"/>
        <v>44.748841525125002</v>
      </c>
      <c r="BO16" s="19">
        <f t="shared" si="20"/>
        <v>50.521487855263885</v>
      </c>
      <c r="BP16" s="19">
        <f t="shared" si="20"/>
        <v>50.521487855263885</v>
      </c>
      <c r="BQ16" s="19">
        <f t="shared" si="20"/>
        <v>42.542562537488877</v>
      </c>
      <c r="BR16" s="19">
        <f t="shared" si="20"/>
        <v>42.542562537488877</v>
      </c>
      <c r="BS16" s="19">
        <f t="shared" si="20"/>
        <v>48.28305867668611</v>
      </c>
    </row>
    <row r="17" spans="1:71" s="17" customFormat="1" ht="28.5">
      <c r="A17" s="18" t="s">
        <v>64</v>
      </c>
      <c r="B17" s="18">
        <f>SUM(C17:AG17)</f>
        <v>0</v>
      </c>
      <c r="C17" s="19" t="str">
        <f t="array" ref="C17">IF(C7="1",SUM(C153:C155)/3.6-PRODUCT(C$9,INDEX($BB$1:$BS$19,17,MATCH(C$2&amp;C$6,INDEX($BB$1:$BS$19,2,)&amp;INDEX($BB$1:$BS$19,6,),0)))+C9*SUMPRODUCT($BB$7:$BS$7,$BB$17:$BS$17),"")</f>
        <v/>
      </c>
      <c r="D17" s="19" t="str">
        <f t="array" ref="D17">IF(D7="1",SUM(D153:D155)/3.6-PRODUCT(D$9,INDEX($BB$1:$BS$19,17,MATCH(D$2&amp;D$6,INDEX($BB$1:$BS$19,2,)&amp;INDEX($BB$1:$BS$19,6,),0)))+D9*SUMPRODUCT($BB$7:$BS$7,$BB$17:$BS$17),"")</f>
        <v/>
      </c>
      <c r="E17" s="19" t="str">
        <f t="array" ref="E17">IF(E7="1",SUM(E153:E155)/3.6-E$12*INDEX($AV$1:$BA$19,17,MATCH(E13,$AV$1:$BA$1,0)),"")</f>
        <v/>
      </c>
      <c r="F17" s="19" t="str">
        <f t="array" ref="F17">IF(F7="1",SUM(F153:F155)/3.6-F$12*INDEX($AV$1:$BA$19,17,MATCH(F13,$AV$1:$BA$1,0)),"")</f>
        <v/>
      </c>
      <c r="G17" s="19" t="str">
        <f t="array" ref="G17">IF(G7="1",SUM(G153:G155)/3.6-G$12*INDEX($AV$1:$BA$19,17,MATCH(G13,$AV$1:$BA$1,0)),"")</f>
        <v/>
      </c>
      <c r="H17" s="19" t="str">
        <f t="array" ref="H17">IF(H7="1",SUM(H153:H155)/3.6-H$12*INDEX($AV$1:$BA$19,17,MATCH(H13,$AV$1:$BA$1,0)),"")</f>
        <v/>
      </c>
      <c r="I17" s="19" t="str">
        <f t="array" ref="I17">IF(I7="1",SUM(I153:I155)/3.6-I$12*INDEX($AV$1:$BA$19,17,MATCH(I13,$AV$1:$BA$1,0)),"")</f>
        <v/>
      </c>
      <c r="J17" s="19" t="str">
        <f t="array" ref="J17">IF(J7="1",SUM(J153:J155)/3.6-J$12*INDEX($AV$1:$BA$19,17,MATCH(J13,$AV$1:$BA$1,0)),"")</f>
        <v/>
      </c>
      <c r="K17" s="19" t="str">
        <f t="array" ref="K17">IF(K7="1",SUM(K153:K155)/3.6-K$12*INDEX($AV$1:$BA$19,17,MATCH(K13,$AV$1:$BA$1,0)),"")</f>
        <v/>
      </c>
      <c r="L17" s="19" t="str">
        <f t="array" ref="L17">IF(L7="1",SUM(L153:L155)/3.6-L$12*INDEX($AV$1:$BA$19,17,MATCH(L13,$AV$1:$BA$1,0)),"")</f>
        <v/>
      </c>
      <c r="M17" s="19" t="str">
        <f t="array" ref="M17">IF(M7="1",SUM(M153:M155)/3.6-M$12*INDEX($AV$1:$BA$19,17,MATCH(M13,$AV$1:$BA$1,0)),"")</f>
        <v/>
      </c>
      <c r="N17" s="19" t="str">
        <f t="array" ref="N17">IF(N7="1",SUM(N153:N155)/3.6-PRODUCT(N$9,INDEX($BB$1:$BS$19,17,MATCH(N$2&amp;N$6,INDEX($BB$1:$BS$19,2,)&amp;INDEX($BB$1:$BS$19,6,),0)))+N9*SUMPRODUCT($BB$7:$BS$7,$BB$17:$BS$17),"")</f>
        <v/>
      </c>
      <c r="O17" s="19" t="str">
        <f t="array" ref="O17">IF(O7="1",SUM(O153:O155)/3.6-PRODUCT(O$9,INDEX($BB$1:$BS$19,17,MATCH(O$2&amp;O$6,INDEX($BB$1:$BS$19,2,)&amp;INDEX($BB$1:$BS$19,6,),0)))+O9*SUMPRODUCT($BB$7:$BS$7,$BB$17:$BS$17),"")</f>
        <v/>
      </c>
      <c r="P17" s="19" t="str">
        <f>IF(P7="1",SUM(P153:P155)*Ressourcenkorrektur!$E$4/3.6-P$12*INDEX($AV$1:$BA$19,17,MATCH(P$13,$AV$1:$BA$1,0))-P$10*INDEX($AV$1:$BA$19,17,MATCH(P$9,$AV$1:$BA$1,0)),"")</f>
        <v/>
      </c>
      <c r="Q17" s="19" t="str">
        <f>IF(Q7="1",SUM(Q153:Q155)*Ressourcenkorrektur!$E$4/3.6-Q$12*INDEX($AV$1:$BA$19,17,MATCH(Q$13,$AV$1:$BA$1,0))-Q$10*INDEX($AV$1:$BA$19,17,MATCH(Q$9,$AV$1:$BA$1,0)),"")</f>
        <v/>
      </c>
      <c r="R17" s="19" t="str">
        <f>IF(R7="1",SUM(R153:R155)*Ressourcenkorrektur!$E$4/3.6-R$12*INDEX($AV$1:$BA$19,17,MATCH(R$13,$AV$1:$BA$1,0))-R$10*INDEX($AV$1:$BA$19,17,MATCH(R$9,$AV$1:$BA$1,0)),"")</f>
        <v/>
      </c>
      <c r="S17" s="19" t="str">
        <f>IF(S7="1",SUM(S153:S155)*Ressourcenkorrektur!$E$4/3.6-S$12*INDEX($AV$1:$BA$19,17,MATCH(S$13,$AV$1:$BA$1,0))-S$10*INDEX($AV$1:$BA$19,17,MATCH(S$9,$AV$1:$BA$1,0)),"")</f>
        <v/>
      </c>
      <c r="T17" s="19" t="str">
        <f>IF(T7="1",SUM(T153:T155)*Ressourcenkorrektur!$E$4/3.6-T$12*INDEX($AV$1:$BA$19,17,MATCH(T$13,$AV$1:$BA$1,0))-T$10*INDEX($AV$1:$BA$19,17,MATCH(T$9,$AV$1:$BA$1,0)),"")</f>
        <v/>
      </c>
      <c r="U17" s="19" t="str">
        <f>IF(U7="1",SUM(U153:U155)*Ressourcenkorrektur!$E$4/3.6-U$12*INDEX($AV$1:$BA$19,17,MATCH(U$13,$AV$1:$BA$1,0))-U$10*INDEX($AV$1:$BA$19,17,MATCH(U$9,$AV$1:$BA$1,0)),"")</f>
        <v/>
      </c>
      <c r="V17" s="19" t="str">
        <f>IF(V7="1",SUM(V153:V155)*Ressourcenkorrektur!$E$4/3.6-V$12*INDEX($AV$1:$BA$19,17,MATCH(V$13,$AV$1:$BA$1,0))-V$10*INDEX($AV$1:$BA$19,17,MATCH(V$9,$AV$1:$BA$1,0)),"")</f>
        <v/>
      </c>
      <c r="W17" s="19" t="str">
        <f>IF(W7="1",SUM(W153:W155)*Ressourcenkorrektur!$E$4/3.6-W$12*INDEX($AV$1:$BA$19,17,MATCH(W$13,$AV$1:$BA$1,0))-W$10*INDEX($AV$1:$BA$19,17,MATCH(W$9,$AV$1:$BA$1,0)),"")</f>
        <v/>
      </c>
      <c r="X17" s="19" t="str">
        <f>IF(X7="1",SUM(X153:X155)*Ressourcenkorrektur!$E$4/3.6-X$12*INDEX($AV$1:$BA$19,17,MATCH(X$13,$AV$1:$BA$1,0))-X$10*INDEX($AV$1:$BA$19,17,MATCH(X$9,$AV$1:$BA$1,0)),"")</f>
        <v/>
      </c>
      <c r="Y17" s="19" t="str">
        <f>IF(Y7="1",SUM(Y153:Y155)*Ressourcenkorrektur!$E$4/3.6-Y$12*INDEX($AV$1:$BA$19,17,MATCH(Y$13,$AV$1:$BA$1,0))-Y$10*INDEX($AV$1:$BA$19,17,MATCH(Y$9,$AV$1:$BA$1,0)),"")</f>
        <v/>
      </c>
      <c r="Z17" s="19" t="str">
        <f>IF(Z7="1",SUM(Z153:Z155)*Ressourcenkorrektur!$E$4/3.6-Z$12*INDEX($AV$1:$BA$19,17,MATCH(Z$13,$AV$1:$BA$1,0))-Z$10*INDEX($AV$1:$BA$19,17,MATCH(Z$9,$AV$1:$BA$1,0)),"")</f>
        <v/>
      </c>
      <c r="AA17" s="19" t="str">
        <f>IF(AA7="1",SUM(AA153:AA155)*Ressourcenkorrektur!$E$4/3.6-AA$12*INDEX($AV$1:$BA$19,17,MATCH(AA$13,$AV$1:$BA$1,0))-AA$10*INDEX($AV$1:$BA$19,17,MATCH(AA$9,$AV$1:$BA$1,0)),"")</f>
        <v/>
      </c>
      <c r="AB17" s="19" t="str">
        <f>IF(AB7="1",SUM(AB153:AB155)*Ressourcenkorrektur!$E$4/3.6-AB$12*INDEX($AV$1:$BA$19,17,MATCH(AB$13,$AV$1:$BA$1,0))-AB$10*INDEX($AV$1:$BA$19,17,MATCH(AB$9,$AV$1:$BA$1,0)),"")</f>
        <v/>
      </c>
      <c r="AC17" s="19" t="str">
        <f>IF(AC7="1",SUM(AC153:AC155)*Ressourcenkorrektur!$E$4/3.6-AC$12*INDEX($AV$1:$BA$19,17,MATCH(AC$13,$AV$1:$BA$1,0))-AC$10*INDEX($AV$1:$BA$19,17,MATCH(AC$9,$AV$1:$BA$1,0)),"")</f>
        <v/>
      </c>
      <c r="AD17" s="19" t="str">
        <f>IF(AD7="1",SUM(AD153:AD155)*Ressourcenkorrektur!$E$4/3.6-AD$12*INDEX($AV$1:$BA$19,17,MATCH(AD$13,$AV$1:$BA$1,0))-AD$10*INDEX($AV$1:$BA$19,17,MATCH(AD$9,$AV$1:$BA$1,0)),"")</f>
        <v/>
      </c>
      <c r="AE17" s="19" t="str">
        <f>IF(AE7="1",SUM(AE153:AE155)*Ressourcenkorrektur!$E$4/3.6-AE$12*INDEX($AV$1:$BA$19,17,MATCH(AE$13,$AV$1:$BA$1,0))-AE$10*INDEX($AV$1:$BA$19,17,MATCH(AE$9,$AV$1:$BA$1,0)),"")</f>
        <v/>
      </c>
      <c r="AF17" s="19" t="str">
        <f>IF(AF7="1",SUM(AF153:AF155)*Ressourcenkorrektur!$E$4/3.6-AF$12*INDEX($AV$1:$BA$19,17,MATCH(AF$13,$AV$1:$BA$1,0))-AF$10*INDEX($AV$1:$BA$19,17,MATCH(AF$9,$AV$1:$BA$1,0)),"")</f>
        <v/>
      </c>
      <c r="AG17" s="19" t="str">
        <f>IF(AG7="1",SUM(AG153:AG155)*Ressourcenkorrektur!$E$4/3.6-AG$12*INDEX($AV$1:$BA$19,17,MATCH(AG$13,$AV$1:$BA$1,0))-AG$10*INDEX($AV$1:$BA$19,17,MATCH(AG$9,$AV$1:$BA$1,0)),"")</f>
        <v/>
      </c>
      <c r="AH17" s="19"/>
      <c r="AI17" s="19"/>
      <c r="AJ17" s="19"/>
      <c r="AK17" s="19"/>
      <c r="AL17" s="19" t="str">
        <f t="array" ref="AL17">IF(ISTEXT(AL$4),SUM(AL153:AL155)*SUMPRODUCT($BB$7:$BS$7,$BB$11:$BS$11)*1000/3.6,"")</f>
        <v/>
      </c>
      <c r="AM17" s="19" t="str">
        <f t="array" ref="AM17">IF(ISTEXT(AM$4),IF(ISTEXT($E$4),SUM(AM153:AM155)*Ressourcenkorrektur!$E$23/3.6,SUM(AM153:AM155)*Ressourcenkorrektur!$E$24/3.6),"")</f>
        <v/>
      </c>
      <c r="AN17" s="231"/>
      <c r="AO17" s="231"/>
      <c r="AP17" s="231"/>
      <c r="AQ17" s="231"/>
      <c r="AR17" s="231"/>
      <c r="AS17" s="19"/>
      <c r="AT17" s="19" t="str">
        <f t="array" ref="AT17">IF(ISTEXT(AT$4),SUM(AT153:AT155)*Ressourcenkorrektur!$E$4/3.6,"")</f>
        <v/>
      </c>
      <c r="AU17" s="19" t="str">
        <f t="array" ref="AU17">IF(ISTEXT(AU$4),SUM(AU153:AU155)*Ressourcenkorrektur!$E$4/3.6,"")</f>
        <v/>
      </c>
      <c r="AV17" s="19">
        <f>SUM(AV153:AV155)/3.6</f>
        <v>9.0383751111111112E-3</v>
      </c>
      <c r="AW17" s="19">
        <f t="shared" ref="AW17:AY17" si="21">SUM(AW153:AW155)/3.6</f>
        <v>1.4704601388888889E-2</v>
      </c>
      <c r="AX17" s="19">
        <f t="shared" si="21"/>
        <v>1.2207986833333333E-2</v>
      </c>
      <c r="AY17" s="19">
        <f t="shared" si="21"/>
        <v>7.307118475555556E-2</v>
      </c>
      <c r="AZ17" s="19">
        <f t="shared" ref="AZ17:BA17" si="22">SUM(AZ153:AZ155)/3.6</f>
        <v>7.478245027777778E-3</v>
      </c>
      <c r="BA17" s="19">
        <f t="shared" si="22"/>
        <v>1.1705369805555555E-2</v>
      </c>
      <c r="BB17" s="19">
        <f>SUM(BB153:BB155)/3.6</f>
        <v>3476.0338999666669</v>
      </c>
      <c r="BC17" s="19">
        <f t="shared" ref="BC17:BS17" si="23">SUM(BC153:BC155)/3.6</f>
        <v>3337.9863440222216</v>
      </c>
      <c r="BD17" s="19">
        <f t="shared" si="23"/>
        <v>3390.8854981666668</v>
      </c>
      <c r="BE17" s="19">
        <f t="shared" si="23"/>
        <v>3393.2801898055554</v>
      </c>
      <c r="BF17" s="19">
        <f t="shared" si="23"/>
        <v>3393.2801898055554</v>
      </c>
      <c r="BG17" s="19">
        <f t="shared" si="23"/>
        <v>3393.2801898055554</v>
      </c>
      <c r="BH17" s="19">
        <f t="shared" si="23"/>
        <v>3390.8854981666668</v>
      </c>
      <c r="BI17" s="19">
        <f t="shared" si="23"/>
        <v>3390.8854981666668</v>
      </c>
      <c r="BJ17" s="19">
        <f t="shared" si="23"/>
        <v>3476.0338999666669</v>
      </c>
      <c r="BK17" s="19">
        <f t="shared" si="23"/>
        <v>2441.7865125944445</v>
      </c>
      <c r="BL17" s="19">
        <f t="shared" si="23"/>
        <v>2611.4423875416669</v>
      </c>
      <c r="BM17" s="19">
        <f t="shared" si="23"/>
        <v>2608.7783267722225</v>
      </c>
      <c r="BN17" s="19">
        <f t="shared" si="23"/>
        <v>2611.4423875416669</v>
      </c>
      <c r="BO17" s="19">
        <f t="shared" si="23"/>
        <v>2782.7261217472224</v>
      </c>
      <c r="BP17" s="19">
        <f t="shared" si="23"/>
        <v>2782.7261217472224</v>
      </c>
      <c r="BQ17" s="19">
        <f t="shared" si="23"/>
        <v>2608.7783267722225</v>
      </c>
      <c r="BR17" s="19">
        <f t="shared" si="23"/>
        <v>2608.7783267722225</v>
      </c>
      <c r="BS17" s="19">
        <f t="shared" si="23"/>
        <v>2441.7865125944445</v>
      </c>
    </row>
    <row r="18" spans="1:71" s="17" customFormat="1" ht="28.5">
      <c r="A18" s="18" t="s">
        <v>3</v>
      </c>
      <c r="B18" s="18">
        <f>SUM(C18:AG18)</f>
        <v>0</v>
      </c>
      <c r="C18" s="19" t="str">
        <f t="array" ref="C18">IF(C7="1",C289-PRODUCT(C$9,INDEX($BB$1:$BS$19,18,MATCH(C$2&amp;C$6,INDEX($BB$1:$BS$19,2,)&amp;INDEX($BB$1:$BS$19,6,),0)))+C9*SUMPRODUCT($BB$7:$BS$7,$BB$18:$BS$18),"")</f>
        <v/>
      </c>
      <c r="D18" s="19" t="str">
        <f t="array" ref="D18">IF(D7="1",D289-PRODUCT(D$9,INDEX($BB$1:$BS$19,18,MATCH(D$2&amp;D$6,INDEX($BB$1:$BS$19,2,)&amp;INDEX($BB$1:$BS$19,6,),0)))+D9*SUMPRODUCT($BB$7:$BS$7,$BB$18:$BS$18),"")</f>
        <v/>
      </c>
      <c r="E18" s="19" t="str">
        <f t="array" ref="E18">IF(E7="1",E289-E$12*INDEX($AV$1:$BA$19,18,MATCH(E13,$AV$1:$BA$1,0)),"")</f>
        <v/>
      </c>
      <c r="F18" s="19" t="str">
        <f>IF(F7="1",F289-F$12*INDEX($AV$1:$BA$19,18,MATCH(F13,$AV$1:$BA$1,0)),"")</f>
        <v/>
      </c>
      <c r="G18" s="19" t="str">
        <f t="array" ref="G18">IF(G7="1",G289-G$12*INDEX($AV$1:$BA$19,18,MATCH(G13,$AV$1:$BA$1,0)),"")</f>
        <v/>
      </c>
      <c r="H18" s="19" t="str">
        <f t="array" ref="H18">IF(H7="1",H289-H$12*INDEX($AV$1:$BA$19,18,MATCH(H13,$AV$1:$BA$1,0)),"")</f>
        <v/>
      </c>
      <c r="I18" s="19" t="str">
        <f t="array" ref="I18">IF(I7="1",I289-I$12*INDEX($AV$1:$BA$19,18,MATCH(I13,$AV$1:$BA$1,0)),"")</f>
        <v/>
      </c>
      <c r="J18" s="19" t="str">
        <f t="array" ref="J18">IF(J7="1",J289-J$12*INDEX($AV$1:$BA$19,18,MATCH(J13,$AV$1:$BA$1,0)),"")</f>
        <v/>
      </c>
      <c r="K18" s="19" t="str">
        <f t="array" ref="K18">IF(K7="1",K289-K$12*INDEX($AV$1:$BA$19,18,MATCH(K13,$AV$1:$BA$1,0)),"")</f>
        <v/>
      </c>
      <c r="L18" s="19" t="str">
        <f t="array" ref="L18">IF(L7="1",L289-L$12*INDEX($AV$1:$BA$19,18,MATCH(L13,$AV$1:$BA$1,0)),"")</f>
        <v/>
      </c>
      <c r="M18" s="19" t="str">
        <f t="array" ref="M18">IF(M7="1",M289-M$12*INDEX($AV$1:$BA$19,18,MATCH(M13,$AV$1:$BA$1,0)),"")</f>
        <v/>
      </c>
      <c r="N18" s="19" t="str">
        <f t="array" ref="N18">IF(N7="1",N289-PRODUCT(N$9,INDEX($BB$1:$BS$19,18,MATCH(N$2&amp;N$6,INDEX($BB$1:$BS$19,2,)&amp;INDEX($BB$1:$BS$19,6,),0)))+N9*SUMPRODUCT($BB$7:$BS$7,$BB$18:$BS$18),"")</f>
        <v/>
      </c>
      <c r="O18" s="19" t="str">
        <f t="array" ref="O18">IF(O7="1",O289-PRODUCT(O$9,INDEX($BB$1:$BS$19,18,MATCH(O$2&amp;O$6,INDEX($BB$1:$BS$19,2,)&amp;INDEX($BB$1:$BS$19,6,),0)))+O9*SUMPRODUCT($BB$7:$BS$7,$BB$18:$BS$18),"")</f>
        <v/>
      </c>
      <c r="P18" s="19" t="str">
        <f t="array" ref="P18">IF(P7="1",P289*Ressourcenkorrektur!$E$4-P$12*INDEX($AV$1:$BA$19,18,MATCH(P$13,$AV$1:$BA$1,0))-P$10*INDEX($AV$1:$BA$19,18,MATCH(P$9,$AV$1:$BA$1,0)),"")</f>
        <v/>
      </c>
      <c r="Q18" s="19" t="str">
        <f>IF(Q7="1",Q289*Ressourcenkorrektur!$E$4-Q$12*INDEX($AV$1:$BA$19,18,MATCH(Q$13,$AV$1:$BA$1,0))-Q$10*INDEX($AV$1:$BA$19,18,MATCH(Q$9,$AV$1:$BA$1,0)),"")</f>
        <v/>
      </c>
      <c r="R18" s="19" t="str">
        <f>IF(R7="1",R289*Ressourcenkorrektur!$E$4-R$12*INDEX($AV$1:$BA$19,18,MATCH(R$13,$AV$1:$BA$1,0))-R$10*INDEX($AV$1:$BA$19,18,MATCH(R$9,$AV$1:$BA$1,0)),"")</f>
        <v/>
      </c>
      <c r="S18" s="19" t="str">
        <f>IF(S7="1",S289*Ressourcenkorrektur!$E$4-S$12*INDEX($AV$1:$BA$19,18,MATCH(S$13,$AV$1:$BA$1,0))-S$10*INDEX($AV$1:$BA$19,18,MATCH(S$9,$AV$1:$BA$1,0)),"")</f>
        <v/>
      </c>
      <c r="T18" s="19" t="str">
        <f>IF(T7="1",T289*Ressourcenkorrektur!$E$4-T$12*INDEX($AV$1:$BA$19,18,MATCH(T$13,$AV$1:$BA$1,0))-T$10*INDEX($AV$1:$BA$19,18,MATCH(T$9,$AV$1:$BA$1,0)),"")</f>
        <v/>
      </c>
      <c r="U18" s="19" t="str">
        <f>IF(U7="1",U289*Ressourcenkorrektur!$E$4-U$12*INDEX($AV$1:$BA$19,18,MATCH(U$13,$AV$1:$BA$1,0))-U$10*INDEX($AV$1:$BA$19,18,MATCH(U$9,$AV$1:$BA$1,0)),"")</f>
        <v/>
      </c>
      <c r="V18" s="19" t="str">
        <f>IF(V7="1",V289*Ressourcenkorrektur!$E$4-V$12*INDEX($AV$1:$BA$19,18,MATCH(V$13,$AV$1:$BA$1,0))-V$10*INDEX($AV$1:$BA$19,18,MATCH(V$9,$AV$1:$BA$1,0)),"")</f>
        <v/>
      </c>
      <c r="W18" s="19" t="str">
        <f>IF(W7="1",W289*Ressourcenkorrektur!$E$4-W$12*INDEX($AV$1:$BA$19,18,MATCH(W$13,$AV$1:$BA$1,0))-W$10*INDEX($AV$1:$BA$19,18,MATCH(W$9,$AV$1:$BA$1,0)),"")</f>
        <v/>
      </c>
      <c r="X18" s="19" t="str">
        <f>IF(X7="1",X289*Ressourcenkorrektur!$E$4-X$12*INDEX($AV$1:$BA$19,18,MATCH(X$13,$AV$1:$BA$1,0))-X$10*INDEX($AV$1:$BA$19,18,MATCH(X$9,$AV$1:$BA$1,0)),"")</f>
        <v/>
      </c>
      <c r="Y18" s="19" t="str">
        <f>IF(Y7="1",Y289*Ressourcenkorrektur!$E$4-Y$12*INDEX($AV$1:$BA$19,18,MATCH(Y$13,$AV$1:$BA$1,0))-Y$10*INDEX($AV$1:$BA$19,18,MATCH(Y$9,$AV$1:$BA$1,0)),"")</f>
        <v/>
      </c>
      <c r="Z18" s="19" t="str">
        <f>IF(Z7="1",Z289*Ressourcenkorrektur!$E$4-Z$12*INDEX($AV$1:$BA$19,18,MATCH(Z$13,$AV$1:$BA$1,0))-Z$10*INDEX($AV$1:$BA$19,18,MATCH(Z$9,$AV$1:$BA$1,0)),"")</f>
        <v/>
      </c>
      <c r="AA18" s="19" t="str">
        <f>IF(AA7="1",AA289*Ressourcenkorrektur!$E$4-AA$12*INDEX($AV$1:$BA$19,18,MATCH(AA$13,$AV$1:$BA$1,0))-AA$10*INDEX($AV$1:$BA$19,18,MATCH(AA$9,$AV$1:$BA$1,0)),"")</f>
        <v/>
      </c>
      <c r="AB18" s="19" t="str">
        <f>IF(AB7="1",AB289*Ressourcenkorrektur!$E$4-AB$12*INDEX($AV$1:$BA$19,18,MATCH(AB$13,$AV$1:$BA$1,0))-AB$10*INDEX($AV$1:$BA$19,18,MATCH(AB$9,$AV$1:$BA$1,0)),"")</f>
        <v/>
      </c>
      <c r="AC18" s="19" t="str">
        <f>IF(AC7="1",AC289*Ressourcenkorrektur!$E$4-AC$12*INDEX($AV$1:$BA$19,18,MATCH(AC$13,$AV$1:$BA$1,0))-AC$10*INDEX($AV$1:$BA$19,18,MATCH(AC$9,$AV$1:$BA$1,0)),"")</f>
        <v/>
      </c>
      <c r="AD18" s="19" t="str">
        <f>IF(AD7="1",AD289*Ressourcenkorrektur!$E$4-AD$12*INDEX($AV$1:$BA$19,18,MATCH(AD$13,$AV$1:$BA$1,0))-AD$10*INDEX($AV$1:$BA$19,18,MATCH(AD$9,$AV$1:$BA$1,0)),"")</f>
        <v/>
      </c>
      <c r="AE18" s="19" t="str">
        <f>IF(AE7="1",AE289*Ressourcenkorrektur!$E$4-AE$12*INDEX($AV$1:$BA$19,18,MATCH(AE$13,$AV$1:$BA$1,0))-AE$10*INDEX($AV$1:$BA$19,18,MATCH(AE$9,$AV$1:$BA$1,0)),"")</f>
        <v/>
      </c>
      <c r="AF18" s="19" t="str">
        <f>IF(AF7="1",AF289*Ressourcenkorrektur!$E$4-AF$12*INDEX($AV$1:$BA$19,18,MATCH(AF$13,$AV$1:$BA$1,0))-AF$10*INDEX($AV$1:$BA$19,18,MATCH(AF$9,$AV$1:$BA$1,0)),"")</f>
        <v/>
      </c>
      <c r="AG18" s="19" t="str">
        <f>IF(AG7="1",AG289*Ressourcenkorrektur!$E$4-AG$12*INDEX($AV$1:$BA$19,18,MATCH(AG$13,$AV$1:$BA$1,0))-AG$10*INDEX($AV$1:$BA$19,18,MATCH(AG$9,$AV$1:$BA$1,0)),"")</f>
        <v/>
      </c>
      <c r="AH18" s="19"/>
      <c r="AI18" s="19"/>
      <c r="AJ18" s="19"/>
      <c r="AK18" s="19"/>
      <c r="AL18" s="19" t="str">
        <f t="array" ref="AL18">IF(ISTEXT(AL$4),AL289*SUMPRODUCT($BB$7:$BS$7,$BB$11:$BS$11)*1000,"")</f>
        <v/>
      </c>
      <c r="AM18" s="19" t="str">
        <f t="array" ref="AM18">IF(ISTEXT(AM$4),IF(ISTEXT($E$4),AM289*Ressourcenkorrektur!$E$23,AM289*Ressourcenkorrektur!$E$24),"")</f>
        <v/>
      </c>
      <c r="AN18" s="231"/>
      <c r="AO18" s="231"/>
      <c r="AP18" s="231"/>
      <c r="AQ18" s="231"/>
      <c r="AR18" s="231"/>
      <c r="AS18" s="19"/>
      <c r="AT18" s="19" t="str">
        <f t="array" ref="AT18">IF(ISTEXT(AT$4),AT289*Ressourcenkorrektur!$E$4,"")</f>
        <v/>
      </c>
      <c r="AU18" s="19" t="str">
        <f t="array" ref="AU18">IF(ISTEXT(AU$4),AU289*Ressourcenkorrektur!$E$4,"")</f>
        <v/>
      </c>
      <c r="AV18" s="19">
        <f>AV289</f>
        <v>0.13376083</v>
      </c>
      <c r="AW18" s="19">
        <f t="shared" ref="AW18:BA18" si="24">AW289</f>
        <v>3.8034406999999999E-2</v>
      </c>
      <c r="AX18" s="19">
        <f t="shared" si="24"/>
        <v>0.19432806999999999</v>
      </c>
      <c r="AY18" s="19">
        <f t="shared" si="24"/>
        <v>1.3493231E-2</v>
      </c>
      <c r="AZ18" s="19">
        <f t="shared" si="24"/>
        <v>0.12120301999999999</v>
      </c>
      <c r="BA18" s="19">
        <f t="shared" si="24"/>
        <v>0.18569258999999999</v>
      </c>
      <c r="BB18" s="19">
        <f>BB289</f>
        <v>10.277396</v>
      </c>
      <c r="BC18" s="19">
        <f t="shared" ref="BC18:BS18" si="25">BC289</f>
        <v>12.250031</v>
      </c>
      <c r="BD18" s="19">
        <f t="shared" si="25"/>
        <v>9.4394767999999996</v>
      </c>
      <c r="BE18" s="19">
        <f t="shared" si="25"/>
        <v>12.216286999999999</v>
      </c>
      <c r="BF18" s="19">
        <f t="shared" si="25"/>
        <v>12.216286999999999</v>
      </c>
      <c r="BG18" s="19">
        <f t="shared" si="25"/>
        <v>12.216286999999999</v>
      </c>
      <c r="BH18" s="19">
        <f t="shared" si="25"/>
        <v>9.4394767999999996</v>
      </c>
      <c r="BI18" s="19">
        <f t="shared" si="25"/>
        <v>9.4394767999999996</v>
      </c>
      <c r="BJ18" s="19">
        <f t="shared" si="25"/>
        <v>10.277396</v>
      </c>
      <c r="BK18" s="19">
        <f t="shared" si="25"/>
        <v>11.935452</v>
      </c>
      <c r="BL18" s="19">
        <f t="shared" si="25"/>
        <v>10.674185</v>
      </c>
      <c r="BM18" s="19">
        <f t="shared" si="25"/>
        <v>10.210485</v>
      </c>
      <c r="BN18" s="19">
        <f t="shared" si="25"/>
        <v>10.674185</v>
      </c>
      <c r="BO18" s="19">
        <f t="shared" si="25"/>
        <v>11.981649000000001</v>
      </c>
      <c r="BP18" s="19">
        <f t="shared" si="25"/>
        <v>11.981649000000001</v>
      </c>
      <c r="BQ18" s="19">
        <f t="shared" si="25"/>
        <v>10.210485</v>
      </c>
      <c r="BR18" s="19">
        <f t="shared" si="25"/>
        <v>10.210485</v>
      </c>
      <c r="BS18" s="19">
        <f t="shared" si="25"/>
        <v>11.935452</v>
      </c>
    </row>
    <row r="19" spans="1:71" s="17" customFormat="1" ht="28.5">
      <c r="A19" s="18" t="s">
        <v>1</v>
      </c>
      <c r="B19" s="18">
        <f>SUM(C19:AG19)</f>
        <v>0</v>
      </c>
      <c r="C19" s="19" t="str">
        <f t="array" ref="C19">IF(C7="1",C421-PRODUCT(C$9,INDEX($BB$1:$BS$19,19,MATCH(C$2&amp;C$6,INDEX($BB$1:$BS$19,2,)&amp;INDEX($BB$1:$BS$19,6,),0)))+C9*SUMPRODUCT($BB$7:$BS$7,$BB$19:$BS$19),"")</f>
        <v/>
      </c>
      <c r="D19" s="19" t="str">
        <f t="array" ref="D19">IF(D7="1",D421-PRODUCT(D$9,INDEX($BB$1:$BS$19,19,MATCH(D$2&amp;D$6,INDEX($BB$1:$BS$19,2,)&amp;INDEX($BB$1:$BS$19,6,),0)))+D9*SUMPRODUCT($BB$7:$BS$7,$BB$19:$BS$19),"")</f>
        <v/>
      </c>
      <c r="E19" s="19" t="str">
        <f t="shared" ref="E19:M19" si="26">IF(E7="1",E421-E$12*INDEX($AV$1:$BA$19,19,MATCH(E13,$AV$1:$BA$1,0))+E14,"")</f>
        <v/>
      </c>
      <c r="F19" s="19" t="str">
        <f t="shared" si="26"/>
        <v/>
      </c>
      <c r="G19" s="19" t="str">
        <f t="shared" si="26"/>
        <v/>
      </c>
      <c r="H19" s="19" t="str">
        <f t="shared" si="26"/>
        <v/>
      </c>
      <c r="I19" s="19" t="str">
        <f t="shared" si="26"/>
        <v/>
      </c>
      <c r="J19" s="19" t="str">
        <f t="shared" si="26"/>
        <v/>
      </c>
      <c r="K19" s="19" t="str">
        <f t="shared" si="26"/>
        <v/>
      </c>
      <c r="L19" s="19" t="str">
        <f t="shared" si="26"/>
        <v/>
      </c>
      <c r="M19" s="19" t="str">
        <f t="shared" si="26"/>
        <v/>
      </c>
      <c r="N19" s="19" t="str">
        <f t="array" ref="N19">IF(N7="1",N421-PRODUCT(N$9,INDEX($BB$1:$BS$19,19,MATCH(N$2&amp;N$6,INDEX($BB$1:$BS$19,2,)&amp;INDEX($BB$1:$BS$19,6,),0)))+N9*SUMPRODUCT($BB$7:$BS$7,$BB$19:$BS$19),"")</f>
        <v/>
      </c>
      <c r="O19" s="19" t="str">
        <f t="array" ref="O19">IF(O7="1",O421-PRODUCT(O$9,INDEX($BB$1:$BS$19,19,MATCH(O$2&amp;O$6,INDEX($BB$1:$BS$19,2,)&amp;INDEX($BB$1:$BS$19,6,),0)))+O9*SUMPRODUCT($BB$7:$BS$7,$BB$19:$BS$19),"")</f>
        <v/>
      </c>
      <c r="P19" s="19" t="str">
        <f>IF(P7="1",P421*Ressourcenkorrektur!$E$4+P14-P$12*INDEX($AV$1:$BA$19,19,MATCH(P$13,$AV$1:$BA$1,0))-P$10*INDEX($AV$1:$BA$19,19,MATCH(P$9,$AV$1:$BA$1,0)),"")</f>
        <v/>
      </c>
      <c r="Q19" s="19" t="str">
        <f>IF(Q7="1",Q421*Ressourcenkorrektur!$E$4+Q14-Q$12*INDEX($AV$1:$BA$19,19,MATCH(Q$13,$AV$1:$BA$1,0))-Q$10*INDEX($AV$1:$BA$19,19,MATCH(Q$9,$AV$1:$BA$1,0)),"")</f>
        <v/>
      </c>
      <c r="R19" s="19" t="str">
        <f>IF(R7="1",R421*Ressourcenkorrektur!$E$4+R14-R$12*INDEX($AV$1:$BA$19,19,MATCH(R$13,$AV$1:$BA$1,0))-R$10*INDEX($AV$1:$BA$19,19,MATCH(R$9,$AV$1:$BA$1,0)),"")</f>
        <v/>
      </c>
      <c r="S19" s="19" t="str">
        <f>IF(S7="1",S421*Ressourcenkorrektur!$E$4+S14-S$12*INDEX($AV$1:$BA$19,19,MATCH(S$13,$AV$1:$BA$1,0))-S$10*INDEX($AV$1:$BA$19,19,MATCH(S$9,$AV$1:$BA$1,0)),"")</f>
        <v/>
      </c>
      <c r="T19" s="19" t="str">
        <f>IF(T7="1",T421*Ressourcenkorrektur!$E$4+T14-T$12*INDEX($AV$1:$BA$19,19,MATCH(T$13,$AV$1:$BA$1,0))-T$10*INDEX($AV$1:$BA$19,19,MATCH(T$9,$AV$1:$BA$1,0)),"")</f>
        <v/>
      </c>
      <c r="U19" s="19" t="str">
        <f>IF(U7="1",U421*Ressourcenkorrektur!$E$4+U14-U$12*INDEX($AV$1:$BA$19,19,MATCH(U$13,$AV$1:$BA$1,0))-U$10*INDEX($AV$1:$BA$19,19,MATCH(U$9,$AV$1:$BA$1,0)),"")</f>
        <v/>
      </c>
      <c r="V19" s="19" t="str">
        <f>IF(V7="1",V421*Ressourcenkorrektur!$E$4+V14-V$12*INDEX($AV$1:$BA$19,19,MATCH(V$13,$AV$1:$BA$1,0))-V$10*INDEX($AV$1:$BA$19,19,MATCH(V$9,$AV$1:$BA$1,0)),"")</f>
        <v/>
      </c>
      <c r="W19" s="19" t="str">
        <f>IF(W7="1",W421*Ressourcenkorrektur!$E$4+W14-W$12*INDEX($AV$1:$BA$19,19,MATCH(W$13,$AV$1:$BA$1,0))-W$10*INDEX($AV$1:$BA$19,19,MATCH(W$9,$AV$1:$BA$1,0)),"")</f>
        <v/>
      </c>
      <c r="X19" s="19" t="str">
        <f>IF(X7="1",X421*Ressourcenkorrektur!$E$4+X14-X$12*INDEX($AV$1:$BA$19,19,MATCH(X$13,$AV$1:$BA$1,0))-X$10*INDEX($AV$1:$BA$19,19,MATCH(X$9,$AV$1:$BA$1,0)),"")</f>
        <v/>
      </c>
      <c r="Y19" s="19" t="str">
        <f>IF(Y7="1",Y421*Ressourcenkorrektur!$E$4+Y14-Y$12*INDEX($AV$1:$BA$19,19,MATCH(Y$13,$AV$1:$BA$1,0))-Y$10*INDEX($AV$1:$BA$19,19,MATCH(Y$9,$AV$1:$BA$1,0)),"")</f>
        <v/>
      </c>
      <c r="Z19" s="19" t="str">
        <f>IF(Z7="1",Z421*Ressourcenkorrektur!$E$4+Z14-Z$12*INDEX($AV$1:$BA$19,19,MATCH(Z$13,$AV$1:$BA$1,0))-Z$10*INDEX($AV$1:$BA$19,19,MATCH(Z$9,$AV$1:$BA$1,0)),"")</f>
        <v/>
      </c>
      <c r="AA19" s="19" t="str">
        <f>IF(AA7="1",AA421*Ressourcenkorrektur!$E$4+AA14-AA$12*INDEX($AV$1:$BA$19,19,MATCH(AA$13,$AV$1:$BA$1,0))-AA$10*INDEX($AV$1:$BA$19,19,MATCH(AA$9,$AV$1:$BA$1,0)),"")</f>
        <v/>
      </c>
      <c r="AB19" s="19" t="str">
        <f>IF(AB7="1",AB421*Ressourcenkorrektur!$E$4+AB14-AB$12*INDEX($AV$1:$BA$19,19,MATCH(AB$13,$AV$1:$BA$1,0))-AB$10*INDEX($AV$1:$BA$19,19,MATCH(AB$9,$AV$1:$BA$1,0)),"")</f>
        <v/>
      </c>
      <c r="AC19" s="19" t="str">
        <f>IF(AC7="1",AC421*Ressourcenkorrektur!$E$4+AC14-AC$12*INDEX($AV$1:$BA$19,19,MATCH(AC$13,$AV$1:$BA$1,0))-AC$10*INDEX($AV$1:$BA$19,19,MATCH(AC$9,$AV$1:$BA$1,0)),"")</f>
        <v/>
      </c>
      <c r="AD19" s="19" t="str">
        <f>IF(AD7="1",AD421*Ressourcenkorrektur!$E$4+AD14-AD$12*INDEX($AV$1:$BA$19,19,MATCH(AD$13,$AV$1:$BA$1,0))-AD$10*INDEX($AV$1:$BA$19,19,MATCH(AD$9,$AV$1:$BA$1,0)),"")</f>
        <v/>
      </c>
      <c r="AE19" s="19" t="str">
        <f>IF(AE7="1",AE421*Ressourcenkorrektur!$E$4+AE14-AE$12*INDEX($AV$1:$BA$19,19,MATCH(AE$13,$AV$1:$BA$1,0))-AE$10*INDEX($AV$1:$BA$19,19,MATCH(AE$9,$AV$1:$BA$1,0)),"")</f>
        <v/>
      </c>
      <c r="AF19" s="19" t="str">
        <f>IF(AF7="1",AF421*Ressourcenkorrektur!$E$4+AF14-AF$12*INDEX($AV$1:$BA$19,19,MATCH(AF$13,$AV$1:$BA$1,0))-AF$10*INDEX($AV$1:$BA$19,19,MATCH(AF$9,$AV$1:$BA$1,0)),"")</f>
        <v/>
      </c>
      <c r="AG19" s="19" t="str">
        <f>IF(AG7="1",AG421*Ressourcenkorrektur!$E$4+AG14-AG$12*INDEX($AV$1:$BA$19,19,MATCH(AG$13,$AV$1:$BA$1,0))-AG$10*INDEX($AV$1:$BA$19,19,MATCH(AG$9,$AV$1:$BA$1,0)),"")</f>
        <v/>
      </c>
      <c r="AH19" s="19"/>
      <c r="AI19" s="19"/>
      <c r="AJ19" s="19"/>
      <c r="AK19" s="19"/>
      <c r="AL19" s="19" t="str">
        <f t="array" ref="AL19">IF(ISTEXT(AL$4),AL421*SUMPRODUCT($BB$7:$BS$7,$BB$11:$BS$11)*1000,"")</f>
        <v/>
      </c>
      <c r="AM19" s="19" t="str">
        <f t="array" ref="AM19">IF(ISTEXT(AM$4),IF(ISTEXT($E$4),AM421*Ressourcenkorrektur!$E$23,AM421*Ressourcenkorrektur!$E$24),"")</f>
        <v/>
      </c>
      <c r="AN19" s="231"/>
      <c r="AO19" s="231"/>
      <c r="AP19" s="231"/>
      <c r="AQ19" s="231"/>
      <c r="AR19" s="231"/>
      <c r="AS19" s="19"/>
      <c r="AT19" s="19" t="str">
        <f t="array" ref="AT19">IF(ISTEXT(AT$4),AT421*Ressourcenkorrektur!$E$4,"")</f>
        <v/>
      </c>
      <c r="AU19" s="19" t="str">
        <f t="array" ref="AU19">IF(ISTEXT(AU$4),AU421*Ressourcenkorrektur!$E$4,"")</f>
        <v/>
      </c>
      <c r="AV19" s="19">
        <f>AV421</f>
        <v>200.51311999999999</v>
      </c>
      <c r="AW19" s="19">
        <f t="shared" ref="AW19:BA19" si="27">AW421</f>
        <v>65.516137000000001</v>
      </c>
      <c r="AX19" s="19">
        <f t="shared" si="27"/>
        <v>289.40872999999999</v>
      </c>
      <c r="AY19" s="19">
        <f t="shared" si="27"/>
        <v>51.246219000000004</v>
      </c>
      <c r="AZ19" s="19">
        <f t="shared" si="27"/>
        <v>172.70258000000001</v>
      </c>
      <c r="BA19" s="19">
        <f t="shared" si="27"/>
        <v>267.78338000000002</v>
      </c>
      <c r="BB19" s="19">
        <f>BB421</f>
        <v>86633.767999999996</v>
      </c>
      <c r="BC19" s="19">
        <f t="shared" ref="BC19:BS19" si="28">BC421</f>
        <v>90947.55</v>
      </c>
      <c r="BD19" s="19">
        <f>BD421</f>
        <v>62940.597000000002</v>
      </c>
      <c r="BE19" s="19">
        <f t="shared" si="28"/>
        <v>91057.497000000003</v>
      </c>
      <c r="BF19" s="19">
        <f t="shared" si="28"/>
        <v>91057.497000000003</v>
      </c>
      <c r="BG19" s="19">
        <f t="shared" si="28"/>
        <v>91057.497000000003</v>
      </c>
      <c r="BH19" s="19">
        <f t="shared" si="28"/>
        <v>62940.597000000002</v>
      </c>
      <c r="BI19" s="19">
        <f t="shared" si="28"/>
        <v>62940.597000000002</v>
      </c>
      <c r="BJ19" s="19">
        <f t="shared" si="28"/>
        <v>86633.767999999996</v>
      </c>
      <c r="BK19" s="19">
        <f t="shared" si="28"/>
        <v>75588.178</v>
      </c>
      <c r="BL19" s="19">
        <f t="shared" si="28"/>
        <v>71537.148000000001</v>
      </c>
      <c r="BM19" s="19">
        <f t="shared" si="28"/>
        <v>73899.752999999997</v>
      </c>
      <c r="BN19" s="19">
        <f t="shared" si="28"/>
        <v>71537.148000000001</v>
      </c>
      <c r="BO19" s="19">
        <f t="shared" si="28"/>
        <v>83572.721999999994</v>
      </c>
      <c r="BP19" s="19">
        <f t="shared" si="28"/>
        <v>83572.721999999994</v>
      </c>
      <c r="BQ19" s="19">
        <f t="shared" si="28"/>
        <v>73899.752999999997</v>
      </c>
      <c r="BR19" s="19">
        <f t="shared" si="28"/>
        <v>73899.752999999997</v>
      </c>
      <c r="BS19" s="19">
        <f t="shared" si="28"/>
        <v>75588.178</v>
      </c>
    </row>
    <row r="20" spans="1:71" s="17" customFormat="1">
      <c r="A20" s="17" t="s">
        <v>1304</v>
      </c>
      <c r="B20" s="20"/>
    </row>
    <row r="21" spans="1:71" s="17" customFormat="1" ht="28.5">
      <c r="A21" s="18" t="s">
        <v>66</v>
      </c>
      <c r="B21" s="18">
        <f>SUM(C21:AG21)</f>
        <v>0</v>
      </c>
      <c r="C21" s="19"/>
      <c r="D21" s="19"/>
      <c r="E21" s="19" t="str">
        <f>IF(E$7="1",E11*SUMPRODUCT($AV$11:$AY$11,$AV$15:$AY$15)+E$12*INDEX($AV$1:$BA$19,15,MATCH(E13,$AV$1:$BA$1,0)),"")</f>
        <v/>
      </c>
      <c r="F21" s="19" t="str">
        <f>IF(F$7="1",F11*SUMPRODUCT($AV$11:$AY$11,$AV$15:$AY$15)+F$12*INDEX($AV$1:$BA$19,15,MATCH(F13,$AV$1:$BA$1,0)),"")</f>
        <v/>
      </c>
      <c r="G21" s="19" t="str">
        <f t="array" ref="G21">IF(G$7="1",G11*SUMPRODUCT($AV$11:$AY$11,$AV$15:$AY$15)+G$12*INDEX($AV$1:$BA$19,15,MATCH(G13,$AV$1:$BA$1,0)),"")</f>
        <v/>
      </c>
      <c r="H21" s="19" t="str">
        <f t="array" ref="H21">IF(H$7="1",H11*SUMPRODUCT($AV$11:$AY$11,$AV$15:$AY$15)+H$12*INDEX($AV$1:$BA$19,15,MATCH(H13,$AV$1:$BA$1,0)),"")</f>
        <v/>
      </c>
      <c r="I21" s="19" t="str">
        <f t="array" ref="I21">IF(I$7="1",I11*SUMPRODUCT($AV$11:$AY$11,$AV$15:$AY$15)+I$12*INDEX($AV$1:$BA$19,15,MATCH(I13,$AV$1:$BA$1,0)),"")</f>
        <v/>
      </c>
      <c r="J21" s="19" t="str">
        <f t="array" ref="J21">IF(J$7="1",J11*SUMPRODUCT($AV$11:$AY$11,$AV$15:$AY$15)+J$12*INDEX($AV$1:$BA$19,15,MATCH(J13,$AV$1:$BA$1,0)),"")</f>
        <v/>
      </c>
      <c r="K21" s="19" t="str">
        <f t="array" ref="K21">IF(K$7="1",K11*SUMPRODUCT($AV$11:$AY$11,$AV$15:$AY$15)+K$12*INDEX($AV$1:$BA$19,15,MATCH(K13,$AV$1:$BA$1,0)),"")</f>
        <v/>
      </c>
      <c r="L21" s="19" t="str">
        <f t="array" ref="L21">IF(L$7="1",L11*SUMPRODUCT($AV$11:$AY$11,$AV$15:$AY$15)+L$12*INDEX($AV$1:$BA$19,15,MATCH(L13,$AV$1:$BA$1,0)),"")</f>
        <v/>
      </c>
      <c r="M21" s="19" t="str">
        <f t="array" ref="M21">IF(M$7="1",M11*SUMPRODUCT($AV$11:$AY$11,$AV$15:$AY$15)+M$12*INDEX($AV$1:$BA$19,15,MATCH(M13,$AV$1:$BA$1,0)),"")</f>
        <v/>
      </c>
      <c r="N21" s="19"/>
      <c r="O21" s="19"/>
      <c r="P21" s="19" t="str">
        <f t="shared" ref="P21:AA21" si="29">IF(P$7="1",P11*SUMPRODUCT($AV$11:$AY$11,$AV$15:$AY$15)+P$12*INDEX($AV$1:$BA$19,15,MATCH(P$13,$AV$1:$BA$1,0))+P$10*INDEX($AV$1:$BA$19,15,MATCH(P$9,$AV$1:$BA$1,0)),"")</f>
        <v/>
      </c>
      <c r="Q21" s="19" t="str">
        <f t="shared" si="29"/>
        <v/>
      </c>
      <c r="R21" s="19" t="str">
        <f t="shared" si="29"/>
        <v/>
      </c>
      <c r="S21" s="19" t="str">
        <f t="shared" si="29"/>
        <v/>
      </c>
      <c r="T21" s="19" t="str">
        <f t="shared" si="29"/>
        <v/>
      </c>
      <c r="U21" s="19" t="str">
        <f t="shared" si="29"/>
        <v/>
      </c>
      <c r="V21" s="19" t="str">
        <f t="shared" si="29"/>
        <v/>
      </c>
      <c r="W21" s="19" t="str">
        <f t="shared" si="29"/>
        <v/>
      </c>
      <c r="X21" s="19" t="str">
        <f t="shared" si="29"/>
        <v/>
      </c>
      <c r="Y21" s="19" t="str">
        <f t="shared" si="29"/>
        <v/>
      </c>
      <c r="Z21" s="19" t="str">
        <f t="shared" si="29"/>
        <v/>
      </c>
      <c r="AA21" s="19" t="str">
        <f t="shared" si="29"/>
        <v/>
      </c>
      <c r="AB21" s="19" t="str">
        <f t="array" ref="AB21">IF(AB$7="1",AB11*SUMPRODUCT($AV$11:$AY$11,$AV$15:$AY$15)+AB$12*INDEX($AV$1:$BA$19,15,MATCH(AB$13,$AV$1:$BA$1,0))+AB$10*INDEX($AV$1:$BA$19,15,MATCH(AB$9,$AV$1:$BA$1,0)),"")</f>
        <v/>
      </c>
      <c r="AC21" s="19" t="str">
        <f>IF(AC$7="1",AC11*SUMPRODUCT($AV$11:$AY$11,$AV$15:$AY$15)+AC$12*INDEX($AV$1:$BA$19,15,MATCH(AC$13,$AV$1:$BA$1,0))+AC$10*INDEX($AV$1:$BA$19,15,MATCH(AC$9,$AV$1:$BA$1,0)),"")</f>
        <v/>
      </c>
      <c r="AD21" s="19" t="str">
        <f>IF(AD$7="1",AD11*SUMPRODUCT($AV$11:$AY$11,$AV$15:$AY$15)+AD$12*INDEX($AV$1:$BA$19,15,MATCH(AD$13,$AV$1:$BA$1,0))+AD$10*INDEX($AV$1:$BA$19,15,MATCH(AD$9,$AV$1:$BA$1,0)),"")</f>
        <v/>
      </c>
      <c r="AE21" s="19" t="str">
        <f>IF(AE$7="1",AE11*SUMPRODUCT($AV$11:$AY$11,$AV$15:$AY$15)+AE$12*INDEX($AV$1:$BA$19,15,MATCH(AE$13,$AV$1:$BA$1,0))+AE$10*INDEX($AV$1:$BA$19,15,MATCH(AE$9,$AV$1:$BA$1,0)),"")</f>
        <v/>
      </c>
      <c r="AF21" s="19" t="str">
        <f>IF(AF$7="1",AF11*SUMPRODUCT($AV$11:$AY$11,$AV$15:$AY$15)+AF$12*INDEX($AV$1:$BA$19,15,MATCH(AF$13,$AV$1:$BA$1,0))+AF$10*INDEX($AV$1:$BA$19,15,MATCH(AF$9,$AV$1:$BA$1,0)),"")</f>
        <v/>
      </c>
      <c r="AG21" s="19" t="str">
        <f>IF(AG$7="1",AG11*SUMPRODUCT($AV$11:$AY$11,$AV$15:$AY$15)+AG$12*INDEX($AV$1:$BA$19,15,MATCH(AG$13,$AV$1:$BA$1,0))+AG$10*INDEX($AV$1:$BA$19,15,MATCH(AG$9,$AV$1:$BA$1,0)),"")</f>
        <v/>
      </c>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row>
    <row r="22" spans="1:71" s="17" customFormat="1" ht="28.5">
      <c r="A22" s="18" t="s">
        <v>65</v>
      </c>
      <c r="B22" s="18">
        <f>SUM(C22:AG22)</f>
        <v>0</v>
      </c>
      <c r="C22" s="19"/>
      <c r="D22" s="19"/>
      <c r="E22" s="19" t="str">
        <f t="array" ref="E22">IF(E$7="1",E11*SUMPRODUCT($AV$11:$AY$11,$AV$16:$AY$16)+E$12*INDEX($AV$1:$BA$19,16,MATCH(E13,$AV$1:$BA$1,0)),"")</f>
        <v/>
      </c>
      <c r="F22" s="19" t="str">
        <f t="array" ref="F22">IF(F$7="1",F11*SUMPRODUCT($AV$11:$AY$11,$AV$16:$AY$16)+F$12*INDEX($AV$1:$BA$19,16,MATCH(F13,$AV$1:$BA$1,0)),"")</f>
        <v/>
      </c>
      <c r="G22" s="19" t="str">
        <f t="array" ref="G22">IF(G$7="1",G11*SUMPRODUCT($AV$11:$AY$11,$AV$16:$AY$16)+G$12*INDEX($AV$1:$BA$19,16,MATCH(G13,$AV$1:$BA$1,0)),"")</f>
        <v/>
      </c>
      <c r="H22" s="19" t="str">
        <f t="array" ref="H22">IF(H$7="1",H11*SUMPRODUCT($AV$11:$AY$11,$AV$16:$AY$16)+H$12*INDEX($AV$1:$BA$19,16,MATCH(H13,$AV$1:$BA$1,0)),"")</f>
        <v/>
      </c>
      <c r="I22" s="19" t="str">
        <f t="array" ref="I22">IF(I$7="1",I11*SUMPRODUCT($AV$11:$AY$11,$AV$16:$AY$16)+I$12*INDEX($AV$1:$BA$19,16,MATCH(I13,$AV$1:$BA$1,0)),"")</f>
        <v/>
      </c>
      <c r="J22" s="19" t="str">
        <f t="array" ref="J22">IF(J$7="1",J11*SUMPRODUCT($AV$11:$AY$11,$AV$16:$AY$16)+J$12*INDEX($AV$1:$BA$19,16,MATCH(J13,$AV$1:$BA$1,0)),"")</f>
        <v/>
      </c>
      <c r="K22" s="19" t="str">
        <f t="array" ref="K22">IF(K$7="1",K11*SUMPRODUCT($AV$11:$AY$11,$AV$16:$AY$16)+K$12*INDEX($AV$1:$BA$19,16,MATCH(K13,$AV$1:$BA$1,0)),"")</f>
        <v/>
      </c>
      <c r="L22" s="19" t="str">
        <f t="array" ref="L22">IF(L$7="1",L11*SUMPRODUCT($AV$11:$AY$11,$AV$16:$AY$16)+L$12*INDEX($AV$1:$BA$19,16,MATCH(L13,$AV$1:$BA$1,0)),"")</f>
        <v/>
      </c>
      <c r="M22" s="19" t="str">
        <f t="array" ref="M22">IF(M$7="1",M11*SUMPRODUCT($AV$11:$AY$11,$AV$16:$AY$16)+M$12*INDEX($AV$1:$BA$19,16,MATCH(M13,$AV$1:$BA$1,0)),"")</f>
        <v/>
      </c>
      <c r="N22" s="19"/>
      <c r="O22" s="19"/>
      <c r="P22" s="19" t="str">
        <f>IF(P$7="1",P11*SUMPRODUCT($AV$11:$AY$11,$AV$16:$AY$16)+P$12*INDEX($AV$1:$BA$19,16,MATCH(P$13,$AV$1:$BA$1,0))+P$10*INDEX($AV$1:$BA$19,16,MATCH(P$9,$AV$1:$BA$1,0)),"")</f>
        <v/>
      </c>
      <c r="Q22" s="19" t="str">
        <f>IF(Q$7="1",Q11*SUMPRODUCT($AV$11:$AY$11,$AV$16:$AY$16)+Q$12*INDEX($AV$1:$BA$19,16,MATCH(Q$13,$AV$1:$BA$1,0))+Q$10*INDEX($AV$1:$BA$19,16,MATCH(Q$9,$AV$1:$BA$1,0)),"")</f>
        <v/>
      </c>
      <c r="R22" s="19" t="str">
        <f t="shared" ref="R22:AG22" si="30">IF(R$7="1",R11*SUMPRODUCT($AV$11:$AY$11,$AV$16:$AY$16)+R$12*INDEX($AV$1:$BA$19,16,MATCH(R$13,$AV$1:$BA$1,0))+R$10*INDEX($AV$1:$BA$19,16,MATCH(R$9,$AV$1:$BA$1,0)),"")</f>
        <v/>
      </c>
      <c r="S22" s="19" t="str">
        <f t="shared" si="30"/>
        <v/>
      </c>
      <c r="T22" s="19" t="str">
        <f t="shared" si="30"/>
        <v/>
      </c>
      <c r="U22" s="19" t="str">
        <f t="shared" si="30"/>
        <v/>
      </c>
      <c r="V22" s="19" t="str">
        <f t="shared" si="30"/>
        <v/>
      </c>
      <c r="W22" s="19" t="str">
        <f t="shared" si="30"/>
        <v/>
      </c>
      <c r="X22" s="19" t="str">
        <f t="shared" si="30"/>
        <v/>
      </c>
      <c r="Y22" s="19" t="str">
        <f t="shared" si="30"/>
        <v/>
      </c>
      <c r="Z22" s="19" t="str">
        <f t="shared" si="30"/>
        <v/>
      </c>
      <c r="AA22" s="19" t="str">
        <f t="shared" si="30"/>
        <v/>
      </c>
      <c r="AB22" s="19" t="str">
        <f t="shared" si="30"/>
        <v/>
      </c>
      <c r="AC22" s="19" t="str">
        <f t="shared" si="30"/>
        <v/>
      </c>
      <c r="AD22" s="19" t="str">
        <f t="shared" si="30"/>
        <v/>
      </c>
      <c r="AE22" s="19" t="str">
        <f t="shared" si="30"/>
        <v/>
      </c>
      <c r="AF22" s="19" t="str">
        <f t="shared" si="30"/>
        <v/>
      </c>
      <c r="AG22" s="19" t="str">
        <f t="shared" si="30"/>
        <v/>
      </c>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row>
    <row r="23" spans="1:71" s="17" customFormat="1" ht="28.5">
      <c r="A23" s="18" t="s">
        <v>64</v>
      </c>
      <c r="B23" s="18">
        <f>SUM(C23:AG23)</f>
        <v>0</v>
      </c>
      <c r="C23" s="19"/>
      <c r="D23" s="19"/>
      <c r="E23" s="19" t="str">
        <f t="array" ref="E23">IF(E7="1",E11*SUMPRODUCT($AV$11:$AY$11,$AV$17:$AY$17)+E$12*INDEX($AV$1:$BA$19,17,MATCH(E13,$AV$1:$BA$1,0)),"")</f>
        <v/>
      </c>
      <c r="F23" s="19" t="str">
        <f t="array" ref="F23">IF(F7="1",F11*SUMPRODUCT($AV$11:$AY$11,$AV$17:$AY$17)+F$12*INDEX($AV$1:$BA$19,17,MATCH(F13,$AV$1:$BA$1,0)),"")</f>
        <v/>
      </c>
      <c r="G23" s="19" t="str">
        <f t="array" ref="G23">IF(G7="1",G11*SUMPRODUCT($AV$11:$AY$11,$AV$17:$AY$17)+G$12*INDEX($AV$1:$BA$19,17,MATCH(G13,$AV$1:$BA$1,0)),"")</f>
        <v/>
      </c>
      <c r="H23" s="19" t="str">
        <f t="array" ref="H23">IF(H7="1",H11*SUMPRODUCT($AV$11:$AY$11,$AV$17:$AY$17)+H$12*INDEX($AV$1:$BA$19,17,MATCH(H13,$AV$1:$BA$1,0)),"")</f>
        <v/>
      </c>
      <c r="I23" s="19" t="str">
        <f t="array" ref="I23">IF(I7="1",I11*SUMPRODUCT($AV$11:$AY$11,$AV$17:$AY$17)+I$12*INDEX($AV$1:$BA$19,17,MATCH(I13,$AV$1:$BA$1,0)),"")</f>
        <v/>
      </c>
      <c r="J23" s="19" t="str">
        <f t="array" ref="J23">IF(J7="1",J11*SUMPRODUCT($AV$11:$AY$11,$AV$17:$AY$17)+J$12*INDEX($AV$1:$BA$19,17,MATCH(J13,$AV$1:$BA$1,0)),"")</f>
        <v/>
      </c>
      <c r="K23" s="19" t="str">
        <f t="array" ref="K23">IF(K7="1",K11*SUMPRODUCT($AV$11:$AY$11,$AV$17:$AY$17)+K$12*INDEX($AV$1:$BA$19,17,MATCH(K13,$AV$1:$BA$1,0)),"")</f>
        <v/>
      </c>
      <c r="L23" s="19" t="str">
        <f t="array" ref="L23">IF(L7="1",L11*SUMPRODUCT($AV$11:$AY$11,$AV$17:$AY$17)+L$12*INDEX($AV$1:$BA$19,17,MATCH(L13,$AV$1:$BA$1,0)),"")</f>
        <v/>
      </c>
      <c r="M23" s="19" t="str">
        <f t="array" ref="M23">IF(M7="1",M11*SUMPRODUCT($AV$11:$AY$11,$AV$17:$AY$17)+M$12*INDEX($AV$1:$BA$19,17,MATCH(M13,$AV$1:$BA$1,0)),"")</f>
        <v/>
      </c>
      <c r="N23" s="19"/>
      <c r="O23" s="19"/>
      <c r="P23" s="19" t="str">
        <f>IF(P7="1",P11*SUMPRODUCT($AV$11:$AY$11,$AV$17:$AY$17)+P$12*INDEX($AV$1:$BA$19,17,MATCH(P$13,$AV$1:$BA$1,0))+P$10*INDEX($AV$1:$BA$19,17,MATCH(P$9,$AV$1:$BA$1,0)),"")</f>
        <v/>
      </c>
      <c r="Q23" s="19" t="str">
        <f>IF(Q7="1",Q11*SUMPRODUCT($AV$11:$AY$11,$AV$17:$AY$17)+Q$12*INDEX($AV$1:$BA$19,17,MATCH(Q$13,$AV$1:$BA$1,0))+Q$10*INDEX($AV$1:$BA$19,17,MATCH(Q$9,$AV$1:$BA$1,0)),"")</f>
        <v/>
      </c>
      <c r="R23" s="19" t="str">
        <f t="shared" ref="R23:AG23" si="31">IF(R7="1",R11*SUMPRODUCT($AV$11:$AY$11,$AV$17:$AY$17)+R$12*INDEX($AV$1:$BA$19,17,MATCH(R$13,$AV$1:$BA$1,0))+R$10*INDEX($AV$1:$BA$19,17,MATCH(R$9,$AV$1:$BA$1,0)),"")</f>
        <v/>
      </c>
      <c r="S23" s="19" t="str">
        <f t="shared" si="31"/>
        <v/>
      </c>
      <c r="T23" s="19" t="str">
        <f t="shared" si="31"/>
        <v/>
      </c>
      <c r="U23" s="19" t="str">
        <f t="shared" si="31"/>
        <v/>
      </c>
      <c r="V23" s="19" t="str">
        <f t="shared" si="31"/>
        <v/>
      </c>
      <c r="W23" s="19" t="str">
        <f t="shared" si="31"/>
        <v/>
      </c>
      <c r="X23" s="19" t="str">
        <f t="shared" si="31"/>
        <v/>
      </c>
      <c r="Y23" s="19" t="str">
        <f t="shared" si="31"/>
        <v/>
      </c>
      <c r="Z23" s="19" t="str">
        <f t="shared" si="31"/>
        <v/>
      </c>
      <c r="AA23" s="19" t="str">
        <f t="shared" si="31"/>
        <v/>
      </c>
      <c r="AB23" s="19" t="str">
        <f t="shared" si="31"/>
        <v/>
      </c>
      <c r="AC23" s="19" t="str">
        <f t="shared" si="31"/>
        <v/>
      </c>
      <c r="AD23" s="19" t="str">
        <f t="shared" si="31"/>
        <v/>
      </c>
      <c r="AE23" s="19" t="str">
        <f t="shared" si="31"/>
        <v/>
      </c>
      <c r="AF23" s="19" t="str">
        <f t="shared" si="31"/>
        <v/>
      </c>
      <c r="AG23" s="19" t="str">
        <f t="shared" si="31"/>
        <v/>
      </c>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row>
    <row r="24" spans="1:71" s="17" customFormat="1" ht="28.5">
      <c r="A24" s="18" t="s">
        <v>3</v>
      </c>
      <c r="B24" s="18">
        <f>SUM(C24:AG24)</f>
        <v>0</v>
      </c>
      <c r="C24" s="19"/>
      <c r="D24" s="19"/>
      <c r="E24" s="19" t="str">
        <f t="array" ref="E24">IF(E7="1",E11*SUMPRODUCT($AV$11:$AY$11,$AV$18:$AY$18)+E$12*INDEX($AV$1:$BA$19,18,MATCH(E13,$AV$1:$BA$1,0)),"")</f>
        <v/>
      </c>
      <c r="F24" s="19" t="str">
        <f t="array" ref="F24">IF(F7="1",F11*SUMPRODUCT($AV$11:$AY$11,$AV$18:$AY$18)+F$12*INDEX($AV$1:$BA$19,18,MATCH(F13,$AV$1:$BA$1,0)),"")</f>
        <v/>
      </c>
      <c r="G24" s="19" t="str">
        <f t="array" ref="G24">IF(G7="1",G11*SUMPRODUCT($AV$11:$AY$11,$AV$18:$AY$18)+G$12*INDEX($AV$1:$BA$19,18,MATCH(G13,$AV$1:$BA$1,0)),"")</f>
        <v/>
      </c>
      <c r="H24" s="19" t="str">
        <f t="array" ref="H24">IF(H7="1",H11*SUMPRODUCT($AV$11:$AY$11,$AV$18:$AY$18)+H$12*INDEX($AV$1:$BA$19,18,MATCH(H13,$AV$1:$BA$1,0)),"")</f>
        <v/>
      </c>
      <c r="I24" s="19" t="str">
        <f t="array" ref="I24">IF(I7="1",I11*SUMPRODUCT($AV$11:$AY$11,$AV$18:$AY$18)+I$12*INDEX($AV$1:$BA$19,18,MATCH(I13,$AV$1:$BA$1,0)),"")</f>
        <v/>
      </c>
      <c r="J24" s="19" t="str">
        <f t="array" ref="J24">IF(J7="1",J11*SUMPRODUCT($AV$11:$AY$11,$AV$18:$AY$18)+J$12*INDEX($AV$1:$BA$19,18,MATCH(J13,$AV$1:$BA$1,0)),"")</f>
        <v/>
      </c>
      <c r="K24" s="19" t="str">
        <f t="array" ref="K24">IF(K7="1",K11*SUMPRODUCT($AV$11:$AY$11,$AV$18:$AY$18)+K$12*INDEX($AV$1:$BA$19,18,MATCH(K13,$AV$1:$BA$1,0)),"")</f>
        <v/>
      </c>
      <c r="L24" s="19" t="str">
        <f t="array" ref="L24">IF(L7="1",L11*SUMPRODUCT($AV$11:$AY$11,$AV$18:$AY$18)+L$12*INDEX($AV$1:$BA$19,18,MATCH(L13,$AV$1:$BA$1,0)),"")</f>
        <v/>
      </c>
      <c r="M24" s="19" t="str">
        <f t="array" ref="M24">IF(M7="1",M11*SUMPRODUCT($AV$11:$AY$11,$AV$18:$AY$18)+M$12*INDEX($AV$1:$BA$19,18,MATCH(M13,$AV$1:$BA$1,0)),"")</f>
        <v/>
      </c>
      <c r="N24" s="19"/>
      <c r="O24" s="19"/>
      <c r="P24" s="19" t="str">
        <f>IF(P7="1",P11*SUMPRODUCT($AV$11:$AY$11,$AV$18:$AY$18)+P$12*INDEX($AV$1:$BA$19,18,MATCH(P$13,$AV$1:$BA$1,0))+P$10*INDEX($AV$1:$BA$19,18,MATCH(P$9,$AV$1:$BA$1,0)),"")</f>
        <v/>
      </c>
      <c r="Q24" s="19" t="str">
        <f>IF(Q7="1",Q11*SUMPRODUCT($AV$11:$AY$11,$AV$18:$AY$18)+Q$12*INDEX($AV$1:$BA$19,18,MATCH(Q$13,$AV$1:$BA$1,0))+Q$10*INDEX($AV$1:$BA$19,18,MATCH(Q$9,$AV$1:$BA$1,0)),"")</f>
        <v/>
      </c>
      <c r="R24" s="19" t="str">
        <f t="shared" ref="R24:AG24" si="32">IF(R7="1",R11*SUMPRODUCT($AV$11:$AY$11,$AV$18:$AY$18)+R$12*INDEX($AV$1:$BA$19,18,MATCH(R$13,$AV$1:$BA$1,0))+R$10*INDEX($AV$1:$BA$19,18,MATCH(R$9,$AV$1:$BA$1,0)),"")</f>
        <v/>
      </c>
      <c r="S24" s="19" t="str">
        <f t="shared" si="32"/>
        <v/>
      </c>
      <c r="T24" s="19" t="str">
        <f t="shared" si="32"/>
        <v/>
      </c>
      <c r="U24" s="19" t="str">
        <f t="shared" si="32"/>
        <v/>
      </c>
      <c r="V24" s="19" t="str">
        <f t="shared" si="32"/>
        <v/>
      </c>
      <c r="W24" s="19" t="str">
        <f t="shared" si="32"/>
        <v/>
      </c>
      <c r="X24" s="19" t="str">
        <f t="shared" si="32"/>
        <v/>
      </c>
      <c r="Y24" s="19" t="str">
        <f t="shared" si="32"/>
        <v/>
      </c>
      <c r="Z24" s="19" t="str">
        <f t="shared" si="32"/>
        <v/>
      </c>
      <c r="AA24" s="19" t="str">
        <f t="shared" si="32"/>
        <v/>
      </c>
      <c r="AB24" s="19" t="str">
        <f t="shared" si="32"/>
        <v/>
      </c>
      <c r="AC24" s="19" t="str">
        <f t="shared" si="32"/>
        <v/>
      </c>
      <c r="AD24" s="19" t="str">
        <f t="shared" si="32"/>
        <v/>
      </c>
      <c r="AE24" s="19" t="str">
        <f t="shared" si="32"/>
        <v/>
      </c>
      <c r="AF24" s="19" t="str">
        <f t="shared" si="32"/>
        <v/>
      </c>
      <c r="AG24" s="19" t="str">
        <f t="shared" si="32"/>
        <v/>
      </c>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row>
    <row r="25" spans="1:71" s="17" customFormat="1" ht="28.5">
      <c r="A25" s="18" t="s">
        <v>1</v>
      </c>
      <c r="B25" s="18">
        <f>SUM(C25:AG25)</f>
        <v>0</v>
      </c>
      <c r="C25" s="19"/>
      <c r="D25" s="19"/>
      <c r="E25" s="19" t="str">
        <f t="array" ref="E25">IF(E7="1",E11*SUMPRODUCT($AV$11:$AY$11,$AV$19:$AY$19)+E$12*INDEX($AV$1:$BA$19,19,MATCH(E13,$AV$1:$BA$1,0)),"")</f>
        <v/>
      </c>
      <c r="F25" s="19" t="str">
        <f t="shared" ref="F25:M25" si="33">IF(F7="1",F11*SUMPRODUCT($AV$11:$AY$11,$AV$19:$AY$19)+F$12*INDEX($AV$1:$BA$19,19,MATCH(F13,$AV$1:$BA$1,0)),"")</f>
        <v/>
      </c>
      <c r="G25" s="19" t="str">
        <f t="shared" si="33"/>
        <v/>
      </c>
      <c r="H25" s="19" t="str">
        <f t="shared" si="33"/>
        <v/>
      </c>
      <c r="I25" s="19" t="str">
        <f t="shared" si="33"/>
        <v/>
      </c>
      <c r="J25" s="19" t="str">
        <f t="shared" si="33"/>
        <v/>
      </c>
      <c r="K25" s="19" t="str">
        <f t="shared" si="33"/>
        <v/>
      </c>
      <c r="L25" s="19" t="str">
        <f t="shared" si="33"/>
        <v/>
      </c>
      <c r="M25" s="19" t="str">
        <f t="shared" si="33"/>
        <v/>
      </c>
      <c r="N25" s="19"/>
      <c r="O25" s="19"/>
      <c r="P25" s="19" t="str">
        <f>IF(P7="1",P11*SUMPRODUCT($AV$11:$AY$11,$AV$19:$AY$19)+P$12*INDEX($AV$1:$BA$19,19,MATCH(P$13,$AV$1:$BA$1,0))+P$10*INDEX($AV$1:$BA$19,19,MATCH(P$9,$AV$1:$BA$1,0)),"")</f>
        <v/>
      </c>
      <c r="Q25" s="19" t="str">
        <f>IF(Q7="1",Q11*SUMPRODUCT($AV$11:$AY$11,$AV$19:$AY$19)+Q$12*INDEX($AV$1:$BA$19,19,MATCH(Q$13,$AV$1:$BA$1,0))+Q$10*INDEX($AV$1:$BA$19,19,MATCH(Q$9,$AV$1:$BA$1,0)),"")</f>
        <v/>
      </c>
      <c r="R25" s="19" t="str">
        <f t="shared" ref="R25:AG25" si="34">IF(R7="1",R11*SUMPRODUCT($AV$11:$AY$11,$AV$19:$AY$19)+R$12*INDEX($AV$1:$BA$19,19,MATCH(R$13,$AV$1:$BA$1,0))+R$10*INDEX($AV$1:$BA$19,19,MATCH(R$9,$AV$1:$BA$1,0)),"")</f>
        <v/>
      </c>
      <c r="S25" s="19" t="str">
        <f t="shared" si="34"/>
        <v/>
      </c>
      <c r="T25" s="19" t="str">
        <f t="shared" si="34"/>
        <v/>
      </c>
      <c r="U25" s="19" t="str">
        <f t="shared" si="34"/>
        <v/>
      </c>
      <c r="V25" s="19" t="str">
        <f t="shared" si="34"/>
        <v/>
      </c>
      <c r="W25" s="19" t="str">
        <f t="shared" si="34"/>
        <v/>
      </c>
      <c r="X25" s="19" t="str">
        <f t="shared" si="34"/>
        <v/>
      </c>
      <c r="Y25" s="19" t="str">
        <f t="shared" si="34"/>
        <v/>
      </c>
      <c r="Z25" s="19" t="str">
        <f>IF(Z7="1",Z11*SUMPRODUCT($AV$11:$AY$11,$AV$19:$AY$19)+Z$12*INDEX($AV$1:$BA$19,19,MATCH(Z$13,$AV$1:$BA$1,0))+Z$10*INDEX($AV$1:$BA$19,19,MATCH(Z$9,$AV$1:$BA$1,0)),"")</f>
        <v/>
      </c>
      <c r="AA25" s="19" t="str">
        <f t="shared" si="34"/>
        <v/>
      </c>
      <c r="AB25" s="19" t="str">
        <f t="shared" si="34"/>
        <v/>
      </c>
      <c r="AC25" s="19" t="str">
        <f t="shared" si="34"/>
        <v/>
      </c>
      <c r="AD25" s="19" t="str">
        <f t="shared" si="34"/>
        <v/>
      </c>
      <c r="AE25" s="19" t="str">
        <f t="shared" si="34"/>
        <v/>
      </c>
      <c r="AF25" s="19" t="str">
        <f t="shared" si="34"/>
        <v/>
      </c>
      <c r="AG25" s="19" t="str">
        <f t="shared" si="34"/>
        <v/>
      </c>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row>
    <row r="28" spans="1:71" s="21" customFormat="1">
      <c r="A28" s="21" t="s">
        <v>158</v>
      </c>
      <c r="BH28" s="86"/>
    </row>
    <row r="29" spans="1:71">
      <c r="A29" s="22" t="s">
        <v>4</v>
      </c>
      <c r="B29" s="22" t="s">
        <v>5</v>
      </c>
    </row>
    <row r="30" spans="1:71">
      <c r="A30" s="22" t="s">
        <v>6</v>
      </c>
      <c r="B30" s="22" t="s">
        <v>7</v>
      </c>
      <c r="AV30" s="23"/>
    </row>
    <row r="31" spans="1:71" hidden="1" outlineLevel="1">
      <c r="A31" s="22" t="s">
        <v>8</v>
      </c>
      <c r="B31" s="22" t="s">
        <v>203</v>
      </c>
    </row>
    <row r="32" spans="1:71" hidden="1" outlineLevel="1">
      <c r="A32" s="22" t="s">
        <v>9</v>
      </c>
      <c r="B32" s="22" t="s">
        <v>204</v>
      </c>
    </row>
    <row r="33" spans="1:2" hidden="1" outlineLevel="1">
      <c r="A33" s="22" t="s">
        <v>10</v>
      </c>
      <c r="B33" s="22" t="s">
        <v>205</v>
      </c>
    </row>
    <row r="34" spans="1:2" hidden="1" outlineLevel="1">
      <c r="A34" s="22" t="s">
        <v>11</v>
      </c>
      <c r="B34" s="22" t="s">
        <v>206</v>
      </c>
    </row>
    <row r="35" spans="1:2" hidden="1" outlineLevel="1">
      <c r="A35" s="22" t="s">
        <v>12</v>
      </c>
      <c r="B35" s="22" t="s">
        <v>207</v>
      </c>
    </row>
    <row r="36" spans="1:2" hidden="1" outlineLevel="1">
      <c r="A36" s="22" t="s">
        <v>13</v>
      </c>
      <c r="B36" s="22" t="s">
        <v>208</v>
      </c>
    </row>
    <row r="37" spans="1:2" hidden="1" outlineLevel="1">
      <c r="A37" s="22" t="s">
        <v>14</v>
      </c>
      <c r="B37" s="22" t="s">
        <v>209</v>
      </c>
    </row>
    <row r="38" spans="1:2" hidden="1" outlineLevel="1">
      <c r="A38" s="22" t="s">
        <v>15</v>
      </c>
      <c r="B38" s="22" t="s">
        <v>210</v>
      </c>
    </row>
    <row r="39" spans="1:2" hidden="1" outlineLevel="1">
      <c r="A39" s="22" t="s">
        <v>16</v>
      </c>
      <c r="B39" s="22" t="s">
        <v>211</v>
      </c>
    </row>
    <row r="40" spans="1:2" hidden="1" outlineLevel="1">
      <c r="A40" s="22" t="s">
        <v>17</v>
      </c>
      <c r="B40" s="22" t="s">
        <v>212</v>
      </c>
    </row>
    <row r="41" spans="1:2" hidden="1" outlineLevel="1">
      <c r="A41" s="22" t="s">
        <v>18</v>
      </c>
      <c r="B41" s="22" t="s">
        <v>213</v>
      </c>
    </row>
    <row r="42" spans="1:2" hidden="1" outlineLevel="1">
      <c r="A42" s="22" t="s">
        <v>19</v>
      </c>
      <c r="B42" s="22" t="s">
        <v>214</v>
      </c>
    </row>
    <row r="43" spans="1:2" hidden="1" outlineLevel="1">
      <c r="A43" s="22" t="s">
        <v>20</v>
      </c>
      <c r="B43" s="22" t="s">
        <v>215</v>
      </c>
    </row>
    <row r="44" spans="1:2" hidden="1" outlineLevel="1">
      <c r="A44" s="22" t="s">
        <v>21</v>
      </c>
      <c r="B44" s="22" t="s">
        <v>216</v>
      </c>
    </row>
    <row r="45" spans="1:2" hidden="1" outlineLevel="1">
      <c r="A45" s="22" t="s">
        <v>22</v>
      </c>
      <c r="B45" s="22" t="s">
        <v>217</v>
      </c>
    </row>
    <row r="46" spans="1:2" hidden="1" outlineLevel="1">
      <c r="A46" s="22" t="s">
        <v>23</v>
      </c>
      <c r="B46" s="22" t="s">
        <v>218</v>
      </c>
    </row>
    <row r="47" spans="1:2" hidden="1" outlineLevel="1">
      <c r="A47" s="22" t="s">
        <v>24</v>
      </c>
      <c r="B47" s="22" t="s">
        <v>219</v>
      </c>
    </row>
    <row r="48" spans="1:2" hidden="1" outlineLevel="1">
      <c r="A48" s="22" t="s">
        <v>54</v>
      </c>
      <c r="B48" s="22" t="s">
        <v>220</v>
      </c>
    </row>
    <row r="49" spans="1:2" hidden="1" outlineLevel="1">
      <c r="A49" s="22" t="s">
        <v>55</v>
      </c>
      <c r="B49" s="22" t="s">
        <v>221</v>
      </c>
    </row>
    <row r="50" spans="1:2" hidden="1" outlineLevel="1">
      <c r="A50" s="22" t="s">
        <v>69</v>
      </c>
      <c r="B50" s="22" t="s">
        <v>222</v>
      </c>
    </row>
    <row r="51" spans="1:2" hidden="1" outlineLevel="1">
      <c r="A51" s="22" t="s">
        <v>78</v>
      </c>
      <c r="B51" s="22" t="s">
        <v>223</v>
      </c>
    </row>
    <row r="52" spans="1:2" hidden="1" outlineLevel="1">
      <c r="A52" s="22" t="s">
        <v>79</v>
      </c>
      <c r="B52" s="22" t="s">
        <v>224</v>
      </c>
    </row>
    <row r="53" spans="1:2" hidden="1" outlineLevel="1">
      <c r="A53" s="22" t="s">
        <v>80</v>
      </c>
      <c r="B53" s="22" t="s">
        <v>225</v>
      </c>
    </row>
    <row r="54" spans="1:2" hidden="1" outlineLevel="1">
      <c r="A54" s="22" t="s">
        <v>81</v>
      </c>
      <c r="B54" s="22" t="s">
        <v>226</v>
      </c>
    </row>
    <row r="55" spans="1:2" hidden="1" outlineLevel="1">
      <c r="A55" s="22" t="s">
        <v>82</v>
      </c>
      <c r="B55" s="22" t="s">
        <v>227</v>
      </c>
    </row>
    <row r="56" spans="1:2" hidden="1" outlineLevel="1">
      <c r="A56" s="22" t="s">
        <v>83</v>
      </c>
      <c r="B56" s="22" t="s">
        <v>228</v>
      </c>
    </row>
    <row r="57" spans="1:2" hidden="1" outlineLevel="1">
      <c r="A57" s="22" t="s">
        <v>84</v>
      </c>
      <c r="B57" s="22" t="s">
        <v>229</v>
      </c>
    </row>
    <row r="58" spans="1:2" hidden="1" outlineLevel="1">
      <c r="A58" s="22" t="s">
        <v>85</v>
      </c>
      <c r="B58" s="22" t="s">
        <v>230</v>
      </c>
    </row>
    <row r="59" spans="1:2" hidden="1" outlineLevel="1">
      <c r="A59" s="22" t="s">
        <v>86</v>
      </c>
      <c r="B59" s="22" t="s">
        <v>231</v>
      </c>
    </row>
    <row r="60" spans="1:2" hidden="1" outlineLevel="1">
      <c r="A60" s="22" t="s">
        <v>87</v>
      </c>
      <c r="B60" s="22" t="s">
        <v>232</v>
      </c>
    </row>
    <row r="61" spans="1:2" hidden="1" outlineLevel="1">
      <c r="A61" s="22" t="s">
        <v>88</v>
      </c>
      <c r="B61" s="22" t="s">
        <v>233</v>
      </c>
    </row>
    <row r="62" spans="1:2" hidden="1" outlineLevel="1">
      <c r="A62" s="22" t="s">
        <v>89</v>
      </c>
      <c r="B62" s="22" t="s">
        <v>234</v>
      </c>
    </row>
    <row r="63" spans="1:2" hidden="1" outlineLevel="1">
      <c r="A63" s="22" t="s">
        <v>90</v>
      </c>
      <c r="B63" s="22" t="s">
        <v>235</v>
      </c>
    </row>
    <row r="64" spans="1:2" hidden="1" outlineLevel="1">
      <c r="A64" s="22" t="s">
        <v>91</v>
      </c>
      <c r="B64" s="22" t="s">
        <v>236</v>
      </c>
    </row>
    <row r="65" spans="1:2" hidden="1" outlineLevel="1">
      <c r="A65" s="22" t="s">
        <v>92</v>
      </c>
      <c r="B65" s="22" t="s">
        <v>237</v>
      </c>
    </row>
    <row r="66" spans="1:2" hidden="1" outlineLevel="1">
      <c r="A66" s="22" t="s">
        <v>93</v>
      </c>
      <c r="B66" s="22" t="s">
        <v>238</v>
      </c>
    </row>
    <row r="67" spans="1:2" hidden="1" outlineLevel="1">
      <c r="A67" s="22" t="s">
        <v>94</v>
      </c>
      <c r="B67" s="22" t="s">
        <v>239</v>
      </c>
    </row>
    <row r="68" spans="1:2" hidden="1" outlineLevel="1">
      <c r="A68" s="22" t="s">
        <v>95</v>
      </c>
      <c r="B68" s="22" t="s">
        <v>240</v>
      </c>
    </row>
    <row r="69" spans="1:2" hidden="1" outlineLevel="1">
      <c r="A69" s="22" t="s">
        <v>96</v>
      </c>
      <c r="B69" s="22" t="s">
        <v>241</v>
      </c>
    </row>
    <row r="70" spans="1:2" hidden="1" outlineLevel="1">
      <c r="A70" s="22" t="s">
        <v>97</v>
      </c>
      <c r="B70" s="22" t="s">
        <v>242</v>
      </c>
    </row>
    <row r="71" spans="1:2" hidden="1" outlineLevel="1">
      <c r="A71" s="22" t="s">
        <v>98</v>
      </c>
      <c r="B71" s="22" t="s">
        <v>243</v>
      </c>
    </row>
    <row r="72" spans="1:2" hidden="1" outlineLevel="1">
      <c r="A72" s="22" t="s">
        <v>99</v>
      </c>
      <c r="B72" s="22" t="s">
        <v>244</v>
      </c>
    </row>
    <row r="73" spans="1:2" hidden="1" outlineLevel="1">
      <c r="A73" s="22" t="s">
        <v>100</v>
      </c>
      <c r="B73" s="22" t="s">
        <v>245</v>
      </c>
    </row>
    <row r="74" spans="1:2" hidden="1" outlineLevel="1">
      <c r="A74" s="22" t="s">
        <v>101</v>
      </c>
      <c r="B74" s="22" t="s">
        <v>246</v>
      </c>
    </row>
    <row r="75" spans="1:2" hidden="1" outlineLevel="1">
      <c r="A75" s="22" t="s">
        <v>102</v>
      </c>
      <c r="B75" s="22" t="s">
        <v>247</v>
      </c>
    </row>
    <row r="76" spans="1:2" hidden="1" outlineLevel="1">
      <c r="A76" s="22" t="s">
        <v>103</v>
      </c>
      <c r="B76" s="22" t="s">
        <v>248</v>
      </c>
    </row>
    <row r="77" spans="1:2" hidden="1" outlineLevel="1">
      <c r="A77" s="22" t="s">
        <v>104</v>
      </c>
      <c r="B77" s="22" t="s">
        <v>249</v>
      </c>
    </row>
    <row r="78" spans="1:2" hidden="1" outlineLevel="1">
      <c r="A78" s="22" t="s">
        <v>105</v>
      </c>
      <c r="B78" s="22" t="s">
        <v>250</v>
      </c>
    </row>
    <row r="79" spans="1:2" hidden="1" outlineLevel="1">
      <c r="A79" s="22" t="s">
        <v>106</v>
      </c>
      <c r="B79" s="22" t="s">
        <v>251</v>
      </c>
    </row>
    <row r="80" spans="1:2" hidden="1" outlineLevel="1">
      <c r="A80" s="22" t="s">
        <v>107</v>
      </c>
      <c r="B80" s="22" t="s">
        <v>252</v>
      </c>
    </row>
    <row r="81" spans="1:2" hidden="1" outlineLevel="1">
      <c r="A81" s="22" t="s">
        <v>108</v>
      </c>
      <c r="B81" s="22" t="s">
        <v>253</v>
      </c>
    </row>
    <row r="82" spans="1:2" hidden="1" outlineLevel="1">
      <c r="A82" s="22" t="s">
        <v>109</v>
      </c>
      <c r="B82" s="22" t="s">
        <v>254</v>
      </c>
    </row>
    <row r="83" spans="1:2" hidden="1" outlineLevel="1">
      <c r="A83" s="22" t="s">
        <v>110</v>
      </c>
      <c r="B83" s="22" t="s">
        <v>255</v>
      </c>
    </row>
    <row r="84" spans="1:2" hidden="1" outlineLevel="1">
      <c r="A84" s="22" t="s">
        <v>111</v>
      </c>
      <c r="B84" s="22" t="s">
        <v>256</v>
      </c>
    </row>
    <row r="85" spans="1:2" hidden="1" outlineLevel="1">
      <c r="A85" s="22" t="s">
        <v>112</v>
      </c>
      <c r="B85" s="22" t="s">
        <v>257</v>
      </c>
    </row>
    <row r="86" spans="1:2" hidden="1" outlineLevel="1">
      <c r="A86" s="22" t="s">
        <v>113</v>
      </c>
      <c r="B86" s="22" t="s">
        <v>258</v>
      </c>
    </row>
    <row r="87" spans="1:2" hidden="1" outlineLevel="1">
      <c r="A87" s="22" t="s">
        <v>114</v>
      </c>
      <c r="B87" s="22" t="s">
        <v>259</v>
      </c>
    </row>
    <row r="88" spans="1:2" hidden="1" outlineLevel="1">
      <c r="A88" s="22" t="s">
        <v>115</v>
      </c>
      <c r="B88" s="22" t="s">
        <v>260</v>
      </c>
    </row>
    <row r="89" spans="1:2" hidden="1" outlineLevel="1">
      <c r="A89" s="22" t="s">
        <v>116</v>
      </c>
      <c r="B89" s="22" t="s">
        <v>261</v>
      </c>
    </row>
    <row r="90" spans="1:2" hidden="1" outlineLevel="1">
      <c r="A90" s="22" t="s">
        <v>117</v>
      </c>
      <c r="B90" s="22" t="s">
        <v>262</v>
      </c>
    </row>
    <row r="91" spans="1:2" hidden="1" outlineLevel="1">
      <c r="A91" s="22" t="s">
        <v>118</v>
      </c>
      <c r="B91" s="22" t="s">
        <v>263</v>
      </c>
    </row>
    <row r="92" spans="1:2" hidden="1" outlineLevel="1">
      <c r="A92" s="22" t="s">
        <v>119</v>
      </c>
      <c r="B92" s="22" t="s">
        <v>264</v>
      </c>
    </row>
    <row r="93" spans="1:2" hidden="1" outlineLevel="1">
      <c r="A93" s="22" t="s">
        <v>120</v>
      </c>
      <c r="B93" s="22" t="s">
        <v>265</v>
      </c>
    </row>
    <row r="94" spans="1:2" hidden="1" outlineLevel="1">
      <c r="A94" s="22" t="s">
        <v>121</v>
      </c>
      <c r="B94" s="22" t="s">
        <v>266</v>
      </c>
    </row>
    <row r="95" spans="1:2" hidden="1" outlineLevel="1">
      <c r="A95" s="22" t="s">
        <v>122</v>
      </c>
      <c r="B95" s="22" t="s">
        <v>267</v>
      </c>
    </row>
    <row r="96" spans="1:2" hidden="1" outlineLevel="1">
      <c r="A96" s="22" t="s">
        <v>123</v>
      </c>
      <c r="B96" s="22" t="s">
        <v>268</v>
      </c>
    </row>
    <row r="97" spans="1:2" hidden="1" outlineLevel="1">
      <c r="A97" s="22" t="s">
        <v>124</v>
      </c>
      <c r="B97" s="22" t="s">
        <v>269</v>
      </c>
    </row>
    <row r="98" spans="1:2" hidden="1" outlineLevel="1">
      <c r="A98" s="22" t="s">
        <v>125</v>
      </c>
      <c r="B98" s="22" t="s">
        <v>270</v>
      </c>
    </row>
    <row r="99" spans="1:2" hidden="1" outlineLevel="1">
      <c r="A99" s="22" t="s">
        <v>126</v>
      </c>
      <c r="B99" s="22" t="s">
        <v>271</v>
      </c>
    </row>
    <row r="100" spans="1:2" hidden="1" outlineLevel="1">
      <c r="A100" s="22" t="s">
        <v>127</v>
      </c>
      <c r="B100" s="22" t="s">
        <v>272</v>
      </c>
    </row>
    <row r="101" spans="1:2" hidden="1" outlineLevel="1">
      <c r="A101" s="22" t="s">
        <v>128</v>
      </c>
      <c r="B101" s="22" t="s">
        <v>273</v>
      </c>
    </row>
    <row r="102" spans="1:2" hidden="1" outlineLevel="1">
      <c r="A102" s="22" t="s">
        <v>129</v>
      </c>
      <c r="B102" s="22" t="s">
        <v>274</v>
      </c>
    </row>
    <row r="103" spans="1:2" hidden="1" outlineLevel="1">
      <c r="A103" s="22" t="s">
        <v>130</v>
      </c>
      <c r="B103" s="22" t="s">
        <v>275</v>
      </c>
    </row>
    <row r="104" spans="1:2" hidden="1" outlineLevel="1">
      <c r="A104" s="22" t="s">
        <v>131</v>
      </c>
      <c r="B104" s="22" t="s">
        <v>276</v>
      </c>
    </row>
    <row r="105" spans="1:2" hidden="1" outlineLevel="1">
      <c r="A105" s="22" t="s">
        <v>132</v>
      </c>
      <c r="B105" s="22" t="s">
        <v>277</v>
      </c>
    </row>
    <row r="106" spans="1:2" hidden="1" outlineLevel="1">
      <c r="A106" s="22" t="s">
        <v>133</v>
      </c>
      <c r="B106" s="22" t="s">
        <v>278</v>
      </c>
    </row>
    <row r="107" spans="1:2" hidden="1" outlineLevel="1">
      <c r="A107" s="22" t="s">
        <v>134</v>
      </c>
      <c r="B107" s="22" t="s">
        <v>279</v>
      </c>
    </row>
    <row r="108" spans="1:2" hidden="1" outlineLevel="1">
      <c r="A108" s="22" t="s">
        <v>135</v>
      </c>
      <c r="B108" s="22" t="s">
        <v>280</v>
      </c>
    </row>
    <row r="109" spans="1:2" hidden="1" outlineLevel="1">
      <c r="A109" s="22" t="s">
        <v>136</v>
      </c>
      <c r="B109" s="22" t="s">
        <v>281</v>
      </c>
    </row>
    <row r="110" spans="1:2" hidden="1" outlineLevel="1">
      <c r="A110" s="22" t="s">
        <v>137</v>
      </c>
      <c r="B110" s="22" t="s">
        <v>282</v>
      </c>
    </row>
    <row r="111" spans="1:2" hidden="1" outlineLevel="1">
      <c r="A111" s="22" t="s">
        <v>138</v>
      </c>
      <c r="B111" s="22" t="s">
        <v>283</v>
      </c>
    </row>
    <row r="112" spans="1:2" hidden="1" outlineLevel="1">
      <c r="A112" s="22" t="s">
        <v>139</v>
      </c>
      <c r="B112" s="22" t="s">
        <v>284</v>
      </c>
    </row>
    <row r="113" spans="1:53" hidden="1" outlineLevel="1">
      <c r="A113" s="22" t="s">
        <v>140</v>
      </c>
      <c r="B113" s="22" t="s">
        <v>285</v>
      </c>
    </row>
    <row r="114" spans="1:53" hidden="1" outlineLevel="1">
      <c r="A114" s="22" t="s">
        <v>141</v>
      </c>
      <c r="B114" s="22" t="s">
        <v>286</v>
      </c>
    </row>
    <row r="115" spans="1:53" hidden="1" outlineLevel="1">
      <c r="A115" s="22" t="s">
        <v>142</v>
      </c>
      <c r="B115" s="22" t="s">
        <v>287</v>
      </c>
    </row>
    <row r="116" spans="1:53" hidden="1" outlineLevel="1">
      <c r="A116" s="22" t="s">
        <v>143</v>
      </c>
      <c r="B116" s="22" t="s">
        <v>288</v>
      </c>
      <c r="N116" s="21" t="s">
        <v>902</v>
      </c>
      <c r="AZ116" s="21"/>
    </row>
    <row r="117" spans="1:53" hidden="1" outlineLevel="1">
      <c r="A117" s="22" t="s">
        <v>144</v>
      </c>
      <c r="B117" s="22" t="s">
        <v>289</v>
      </c>
      <c r="N117" s="22" t="s">
        <v>4</v>
      </c>
      <c r="O117" s="22" t="s">
        <v>5</v>
      </c>
      <c r="AZ117" s="22" t="s">
        <v>4</v>
      </c>
      <c r="BA117" s="22" t="s">
        <v>5</v>
      </c>
    </row>
    <row r="118" spans="1:53" hidden="1" outlineLevel="1">
      <c r="A118" s="22" t="s">
        <v>145</v>
      </c>
      <c r="B118" s="22" t="s">
        <v>290</v>
      </c>
      <c r="N118" s="17" t="s">
        <v>6</v>
      </c>
      <c r="O118" s="22" t="s">
        <v>7</v>
      </c>
      <c r="AZ118" s="22" t="s">
        <v>6</v>
      </c>
      <c r="BA118" s="22" t="s">
        <v>7</v>
      </c>
    </row>
    <row r="119" spans="1:53" hidden="1" outlineLevel="1">
      <c r="A119" s="22" t="s">
        <v>146</v>
      </c>
      <c r="B119" s="22" t="s">
        <v>291</v>
      </c>
      <c r="N119" s="22" t="s">
        <v>8</v>
      </c>
      <c r="O119" s="22" t="s">
        <v>866</v>
      </c>
      <c r="AZ119" s="22" t="s">
        <v>8</v>
      </c>
      <c r="BA119" s="22" t="s">
        <v>1075</v>
      </c>
    </row>
    <row r="120" spans="1:53" hidden="1" outlineLevel="1">
      <c r="A120" s="22" t="s">
        <v>147</v>
      </c>
      <c r="B120" s="22" t="s">
        <v>292</v>
      </c>
      <c r="N120" s="22" t="s">
        <v>9</v>
      </c>
      <c r="O120" s="22" t="s">
        <v>867</v>
      </c>
      <c r="AZ120" s="22" t="s">
        <v>9</v>
      </c>
      <c r="BA120" s="22" t="s">
        <v>1076</v>
      </c>
    </row>
    <row r="121" spans="1:53" hidden="1" outlineLevel="1">
      <c r="A121" s="22" t="s">
        <v>148</v>
      </c>
      <c r="B121" s="22" t="s">
        <v>1193</v>
      </c>
      <c r="N121" s="22" t="s">
        <v>10</v>
      </c>
      <c r="O121" s="22" t="s">
        <v>868</v>
      </c>
      <c r="AZ121" s="22" t="s">
        <v>10</v>
      </c>
      <c r="BA121" s="22" t="s">
        <v>1077</v>
      </c>
    </row>
    <row r="122" spans="1:53" hidden="1" outlineLevel="1">
      <c r="A122" s="22" t="s">
        <v>149</v>
      </c>
      <c r="B122" s="22" t="s">
        <v>1196</v>
      </c>
      <c r="N122" s="22" t="s">
        <v>11</v>
      </c>
      <c r="O122" s="22" t="s">
        <v>869</v>
      </c>
      <c r="AZ122" s="22" t="s">
        <v>11</v>
      </c>
      <c r="BA122" s="22" t="s">
        <v>1078</v>
      </c>
    </row>
    <row r="123" spans="1:53" hidden="1" outlineLevel="1">
      <c r="A123" s="22" t="s">
        <v>150</v>
      </c>
      <c r="B123" s="22" t="s">
        <v>1199</v>
      </c>
      <c r="N123" s="22" t="s">
        <v>12</v>
      </c>
      <c r="O123" s="22" t="s">
        <v>870</v>
      </c>
      <c r="AZ123" s="22" t="s">
        <v>12</v>
      </c>
      <c r="BA123" s="22" t="s">
        <v>1079</v>
      </c>
    </row>
    <row r="124" spans="1:53" hidden="1" outlineLevel="1">
      <c r="A124" s="22" t="s">
        <v>151</v>
      </c>
      <c r="B124" s="22" t="s">
        <v>1202</v>
      </c>
      <c r="N124" s="22" t="s">
        <v>13</v>
      </c>
      <c r="O124" s="22" t="s">
        <v>871</v>
      </c>
      <c r="AJ124" s="21" t="s">
        <v>931</v>
      </c>
      <c r="AZ124" s="22" t="s">
        <v>13</v>
      </c>
      <c r="BA124" s="22" t="s">
        <v>1080</v>
      </c>
    </row>
    <row r="125" spans="1:53" hidden="1" outlineLevel="1">
      <c r="A125" s="22" t="s">
        <v>152</v>
      </c>
      <c r="B125" s="22" t="s">
        <v>1205</v>
      </c>
      <c r="N125" s="22" t="s">
        <v>14</v>
      </c>
      <c r="O125" s="22" t="s">
        <v>872</v>
      </c>
      <c r="AJ125" s="22" t="s">
        <v>4</v>
      </c>
      <c r="AK125" s="22" t="s">
        <v>5</v>
      </c>
      <c r="AZ125" s="22" t="s">
        <v>14</v>
      </c>
      <c r="BA125" s="22" t="s">
        <v>1081</v>
      </c>
    </row>
    <row r="126" spans="1:53" hidden="1" outlineLevel="1">
      <c r="A126" s="22" t="s">
        <v>153</v>
      </c>
      <c r="B126" s="22" t="s">
        <v>1208</v>
      </c>
      <c r="N126" s="22" t="s">
        <v>15</v>
      </c>
      <c r="O126" s="22" t="s">
        <v>873</v>
      </c>
      <c r="AJ126" s="22" t="s">
        <v>6</v>
      </c>
      <c r="AK126" s="22" t="s">
        <v>7</v>
      </c>
      <c r="AZ126" s="22" t="s">
        <v>15</v>
      </c>
      <c r="BA126" s="22" t="s">
        <v>1082</v>
      </c>
    </row>
    <row r="127" spans="1:53" hidden="1" outlineLevel="1">
      <c r="A127" s="22" t="s">
        <v>154</v>
      </c>
      <c r="B127" s="22" t="s">
        <v>1211</v>
      </c>
      <c r="C127" s="21" t="s">
        <v>182</v>
      </c>
      <c r="N127" s="22" t="s">
        <v>16</v>
      </c>
      <c r="O127" s="22" t="s">
        <v>874</v>
      </c>
      <c r="AJ127" s="22" t="s">
        <v>8</v>
      </c>
      <c r="AK127" s="22" t="s">
        <v>907</v>
      </c>
      <c r="AZ127" s="22" t="s">
        <v>16</v>
      </c>
      <c r="BA127" s="22" t="s">
        <v>1083</v>
      </c>
    </row>
    <row r="128" spans="1:53" hidden="1" outlineLevel="1">
      <c r="A128" s="22" t="s">
        <v>155</v>
      </c>
      <c r="B128" s="22" t="s">
        <v>1214</v>
      </c>
      <c r="C128" s="22" t="s">
        <v>4</v>
      </c>
      <c r="D128" s="22" t="s">
        <v>5</v>
      </c>
      <c r="N128" s="22" t="s">
        <v>17</v>
      </c>
      <c r="O128" s="22" t="s">
        <v>875</v>
      </c>
      <c r="AJ128" s="22" t="s">
        <v>9</v>
      </c>
      <c r="AK128" s="22" t="s">
        <v>908</v>
      </c>
      <c r="AZ128" s="22" t="s">
        <v>17</v>
      </c>
      <c r="BA128" s="22" t="s">
        <v>1084</v>
      </c>
    </row>
    <row r="129" spans="1:53" hidden="1" outlineLevel="1">
      <c r="A129" s="22" t="s">
        <v>156</v>
      </c>
      <c r="B129" s="22" t="s">
        <v>293</v>
      </c>
      <c r="C129" s="22" t="s">
        <v>6</v>
      </c>
      <c r="D129" s="22" t="s">
        <v>7</v>
      </c>
      <c r="N129" s="22" t="s">
        <v>18</v>
      </c>
      <c r="O129" s="22" t="s">
        <v>876</v>
      </c>
      <c r="AJ129" s="22" t="s">
        <v>10</v>
      </c>
      <c r="AK129" s="22" t="s">
        <v>909</v>
      </c>
      <c r="AZ129" s="22" t="s">
        <v>18</v>
      </c>
      <c r="BA129" s="22" t="s">
        <v>1085</v>
      </c>
    </row>
    <row r="130" spans="1:53" hidden="1" outlineLevel="1">
      <c r="A130" s="22" t="s">
        <v>157</v>
      </c>
      <c r="B130" s="22" t="s">
        <v>294</v>
      </c>
      <c r="C130" s="22" t="s">
        <v>8</v>
      </c>
      <c r="D130" s="22" t="s">
        <v>812</v>
      </c>
      <c r="N130" s="22" t="s">
        <v>19</v>
      </c>
      <c r="O130" s="22" t="s">
        <v>877</v>
      </c>
      <c r="AJ130" s="22" t="s">
        <v>11</v>
      </c>
      <c r="AK130" s="22" t="s">
        <v>910</v>
      </c>
      <c r="AZ130" s="22" t="s">
        <v>19</v>
      </c>
      <c r="BA130" s="22" t="s">
        <v>1086</v>
      </c>
    </row>
    <row r="131" spans="1:53" hidden="1" outlineLevel="1">
      <c r="A131" s="22" t="s">
        <v>295</v>
      </c>
      <c r="B131" s="22" t="s">
        <v>296</v>
      </c>
      <c r="C131" s="22" t="s">
        <v>9</v>
      </c>
      <c r="D131" s="22" t="s">
        <v>813</v>
      </c>
      <c r="N131" s="22" t="s">
        <v>20</v>
      </c>
      <c r="O131" s="22" t="s">
        <v>878</v>
      </c>
      <c r="AJ131" s="22" t="s">
        <v>12</v>
      </c>
      <c r="AK131" s="22" t="s">
        <v>911</v>
      </c>
      <c r="AZ131" s="22" t="s">
        <v>20</v>
      </c>
      <c r="BA131" s="22" t="s">
        <v>1087</v>
      </c>
    </row>
    <row r="132" spans="1:53" hidden="1" outlineLevel="1">
      <c r="A132" s="22" t="s">
        <v>297</v>
      </c>
      <c r="B132" s="22" t="s">
        <v>298</v>
      </c>
      <c r="C132" s="22" t="s">
        <v>10</v>
      </c>
      <c r="D132" s="22" t="s">
        <v>814</v>
      </c>
      <c r="N132" s="22" t="s">
        <v>21</v>
      </c>
      <c r="O132" s="22" t="s">
        <v>879</v>
      </c>
      <c r="AJ132" s="22" t="s">
        <v>13</v>
      </c>
      <c r="AK132" s="22" t="s">
        <v>912</v>
      </c>
      <c r="AZ132" s="22" t="s">
        <v>21</v>
      </c>
      <c r="BA132" s="22" t="s">
        <v>1088</v>
      </c>
    </row>
    <row r="133" spans="1:53" hidden="1" outlineLevel="1">
      <c r="A133" s="22" t="s">
        <v>299</v>
      </c>
      <c r="B133" s="22" t="s">
        <v>300</v>
      </c>
      <c r="C133" s="22" t="s">
        <v>11</v>
      </c>
      <c r="D133" s="22" t="s">
        <v>815</v>
      </c>
      <c r="N133" s="22" t="s">
        <v>22</v>
      </c>
      <c r="O133" s="22" t="s">
        <v>880</v>
      </c>
      <c r="AJ133" s="22" t="s">
        <v>14</v>
      </c>
      <c r="AK133" s="22" t="s">
        <v>913</v>
      </c>
      <c r="AZ133" s="22" t="s">
        <v>22</v>
      </c>
      <c r="BA133" s="22" t="s">
        <v>1089</v>
      </c>
    </row>
    <row r="134" spans="1:53" hidden="1" outlineLevel="1">
      <c r="A134" s="22" t="s">
        <v>301</v>
      </c>
      <c r="B134" s="22" t="s">
        <v>302</v>
      </c>
      <c r="C134" s="22" t="s">
        <v>12</v>
      </c>
      <c r="D134" s="22" t="s">
        <v>816</v>
      </c>
      <c r="N134" s="22" t="s">
        <v>23</v>
      </c>
      <c r="O134" s="22" t="s">
        <v>881</v>
      </c>
      <c r="AJ134" s="22" t="s">
        <v>15</v>
      </c>
      <c r="AK134" s="22" t="s">
        <v>914</v>
      </c>
      <c r="AZ134" s="22" t="s">
        <v>23</v>
      </c>
      <c r="BA134" s="22" t="s">
        <v>1090</v>
      </c>
    </row>
    <row r="135" spans="1:53" hidden="1" outlineLevel="1">
      <c r="A135" s="22" t="s">
        <v>303</v>
      </c>
      <c r="B135" s="22" t="s">
        <v>304</v>
      </c>
      <c r="C135" s="22" t="s">
        <v>13</v>
      </c>
      <c r="D135" s="22" t="s">
        <v>817</v>
      </c>
      <c r="N135" s="22" t="s">
        <v>24</v>
      </c>
      <c r="O135" s="22" t="s">
        <v>882</v>
      </c>
      <c r="AJ135" s="22" t="s">
        <v>16</v>
      </c>
      <c r="AK135" s="22" t="s">
        <v>915</v>
      </c>
      <c r="AZ135" s="22" t="s">
        <v>24</v>
      </c>
      <c r="BA135" s="22" t="s">
        <v>1091</v>
      </c>
    </row>
    <row r="136" spans="1:53" hidden="1" outlineLevel="1">
      <c r="A136" s="22" t="s">
        <v>305</v>
      </c>
      <c r="B136" s="22" t="s">
        <v>306</v>
      </c>
      <c r="C136" s="22" t="s">
        <v>14</v>
      </c>
      <c r="D136" s="22" t="s">
        <v>818</v>
      </c>
      <c r="N136" s="22" t="s">
        <v>54</v>
      </c>
      <c r="O136" s="22" t="s">
        <v>883</v>
      </c>
      <c r="AJ136" s="22" t="s">
        <v>17</v>
      </c>
      <c r="AK136" s="22" t="s">
        <v>916</v>
      </c>
      <c r="AZ136" s="22" t="s">
        <v>54</v>
      </c>
      <c r="BA136" s="22" t="s">
        <v>1092</v>
      </c>
    </row>
    <row r="137" spans="1:53" hidden="1" outlineLevel="1">
      <c r="A137" s="22" t="s">
        <v>307</v>
      </c>
      <c r="B137" s="22" t="s">
        <v>308</v>
      </c>
      <c r="C137" s="22" t="s">
        <v>15</v>
      </c>
      <c r="D137" s="22" t="s">
        <v>819</v>
      </c>
      <c r="N137" s="22" t="s">
        <v>55</v>
      </c>
      <c r="O137" s="22" t="s">
        <v>903</v>
      </c>
      <c r="AJ137" s="22" t="s">
        <v>18</v>
      </c>
      <c r="AK137" s="22" t="s">
        <v>917</v>
      </c>
      <c r="AZ137" s="22" t="s">
        <v>55</v>
      </c>
      <c r="BA137" s="22" t="s">
        <v>1093</v>
      </c>
    </row>
    <row r="138" spans="1:53" hidden="1" outlineLevel="1">
      <c r="A138" s="22" t="s">
        <v>309</v>
      </c>
      <c r="B138" s="22" t="s">
        <v>310</v>
      </c>
      <c r="C138" s="22" t="s">
        <v>16</v>
      </c>
      <c r="D138" s="22" t="s">
        <v>820</v>
      </c>
      <c r="N138" s="22" t="s">
        <v>69</v>
      </c>
      <c r="O138" s="22" t="s">
        <v>904</v>
      </c>
      <c r="AJ138" s="22" t="s">
        <v>19</v>
      </c>
      <c r="AK138" s="22" t="s">
        <v>918</v>
      </c>
      <c r="AZ138" s="22" t="s">
        <v>69</v>
      </c>
      <c r="BA138" s="22" t="s">
        <v>63</v>
      </c>
    </row>
    <row r="139" spans="1:53" collapsed="1">
      <c r="A139" s="22" t="s">
        <v>25</v>
      </c>
      <c r="B139" s="22" t="s">
        <v>50</v>
      </c>
      <c r="C139" s="22" t="s">
        <v>25</v>
      </c>
      <c r="D139" s="22" t="s">
        <v>50</v>
      </c>
      <c r="N139" s="22" t="s">
        <v>25</v>
      </c>
      <c r="O139" s="22" t="s">
        <v>50</v>
      </c>
      <c r="AJ139" s="22" t="s">
        <v>25</v>
      </c>
      <c r="AK139" s="22" t="s">
        <v>50</v>
      </c>
      <c r="AV139" s="23"/>
      <c r="AZ139" s="22" t="s">
        <v>25</v>
      </c>
      <c r="BA139" s="22" t="s">
        <v>50</v>
      </c>
    </row>
    <row r="140" spans="1:53">
      <c r="A140" s="22" t="s">
        <v>26</v>
      </c>
      <c r="B140" s="22" t="s">
        <v>27</v>
      </c>
      <c r="C140" s="22" t="s">
        <v>26</v>
      </c>
      <c r="D140" s="22" t="s">
        <v>27</v>
      </c>
      <c r="N140" s="22" t="s">
        <v>26</v>
      </c>
      <c r="O140" s="22" t="s">
        <v>27</v>
      </c>
      <c r="AJ140" s="22" t="s">
        <v>26</v>
      </c>
      <c r="AK140" s="22" t="s">
        <v>27</v>
      </c>
      <c r="AZ140" s="22" t="s">
        <v>26</v>
      </c>
      <c r="BA140" s="22" t="s">
        <v>27</v>
      </c>
    </row>
    <row r="141" spans="1:53">
      <c r="A141" s="22" t="s">
        <v>28</v>
      </c>
      <c r="B141" s="22" t="s">
        <v>29</v>
      </c>
      <c r="C141" s="22" t="s">
        <v>28</v>
      </c>
      <c r="D141" s="22" t="s">
        <v>29</v>
      </c>
      <c r="N141" s="22" t="s">
        <v>28</v>
      </c>
      <c r="O141" s="22" t="s">
        <v>29</v>
      </c>
      <c r="AJ141" s="22" t="s">
        <v>28</v>
      </c>
      <c r="AK141" s="22" t="s">
        <v>29</v>
      </c>
      <c r="AZ141" s="22" t="s">
        <v>28</v>
      </c>
      <c r="BA141" s="22" t="s">
        <v>29</v>
      </c>
    </row>
    <row r="142" spans="1:53">
      <c r="A142" s="22" t="s">
        <v>30</v>
      </c>
      <c r="B142" s="22" t="s">
        <v>31</v>
      </c>
      <c r="C142" s="22" t="s">
        <v>30</v>
      </c>
      <c r="D142" s="22" t="s">
        <v>31</v>
      </c>
      <c r="N142" s="22" t="s">
        <v>30</v>
      </c>
      <c r="O142" s="22" t="s">
        <v>31</v>
      </c>
      <c r="AJ142" s="22" t="s">
        <v>30</v>
      </c>
      <c r="AK142" s="22" t="s">
        <v>31</v>
      </c>
      <c r="AZ142" s="22" t="s">
        <v>30</v>
      </c>
      <c r="BA142" s="22" t="s">
        <v>31</v>
      </c>
    </row>
    <row r="143" spans="1:53">
      <c r="A143" s="22" t="s">
        <v>32</v>
      </c>
      <c r="B143" s="22" t="s">
        <v>33</v>
      </c>
      <c r="C143" s="22" t="s">
        <v>32</v>
      </c>
      <c r="D143" s="22" t="s">
        <v>33</v>
      </c>
      <c r="N143" s="22" t="s">
        <v>32</v>
      </c>
      <c r="O143" s="22" t="s">
        <v>33</v>
      </c>
      <c r="AJ143" s="22" t="s">
        <v>32</v>
      </c>
      <c r="AK143" s="22" t="s">
        <v>33</v>
      </c>
      <c r="AZ143" s="22" t="s">
        <v>32</v>
      </c>
      <c r="BA143" s="22" t="s">
        <v>33</v>
      </c>
    </row>
    <row r="144" spans="1:53">
      <c r="A144" s="22" t="s">
        <v>34</v>
      </c>
      <c r="B144" s="22" t="s">
        <v>31</v>
      </c>
      <c r="C144" s="22" t="s">
        <v>34</v>
      </c>
      <c r="D144" s="22" t="s">
        <v>31</v>
      </c>
      <c r="N144" s="22" t="s">
        <v>34</v>
      </c>
      <c r="O144" s="22" t="s">
        <v>31</v>
      </c>
      <c r="AJ144" s="22" t="s">
        <v>34</v>
      </c>
      <c r="AK144" s="22" t="s">
        <v>31</v>
      </c>
      <c r="AZ144" s="22" t="s">
        <v>34</v>
      </c>
      <c r="BA144" s="22" t="s">
        <v>31</v>
      </c>
    </row>
    <row r="145" spans="1:73">
      <c r="A145" s="22" t="s">
        <v>35</v>
      </c>
      <c r="B145" s="22" t="s">
        <v>36</v>
      </c>
      <c r="C145" s="22" t="s">
        <v>35</v>
      </c>
      <c r="D145" s="22" t="s">
        <v>36</v>
      </c>
      <c r="N145" s="22" t="s">
        <v>35</v>
      </c>
      <c r="O145" s="22" t="s">
        <v>36</v>
      </c>
      <c r="AJ145" s="22" t="s">
        <v>35</v>
      </c>
      <c r="AK145" s="22" t="s">
        <v>36</v>
      </c>
      <c r="AZ145" s="22" t="s">
        <v>35</v>
      </c>
      <c r="BA145" s="22" t="s">
        <v>36</v>
      </c>
    </row>
    <row r="146" spans="1:73">
      <c r="A146" s="22" t="s">
        <v>37</v>
      </c>
      <c r="B146" s="22" t="s">
        <v>38</v>
      </c>
      <c r="C146" s="22" t="s">
        <v>37</v>
      </c>
      <c r="D146" s="22" t="s">
        <v>38</v>
      </c>
      <c r="N146" s="22" t="s">
        <v>37</v>
      </c>
      <c r="O146" s="22" t="s">
        <v>38</v>
      </c>
      <c r="AJ146" s="22" t="s">
        <v>37</v>
      </c>
      <c r="AK146" s="22" t="s">
        <v>38</v>
      </c>
      <c r="AZ146" s="22" t="s">
        <v>37</v>
      </c>
      <c r="BA146" s="22" t="s">
        <v>38</v>
      </c>
    </row>
    <row r="148" spans="1:73">
      <c r="A148" s="22" t="s">
        <v>36</v>
      </c>
      <c r="B148" s="22" t="s">
        <v>39</v>
      </c>
      <c r="C148" s="22" t="s">
        <v>36</v>
      </c>
      <c r="D148" s="22" t="s">
        <v>39</v>
      </c>
      <c r="E148" s="22" t="s">
        <v>821</v>
      </c>
      <c r="F148" s="22" t="s">
        <v>822</v>
      </c>
      <c r="G148" s="22" t="s">
        <v>823</v>
      </c>
      <c r="H148" s="22" t="s">
        <v>824</v>
      </c>
      <c r="I148" s="22" t="s">
        <v>825</v>
      </c>
      <c r="J148" s="22" t="s">
        <v>826</v>
      </c>
      <c r="K148" s="22" t="s">
        <v>827</v>
      </c>
      <c r="L148" s="22" t="s">
        <v>828</v>
      </c>
      <c r="M148" s="22" t="s">
        <v>829</v>
      </c>
      <c r="N148" s="22" t="s">
        <v>36</v>
      </c>
      <c r="O148" s="22" t="s">
        <v>39</v>
      </c>
      <c r="P148" s="22" t="s">
        <v>884</v>
      </c>
      <c r="Q148" s="22" t="s">
        <v>885</v>
      </c>
      <c r="R148" s="22" t="s">
        <v>886</v>
      </c>
      <c r="S148" s="22" t="s">
        <v>887</v>
      </c>
      <c r="T148" s="22" t="s">
        <v>888</v>
      </c>
      <c r="U148" s="22" t="s">
        <v>889</v>
      </c>
      <c r="V148" s="22" t="s">
        <v>890</v>
      </c>
      <c r="W148" s="22" t="s">
        <v>891</v>
      </c>
      <c r="X148" s="22" t="s">
        <v>892</v>
      </c>
      <c r="Y148" s="22" t="s">
        <v>893</v>
      </c>
      <c r="Z148" s="22" t="s">
        <v>894</v>
      </c>
      <c r="AA148" s="22" t="s">
        <v>895</v>
      </c>
      <c r="AB148" s="22" t="s">
        <v>896</v>
      </c>
      <c r="AC148" s="22" t="s">
        <v>897</v>
      </c>
      <c r="AD148" s="22" t="s">
        <v>898</v>
      </c>
      <c r="AE148" s="22" t="s">
        <v>899</v>
      </c>
      <c r="AF148" s="22" t="s">
        <v>900</v>
      </c>
      <c r="AG148" s="22" t="s">
        <v>901</v>
      </c>
      <c r="AH148" s="22" t="s">
        <v>905</v>
      </c>
      <c r="AI148" s="22" t="s">
        <v>906</v>
      </c>
      <c r="AJ148" s="22" t="s">
        <v>36</v>
      </c>
      <c r="AK148" s="22" t="s">
        <v>39</v>
      </c>
      <c r="AL148" s="22" t="s">
        <v>919</v>
      </c>
      <c r="AM148" s="22" t="s">
        <v>920</v>
      </c>
      <c r="AN148" s="22" t="s">
        <v>921</v>
      </c>
      <c r="AO148" s="22" t="s">
        <v>922</v>
      </c>
      <c r="AP148" s="22" t="s">
        <v>923</v>
      </c>
      <c r="AQ148" s="22" t="s">
        <v>924</v>
      </c>
      <c r="AR148" s="22" t="s">
        <v>925</v>
      </c>
      <c r="AS148" s="22" t="s">
        <v>926</v>
      </c>
      <c r="AT148" s="22" t="s">
        <v>927</v>
      </c>
      <c r="AU148" s="22" t="s">
        <v>928</v>
      </c>
      <c r="AV148" s="22" t="s">
        <v>929</v>
      </c>
      <c r="AW148" s="22" t="s">
        <v>930</v>
      </c>
      <c r="AX148" s="22" t="s">
        <v>1112</v>
      </c>
      <c r="AY148" s="22" t="s">
        <v>40</v>
      </c>
      <c r="AZ148" s="22" t="s">
        <v>1302</v>
      </c>
      <c r="BA148" s="22" t="s">
        <v>1303</v>
      </c>
      <c r="BB148" s="22" t="s">
        <v>1094</v>
      </c>
      <c r="BC148" s="22" t="s">
        <v>1095</v>
      </c>
      <c r="BD148" s="22" t="s">
        <v>1096</v>
      </c>
      <c r="BE148" s="22" t="s">
        <v>1097</v>
      </c>
      <c r="BF148" s="22" t="s">
        <v>1098</v>
      </c>
      <c r="BG148" s="22" t="s">
        <v>1099</v>
      </c>
      <c r="BH148" s="22" t="s">
        <v>1100</v>
      </c>
      <c r="BI148" s="22" t="s">
        <v>1101</v>
      </c>
      <c r="BJ148" s="22" t="s">
        <v>1102</v>
      </c>
      <c r="BK148" s="22" t="s">
        <v>1103</v>
      </c>
      <c r="BL148" s="22" t="s">
        <v>1104</v>
      </c>
      <c r="BM148" s="22" t="s">
        <v>1105</v>
      </c>
      <c r="BN148" s="22" t="s">
        <v>1106</v>
      </c>
      <c r="BO148" s="22" t="s">
        <v>1107</v>
      </c>
      <c r="BP148" s="22" t="s">
        <v>1108</v>
      </c>
      <c r="BQ148" s="22" t="s">
        <v>1109</v>
      </c>
      <c r="BR148" s="22" t="s">
        <v>1110</v>
      </c>
      <c r="BS148" s="22" t="s">
        <v>1111</v>
      </c>
    </row>
    <row r="149" spans="1:73">
      <c r="A149" s="22" t="s">
        <v>41</v>
      </c>
      <c r="B149" s="22" t="s">
        <v>45</v>
      </c>
      <c r="C149" s="22" t="s">
        <v>41</v>
      </c>
      <c r="D149" s="22" t="s">
        <v>45</v>
      </c>
      <c r="E149" s="22">
        <v>5051.5704999999998</v>
      </c>
      <c r="F149" s="22">
        <v>5470.5101000000004</v>
      </c>
      <c r="G149" s="22">
        <v>5855.0456999999997</v>
      </c>
      <c r="H149" s="22">
        <v>5791.8518999999997</v>
      </c>
      <c r="I149" s="22">
        <v>5960.6025</v>
      </c>
      <c r="J149" s="22">
        <v>6198.1943000000001</v>
      </c>
      <c r="K149" s="22">
        <v>5946.9385000000002</v>
      </c>
      <c r="L149" s="22">
        <v>5320.0914000000002</v>
      </c>
      <c r="M149" s="22">
        <v>5644.6850000000004</v>
      </c>
      <c r="N149" s="22" t="s">
        <v>41</v>
      </c>
      <c r="O149" s="22" t="s">
        <v>45</v>
      </c>
      <c r="P149" s="22">
        <v>23.957912</v>
      </c>
      <c r="Q149" s="22">
        <v>24.321885000000002</v>
      </c>
      <c r="R149" s="22">
        <v>24.745443999999999</v>
      </c>
      <c r="S149" s="22">
        <v>24.616264000000001</v>
      </c>
      <c r="T149" s="22">
        <v>24.965053999999999</v>
      </c>
      <c r="U149" s="22">
        <v>25.456081000000001</v>
      </c>
      <c r="V149" s="22">
        <v>24.935912999999999</v>
      </c>
      <c r="W149" s="22">
        <v>23.639593000000001</v>
      </c>
      <c r="X149" s="22">
        <v>24.311589000000001</v>
      </c>
      <c r="Y149" s="22">
        <v>18.389265000000002</v>
      </c>
      <c r="Z149" s="22">
        <v>18.752656000000002</v>
      </c>
      <c r="AA149" s="22">
        <v>19.175536999999998</v>
      </c>
      <c r="AB149" s="22">
        <v>19.046564</v>
      </c>
      <c r="AC149" s="22">
        <v>19.394795999999999</v>
      </c>
      <c r="AD149" s="22">
        <v>19.885037000000001</v>
      </c>
      <c r="AE149" s="22">
        <v>19.365701999999999</v>
      </c>
      <c r="AF149" s="22">
        <v>18.071455</v>
      </c>
      <c r="AG149" s="22">
        <v>18.742376</v>
      </c>
      <c r="AH149" s="22">
        <v>31.690156000000002</v>
      </c>
      <c r="AI149" s="22">
        <v>26.109981000000001</v>
      </c>
      <c r="AJ149" s="22" t="s">
        <v>41</v>
      </c>
      <c r="AK149" s="22" t="s">
        <v>45</v>
      </c>
      <c r="AL149" s="22">
        <v>0.21183017000000001</v>
      </c>
      <c r="AM149" s="22">
        <v>0.14884732000000001</v>
      </c>
      <c r="AN149" s="22">
        <v>0.11479333999999999</v>
      </c>
      <c r="AO149" s="22">
        <v>0.12522806</v>
      </c>
      <c r="AP149" s="22">
        <v>8.1030324000000001E-2</v>
      </c>
      <c r="AQ149" s="22">
        <v>0.11479333999999999</v>
      </c>
      <c r="AR149" s="22">
        <v>0.12522806</v>
      </c>
      <c r="AS149" s="22">
        <v>8.1030324000000001E-2</v>
      </c>
      <c r="AT149" s="22">
        <v>0.22276634000000001</v>
      </c>
      <c r="AU149" s="22">
        <v>0.22276634000000001</v>
      </c>
      <c r="AV149" s="22">
        <v>2.2636120000000002</v>
      </c>
      <c r="AW149" s="22">
        <v>0.72525322000000003</v>
      </c>
      <c r="AX149" s="22">
        <v>3.2473868000000001</v>
      </c>
      <c r="AY149" s="22">
        <v>0.81145387999999996</v>
      </c>
      <c r="AZ149" s="22">
        <v>2.0467924000000002</v>
      </c>
      <c r="BA149" s="22">
        <v>3.0469445999999998</v>
      </c>
      <c r="BB149" s="22">
        <v>12665.924000000001</v>
      </c>
      <c r="BC149" s="22">
        <v>12203.844999999999</v>
      </c>
      <c r="BD149" s="22">
        <v>12347.486000000001</v>
      </c>
      <c r="BE149" s="22">
        <v>12403.018</v>
      </c>
      <c r="BF149" s="22">
        <v>12403.018</v>
      </c>
      <c r="BG149" s="22">
        <v>12403.018</v>
      </c>
      <c r="BH149" s="22">
        <v>12347.486000000001</v>
      </c>
      <c r="BI149" s="22">
        <v>12347.486000000001</v>
      </c>
      <c r="BJ149" s="22">
        <v>12665.924000000001</v>
      </c>
      <c r="BK149" s="22">
        <v>8964.2505000000001</v>
      </c>
      <c r="BL149" s="22">
        <v>9562.2885000000006</v>
      </c>
      <c r="BM149" s="22">
        <v>9544.7551999999996</v>
      </c>
      <c r="BN149" s="22">
        <v>9562.2885000000006</v>
      </c>
      <c r="BO149" s="22">
        <v>10199.691999999999</v>
      </c>
      <c r="BP149" s="22">
        <v>10199.691999999999</v>
      </c>
      <c r="BQ149" s="22">
        <v>9544.7551999999996</v>
      </c>
      <c r="BR149" s="22">
        <v>9544.7551999999996</v>
      </c>
      <c r="BS149" s="22">
        <v>8964.2505000000001</v>
      </c>
    </row>
    <row r="150" spans="1:73">
      <c r="A150" s="22" t="s">
        <v>46</v>
      </c>
      <c r="B150" s="22" t="s">
        <v>45</v>
      </c>
      <c r="C150" s="22" t="s">
        <v>46</v>
      </c>
      <c r="D150" s="22" t="s">
        <v>45</v>
      </c>
      <c r="E150" s="22">
        <v>930.81431999999995</v>
      </c>
      <c r="F150" s="22">
        <v>1728.9291000000001</v>
      </c>
      <c r="G150" s="22">
        <v>1934.2476999999999</v>
      </c>
      <c r="H150" s="22">
        <v>1710.4377999999999</v>
      </c>
      <c r="I150" s="22">
        <v>1450.7168999999999</v>
      </c>
      <c r="J150" s="22">
        <v>1958.1881000000001</v>
      </c>
      <c r="K150" s="22">
        <v>2011.5001999999999</v>
      </c>
      <c r="L150" s="22">
        <v>1377.0002999999999</v>
      </c>
      <c r="M150" s="22">
        <v>1401.7964999999999</v>
      </c>
      <c r="N150" s="22" t="s">
        <v>46</v>
      </c>
      <c r="O150" s="22" t="s">
        <v>45</v>
      </c>
      <c r="P150" s="22">
        <v>12.414203000000001</v>
      </c>
      <c r="Q150" s="22">
        <v>11.869194</v>
      </c>
      <c r="R150" s="22">
        <v>12.838402</v>
      </c>
      <c r="S150" s="22">
        <v>12.375126</v>
      </c>
      <c r="T150" s="22">
        <v>11.837459000000001</v>
      </c>
      <c r="U150" s="22">
        <v>12.887791</v>
      </c>
      <c r="V150" s="22">
        <v>12.998161</v>
      </c>
      <c r="W150" s="22">
        <v>11.684820999999999</v>
      </c>
      <c r="X150" s="22">
        <v>11.736155999999999</v>
      </c>
      <c r="Y150" s="22">
        <v>8.3707984999999994</v>
      </c>
      <c r="Z150" s="22">
        <v>7.8266618000000001</v>
      </c>
      <c r="AA150" s="22">
        <v>8.7943190999999992</v>
      </c>
      <c r="AB150" s="22">
        <v>8.3317847</v>
      </c>
      <c r="AC150" s="22">
        <v>7.7949776999999996</v>
      </c>
      <c r="AD150" s="22">
        <v>8.8436290999999994</v>
      </c>
      <c r="AE150" s="22">
        <v>8.9538229000000005</v>
      </c>
      <c r="AF150" s="22">
        <v>7.6425836</v>
      </c>
      <c r="AG150" s="22">
        <v>7.6938364000000004</v>
      </c>
      <c r="AH150" s="22">
        <v>13.426636</v>
      </c>
      <c r="AI150" s="22">
        <v>9.3824003999999999</v>
      </c>
      <c r="AJ150" s="22" t="s">
        <v>46</v>
      </c>
      <c r="AK150" s="22" t="s">
        <v>45</v>
      </c>
      <c r="AL150" s="22">
        <v>0.19918765999999999</v>
      </c>
      <c r="AM150" s="22">
        <v>0.13923152</v>
      </c>
      <c r="AN150" s="22">
        <v>0.10736809</v>
      </c>
      <c r="AO150" s="22">
        <v>0.11712785000000001</v>
      </c>
      <c r="AP150" s="22">
        <v>7.5788989000000001E-2</v>
      </c>
      <c r="AQ150" s="22">
        <v>0.10736809</v>
      </c>
      <c r="AR150" s="22">
        <v>0.11712785000000001</v>
      </c>
      <c r="AS150" s="22">
        <v>7.5788989000000001E-2</v>
      </c>
      <c r="AT150" s="22">
        <v>0.20947114</v>
      </c>
      <c r="AU150" s="22">
        <v>0.20947114</v>
      </c>
      <c r="AV150" s="22">
        <v>2.1135358000000002</v>
      </c>
      <c r="AW150" s="22">
        <v>0.48675816</v>
      </c>
      <c r="AX150" s="22">
        <v>3.0398983999999998</v>
      </c>
      <c r="AY150" s="22">
        <v>0.16744898</v>
      </c>
      <c r="AZ150" s="22">
        <v>1.9234049</v>
      </c>
      <c r="BA150" s="22">
        <v>2.8488609</v>
      </c>
      <c r="BB150" s="22">
        <v>144.28847999999999</v>
      </c>
      <c r="BC150" s="22">
        <v>170.98803000000001</v>
      </c>
      <c r="BD150" s="22">
        <v>134.78386</v>
      </c>
      <c r="BE150" s="22">
        <v>170.71413999999999</v>
      </c>
      <c r="BF150" s="22">
        <v>170.71413999999999</v>
      </c>
      <c r="BG150" s="22">
        <v>170.71413999999999</v>
      </c>
      <c r="BH150" s="22">
        <v>134.78386</v>
      </c>
      <c r="BI150" s="22">
        <v>134.78386</v>
      </c>
      <c r="BJ150" s="22">
        <v>144.28847999999999</v>
      </c>
      <c r="BK150" s="22">
        <v>166.13475</v>
      </c>
      <c r="BL150" s="22">
        <v>148.76369</v>
      </c>
      <c r="BM150" s="22">
        <v>145.29848999999999</v>
      </c>
      <c r="BN150" s="22">
        <v>148.76369</v>
      </c>
      <c r="BO150" s="22">
        <v>166.84392</v>
      </c>
      <c r="BP150" s="22">
        <v>166.84392</v>
      </c>
      <c r="BQ150" s="22">
        <v>145.29848999999999</v>
      </c>
      <c r="BR150" s="22">
        <v>145.29848999999999</v>
      </c>
      <c r="BS150" s="22">
        <v>166.13475</v>
      </c>
    </row>
    <row r="151" spans="1:73">
      <c r="A151" s="22" t="s">
        <v>47</v>
      </c>
      <c r="B151" s="22" t="s">
        <v>45</v>
      </c>
      <c r="C151" s="22" t="s">
        <v>47</v>
      </c>
      <c r="D151" s="22" t="s">
        <v>45</v>
      </c>
      <c r="E151" s="22">
        <v>643.45120999999995</v>
      </c>
      <c r="F151" s="22">
        <v>143.08533</v>
      </c>
      <c r="G151" s="22">
        <v>310.38896999999997</v>
      </c>
      <c r="H151" s="22">
        <v>353.64749999999998</v>
      </c>
      <c r="I151" s="22">
        <v>910.28782999999999</v>
      </c>
      <c r="J151" s="22">
        <v>482.25695999999999</v>
      </c>
      <c r="K151" s="22">
        <v>151.71382</v>
      </c>
      <c r="L151" s="22">
        <v>79.774418999999995</v>
      </c>
      <c r="M151" s="22">
        <v>477.62416999999999</v>
      </c>
      <c r="N151" s="22" t="s">
        <v>47</v>
      </c>
      <c r="O151" s="22" t="s">
        <v>45</v>
      </c>
      <c r="P151" s="22">
        <v>0.92024634999999999</v>
      </c>
      <c r="Q151" s="22">
        <v>1.9742595000000001</v>
      </c>
      <c r="R151" s="22">
        <v>1.2672391999999999</v>
      </c>
      <c r="S151" s="22">
        <v>1.3570369</v>
      </c>
      <c r="T151" s="22">
        <v>2.5091926999999998</v>
      </c>
      <c r="U151" s="22">
        <v>1.6230032000000001</v>
      </c>
      <c r="V151" s="22">
        <v>0.93868984</v>
      </c>
      <c r="W151" s="22">
        <v>0.79004580999999996</v>
      </c>
      <c r="X151" s="22">
        <v>1.613702</v>
      </c>
      <c r="Y151" s="22">
        <v>0.56922103000000002</v>
      </c>
      <c r="Z151" s="22">
        <v>1.6215478000000001</v>
      </c>
      <c r="AA151" s="22">
        <v>0.91565867999999995</v>
      </c>
      <c r="AB151" s="22">
        <v>1.0053126999999999</v>
      </c>
      <c r="AC151" s="22">
        <v>2.1556250000000001</v>
      </c>
      <c r="AD151" s="22">
        <v>1.2708535000000001</v>
      </c>
      <c r="AE151" s="22">
        <v>0.58763500000000002</v>
      </c>
      <c r="AF151" s="22">
        <v>0.43922881000000003</v>
      </c>
      <c r="AG151" s="22">
        <v>1.2615672</v>
      </c>
      <c r="AH151" s="22">
        <v>1.3922789</v>
      </c>
      <c r="AI151" s="22">
        <v>1.0405420999999999</v>
      </c>
      <c r="AJ151" s="22" t="s">
        <v>47</v>
      </c>
      <c r="AK151" s="22" t="s">
        <v>45</v>
      </c>
      <c r="AL151" s="22">
        <v>9.3704740000000002E-3</v>
      </c>
      <c r="AM151" s="22">
        <v>7.2697250999999999E-3</v>
      </c>
      <c r="AN151" s="22">
        <v>5.5814198999999997E-3</v>
      </c>
      <c r="AO151" s="22">
        <v>6.0887709999999998E-3</v>
      </c>
      <c r="AP151" s="22">
        <v>3.9398126999999998E-3</v>
      </c>
      <c r="AQ151" s="22">
        <v>5.5814198999999997E-3</v>
      </c>
      <c r="AR151" s="22">
        <v>6.0887709999999998E-3</v>
      </c>
      <c r="AS151" s="22">
        <v>3.9398126999999998E-3</v>
      </c>
      <c r="AT151" s="22">
        <v>9.8542444E-3</v>
      </c>
      <c r="AU151" s="22">
        <v>9.8542444E-3</v>
      </c>
      <c r="AV151" s="22">
        <v>0.11753097999999999</v>
      </c>
      <c r="AW151" s="22">
        <v>0.18555798000000001</v>
      </c>
      <c r="AX151" s="22">
        <v>0.16353037000000001</v>
      </c>
      <c r="AY151" s="22">
        <v>0.38094834999999999</v>
      </c>
      <c r="AZ151" s="22">
        <v>9.6459758000000007E-2</v>
      </c>
      <c r="BA151" s="22">
        <v>0.15593472999999999</v>
      </c>
      <c r="BB151" s="22">
        <v>7.9129263999999999</v>
      </c>
      <c r="BC151" s="22">
        <v>16.105699000000001</v>
      </c>
      <c r="BD151" s="22">
        <v>5.5142470000000001</v>
      </c>
      <c r="BE151" s="22">
        <v>16.493769</v>
      </c>
      <c r="BF151" s="22">
        <v>16.493769</v>
      </c>
      <c r="BG151" s="22">
        <v>16.493769</v>
      </c>
      <c r="BH151" s="22">
        <v>5.5142470000000001</v>
      </c>
      <c r="BI151" s="22">
        <v>5.5142470000000001</v>
      </c>
      <c r="BJ151" s="22">
        <v>7.9129263999999999</v>
      </c>
      <c r="BK151" s="22">
        <v>7.6835139000000003</v>
      </c>
      <c r="BL151" s="22">
        <v>12.331543999999999</v>
      </c>
      <c r="BM151" s="22">
        <v>7.8544111000000001</v>
      </c>
      <c r="BN151" s="22">
        <v>12.331543999999999</v>
      </c>
      <c r="BO151" s="22">
        <v>15.032778</v>
      </c>
      <c r="BP151" s="22">
        <v>15.032778</v>
      </c>
      <c r="BQ151" s="22">
        <v>7.8544111000000001</v>
      </c>
      <c r="BR151" s="22">
        <v>7.8544111000000001</v>
      </c>
      <c r="BS151" s="22">
        <v>7.6835139000000003</v>
      </c>
    </row>
    <row r="152" spans="1:73">
      <c r="A152" s="22" t="s">
        <v>51</v>
      </c>
      <c r="B152" s="22" t="s">
        <v>45</v>
      </c>
      <c r="C152" s="22" t="s">
        <v>51</v>
      </c>
      <c r="D152" s="22" t="s">
        <v>45</v>
      </c>
      <c r="E152" s="22">
        <v>1.007101E-3</v>
      </c>
      <c r="F152" s="22">
        <v>2.0392661000000001E-3</v>
      </c>
      <c r="G152" s="22">
        <v>1.9324371E-3</v>
      </c>
      <c r="H152" s="22">
        <v>1.8859543999999999E-3</v>
      </c>
      <c r="I152" s="22">
        <v>1.8212583E-3</v>
      </c>
      <c r="J152" s="22">
        <v>2.2762591000000001E-3</v>
      </c>
      <c r="K152" s="22">
        <v>2.3326656E-3</v>
      </c>
      <c r="L152" s="22">
        <v>1.6913596999999999E-3</v>
      </c>
      <c r="M152" s="22">
        <v>1.7148529000000001E-3</v>
      </c>
      <c r="N152" s="22" t="s">
        <v>51</v>
      </c>
      <c r="O152" s="22" t="s">
        <v>45</v>
      </c>
      <c r="P152" s="22">
        <v>1.8407686000000001E-4</v>
      </c>
      <c r="Q152" s="22">
        <v>1.8368618E-4</v>
      </c>
      <c r="R152" s="22">
        <v>1.8385352E-4</v>
      </c>
      <c r="S152" s="22">
        <v>1.8376771E-4</v>
      </c>
      <c r="T152" s="22">
        <v>1.8362396000000001E-4</v>
      </c>
      <c r="U152" s="22">
        <v>1.8456521999999999E-4</v>
      </c>
      <c r="V152" s="22">
        <v>1.84682E-4</v>
      </c>
      <c r="W152" s="22">
        <v>1.8336485000000001E-4</v>
      </c>
      <c r="X152" s="22">
        <v>1.8341348999999999E-4</v>
      </c>
      <c r="Y152" s="23">
        <v>8.0252254000000005E-6</v>
      </c>
      <c r="Z152" s="23">
        <v>7.6351631999999997E-6</v>
      </c>
      <c r="AA152" s="23">
        <v>7.8022390999999996E-6</v>
      </c>
      <c r="AB152" s="23">
        <v>7.7165677999999992E-6</v>
      </c>
      <c r="AC152" s="23">
        <v>7.5730423999999998E-6</v>
      </c>
      <c r="AD152" s="23">
        <v>8.5128032000000006E-6</v>
      </c>
      <c r="AE152" s="23">
        <v>8.6293930999999999E-6</v>
      </c>
      <c r="AF152" s="23">
        <v>7.3143489000000004E-6</v>
      </c>
      <c r="AG152" s="23">
        <v>7.3629083000000003E-6</v>
      </c>
      <c r="AH152" s="22">
        <v>1.8589672000000001E-4</v>
      </c>
      <c r="AI152" s="23">
        <v>9.8448137999999994E-6</v>
      </c>
      <c r="AJ152" s="22" t="s">
        <v>51</v>
      </c>
      <c r="AK152" s="22" t="s">
        <v>45</v>
      </c>
      <c r="AL152" s="23">
        <v>3.187962E-7</v>
      </c>
      <c r="AM152" s="23">
        <v>2.437763E-7</v>
      </c>
      <c r="AN152" s="23">
        <v>1.6903878000000001E-7</v>
      </c>
      <c r="AO152" s="23">
        <v>1.8440440000000001E-7</v>
      </c>
      <c r="AP152" s="23">
        <v>1.1932109E-7</v>
      </c>
      <c r="AQ152" s="23">
        <v>1.6903878000000001E-7</v>
      </c>
      <c r="AR152" s="23">
        <v>1.8440440000000001E-7</v>
      </c>
      <c r="AS152" s="23">
        <v>1.1932109E-7</v>
      </c>
      <c r="AT152" s="23">
        <v>3.3525472000000001E-7</v>
      </c>
      <c r="AU152" s="23">
        <v>3.3525472000000001E-7</v>
      </c>
      <c r="AV152" s="23">
        <v>7.0983298E-6</v>
      </c>
      <c r="AW152" s="23">
        <v>5.2438129000000001E-7</v>
      </c>
      <c r="AX152" s="23">
        <v>9.2521691999999994E-6</v>
      </c>
      <c r="AY152" s="23">
        <v>2.7765237000000002E-7</v>
      </c>
      <c r="AZ152" s="22">
        <v>6.0984565000000003E-6</v>
      </c>
      <c r="BA152" s="22">
        <v>9.6002590999999997E-6</v>
      </c>
      <c r="BB152" s="22">
        <v>5.4999637999999997E-4</v>
      </c>
      <c r="BC152" s="22">
        <v>6.4205098999999997E-4</v>
      </c>
      <c r="BD152" s="22">
        <v>3.4015815999999998E-4</v>
      </c>
      <c r="BE152" s="22">
        <v>6.1757255999999997E-4</v>
      </c>
      <c r="BF152" s="22">
        <v>6.1757255999999997E-4</v>
      </c>
      <c r="BG152" s="22">
        <v>6.1757255999999997E-4</v>
      </c>
      <c r="BH152" s="22">
        <v>3.4015815999999998E-4</v>
      </c>
      <c r="BI152" s="22">
        <v>3.4015815999999998E-4</v>
      </c>
      <c r="BJ152" s="22">
        <v>5.4999637999999997E-4</v>
      </c>
      <c r="BK152" s="22">
        <v>7.4733606999999997E-4</v>
      </c>
      <c r="BL152" s="22">
        <v>5.9549045E-4</v>
      </c>
      <c r="BM152" s="22">
        <v>3.2403496000000002E-4</v>
      </c>
      <c r="BN152" s="22">
        <v>5.9549045E-4</v>
      </c>
      <c r="BO152" s="22">
        <v>6.5827894999999999E-4</v>
      </c>
      <c r="BP152" s="22">
        <v>6.5827894999999999E-4</v>
      </c>
      <c r="BQ152" s="22">
        <v>3.2403496000000002E-4</v>
      </c>
      <c r="BR152" s="22">
        <v>3.2403496000000002E-4</v>
      </c>
      <c r="BS152" s="22">
        <v>7.4733606999999997E-4</v>
      </c>
      <c r="BT152" s="23"/>
      <c r="BU152" s="23"/>
    </row>
    <row r="153" spans="1:73">
      <c r="A153" s="22" t="s">
        <v>48</v>
      </c>
      <c r="B153" s="22" t="s">
        <v>45</v>
      </c>
      <c r="C153" s="22" t="s">
        <v>48</v>
      </c>
      <c r="D153" s="22" t="s">
        <v>45</v>
      </c>
      <c r="E153" s="22">
        <v>3337.8587000000002</v>
      </c>
      <c r="F153" s="22">
        <v>3421.4083999999998</v>
      </c>
      <c r="G153" s="22">
        <v>3554.9960000000001</v>
      </c>
      <c r="H153" s="22">
        <v>3639.2089999999998</v>
      </c>
      <c r="I153" s="22">
        <v>3542.5319</v>
      </c>
      <c r="J153" s="22">
        <v>3729.6309999999999</v>
      </c>
      <c r="K153" s="22">
        <v>3701.1401000000001</v>
      </c>
      <c r="L153" s="22">
        <v>3540.6686</v>
      </c>
      <c r="M153" s="22">
        <v>3592.5473000000002</v>
      </c>
      <c r="N153" s="22" t="s">
        <v>48</v>
      </c>
      <c r="O153" s="22" t="s">
        <v>45</v>
      </c>
      <c r="P153" s="22">
        <v>10.083504</v>
      </c>
      <c r="Q153" s="22">
        <v>10.015828000000001</v>
      </c>
      <c r="R153" s="22">
        <v>10.351858999999999</v>
      </c>
      <c r="S153" s="22">
        <v>10.527488</v>
      </c>
      <c r="T153" s="22">
        <v>10.327036</v>
      </c>
      <c r="U153" s="22">
        <v>10.713861</v>
      </c>
      <c r="V153" s="22">
        <v>10.654877000000001</v>
      </c>
      <c r="W153" s="22">
        <v>10.323483</v>
      </c>
      <c r="X153" s="22">
        <v>10.430885999999999</v>
      </c>
      <c r="Y153" s="22">
        <v>9.0108250999999999</v>
      </c>
      <c r="Z153" s="22">
        <v>8.9432568999999997</v>
      </c>
      <c r="AA153" s="22">
        <v>9.2787500000000005</v>
      </c>
      <c r="AB153" s="22">
        <v>9.4540989</v>
      </c>
      <c r="AC153" s="22">
        <v>9.2539677000000005</v>
      </c>
      <c r="AD153" s="22">
        <v>9.6401731000000002</v>
      </c>
      <c r="AE153" s="22">
        <v>9.5812837000000002</v>
      </c>
      <c r="AF153" s="22">
        <v>9.2504200000000001</v>
      </c>
      <c r="AG153" s="22">
        <v>9.3576511</v>
      </c>
      <c r="AH153" s="22">
        <v>16.552838000000001</v>
      </c>
      <c r="AI153" s="22">
        <v>15.469809</v>
      </c>
      <c r="AJ153" s="22" t="s">
        <v>48</v>
      </c>
      <c r="AK153" s="22" t="s">
        <v>45</v>
      </c>
      <c r="AL153" s="22">
        <v>6.5594505999999999E-4</v>
      </c>
      <c r="AM153" s="22">
        <v>3.9113796000000002E-4</v>
      </c>
      <c r="AN153" s="22">
        <v>3.1417632999999998E-4</v>
      </c>
      <c r="AO153" s="22">
        <v>3.4273495999999999E-4</v>
      </c>
      <c r="AP153" s="22">
        <v>2.2177079E-4</v>
      </c>
      <c r="AQ153" s="22">
        <v>3.1417632999999998E-4</v>
      </c>
      <c r="AR153" s="22">
        <v>3.4273495999999999E-4</v>
      </c>
      <c r="AS153" s="22">
        <v>2.2177079E-4</v>
      </c>
      <c r="AT153" s="22">
        <v>6.8980959999999998E-4</v>
      </c>
      <c r="AU153" s="22">
        <v>6.8980959999999998E-4</v>
      </c>
      <c r="AV153" s="22">
        <v>4.5689208999999996E-3</v>
      </c>
      <c r="AW153" s="22">
        <v>1.0128263E-2</v>
      </c>
      <c r="AX153" s="22">
        <v>5.7057521999999998E-3</v>
      </c>
      <c r="AY153" s="22">
        <v>2.5441137E-3</v>
      </c>
      <c r="AZ153" s="22">
        <v>3.8775372E-3</v>
      </c>
      <c r="BA153" s="22">
        <v>5.6365601999999997E-3</v>
      </c>
      <c r="BB153" s="22">
        <v>12511.69</v>
      </c>
      <c r="BC153" s="22">
        <v>12012.897999999999</v>
      </c>
      <c r="BD153" s="22">
        <v>12205.662</v>
      </c>
      <c r="BE153" s="22">
        <v>12211.870999999999</v>
      </c>
      <c r="BF153" s="22">
        <v>12211.870999999999</v>
      </c>
      <c r="BG153" s="22">
        <v>12211.870999999999</v>
      </c>
      <c r="BH153" s="22">
        <v>12205.662</v>
      </c>
      <c r="BI153" s="22">
        <v>12205.662</v>
      </c>
      <c r="BJ153" s="22">
        <v>12511.69</v>
      </c>
      <c r="BK153" s="22">
        <v>8788.4526999999998</v>
      </c>
      <c r="BL153" s="22">
        <v>9398.2137000000002</v>
      </c>
      <c r="BM153" s="22">
        <v>9389.5637000000006</v>
      </c>
      <c r="BN153" s="22">
        <v>9398.2137000000002</v>
      </c>
      <c r="BO153" s="22">
        <v>10014.218000000001</v>
      </c>
      <c r="BP153" s="22">
        <v>10014.218000000001</v>
      </c>
      <c r="BQ153" s="22">
        <v>9389.5637000000006</v>
      </c>
      <c r="BR153" s="22">
        <v>9389.5637000000006</v>
      </c>
      <c r="BS153" s="22">
        <v>8788.4526999999998</v>
      </c>
    </row>
    <row r="154" spans="1:73">
      <c r="A154" s="22" t="s">
        <v>52</v>
      </c>
      <c r="B154" s="22" t="s">
        <v>45</v>
      </c>
      <c r="C154" s="22" t="s">
        <v>52</v>
      </c>
      <c r="D154" s="22" t="s">
        <v>45</v>
      </c>
      <c r="E154" s="22">
        <v>5.9928575999999998</v>
      </c>
      <c r="F154" s="22">
        <v>14.082454</v>
      </c>
      <c r="G154" s="22">
        <v>25.960895000000001</v>
      </c>
      <c r="H154" s="22">
        <v>4.8497706999999997</v>
      </c>
      <c r="I154" s="22">
        <v>5.8053324999999996</v>
      </c>
      <c r="J154" s="22">
        <v>3.9026869</v>
      </c>
      <c r="K154" s="22">
        <v>13.176577999999999</v>
      </c>
      <c r="L154" s="22">
        <v>4.6037537999999998</v>
      </c>
      <c r="M154" s="22">
        <v>6.7958055999999996</v>
      </c>
      <c r="N154" s="22" t="s">
        <v>52</v>
      </c>
      <c r="O154" s="22" t="s">
        <v>45</v>
      </c>
      <c r="P154" s="22">
        <v>5.5993356000000001E-2</v>
      </c>
      <c r="Q154" s="22">
        <v>4.0128348000000001E-2</v>
      </c>
      <c r="R154" s="22">
        <v>8.0566333000000004E-2</v>
      </c>
      <c r="S154" s="22">
        <v>3.6862513E-2</v>
      </c>
      <c r="T154" s="22">
        <v>3.8838810000000001E-2</v>
      </c>
      <c r="U154" s="22">
        <v>3.4898431000000001E-2</v>
      </c>
      <c r="V154" s="22">
        <v>5.4097885999999998E-2</v>
      </c>
      <c r="W154" s="22">
        <v>3.6353191999999999E-2</v>
      </c>
      <c r="X154" s="22">
        <v>4.0891329999999997E-2</v>
      </c>
      <c r="Y154" s="22">
        <v>4.0742520999999997E-2</v>
      </c>
      <c r="Z154" s="22">
        <v>2.4902897E-2</v>
      </c>
      <c r="AA154" s="22">
        <v>6.5276181000000003E-2</v>
      </c>
      <c r="AB154" s="22">
        <v>2.1642287999999999E-2</v>
      </c>
      <c r="AC154" s="22">
        <v>2.3615422E-2</v>
      </c>
      <c r="AD154" s="22">
        <v>1.9681348000000001E-2</v>
      </c>
      <c r="AE154" s="22">
        <v>3.8850084E-2</v>
      </c>
      <c r="AF154" s="22">
        <v>2.1133782E-2</v>
      </c>
      <c r="AG154" s="22">
        <v>2.5664658999999999E-2</v>
      </c>
      <c r="AH154" s="22">
        <v>5.6190779000000003E-2</v>
      </c>
      <c r="AI154" s="22">
        <v>4.0940490000000003E-2</v>
      </c>
      <c r="AJ154" s="22" t="s">
        <v>52</v>
      </c>
      <c r="AK154" s="22" t="s">
        <v>45</v>
      </c>
      <c r="AL154" s="22">
        <v>3.0913951999999998E-4</v>
      </c>
      <c r="AM154" s="22">
        <v>2.0912331E-4</v>
      </c>
      <c r="AN154" s="22">
        <v>1.6868032000000001E-4</v>
      </c>
      <c r="AO154" s="22">
        <v>1.8401336000000001E-4</v>
      </c>
      <c r="AP154" s="22">
        <v>1.1906807E-4</v>
      </c>
      <c r="AQ154" s="22">
        <v>1.6868032000000001E-4</v>
      </c>
      <c r="AR154" s="22">
        <v>1.8401336000000001E-4</v>
      </c>
      <c r="AS154" s="22">
        <v>1.1906807E-4</v>
      </c>
      <c r="AT154" s="22">
        <v>3.2509949999999998E-4</v>
      </c>
      <c r="AU154" s="22">
        <v>3.2509949999999998E-4</v>
      </c>
      <c r="AV154" s="22">
        <v>2.3117185000000001E-3</v>
      </c>
      <c r="AW154" s="22">
        <v>7.4240419999999996E-3</v>
      </c>
      <c r="AX154" s="22">
        <v>2.9530353999999998E-3</v>
      </c>
      <c r="AY154" s="22">
        <v>9.4784142E-4</v>
      </c>
      <c r="AZ154" s="22">
        <v>1.9754649E-3</v>
      </c>
      <c r="BA154" s="22">
        <v>2.9684091E-3</v>
      </c>
      <c r="BB154" s="22">
        <v>0.19370628000000001</v>
      </c>
      <c r="BC154" s="22">
        <v>0.38618638</v>
      </c>
      <c r="BD154" s="22">
        <v>0.19164999999999999</v>
      </c>
      <c r="BE154" s="22">
        <v>0.40288439999999998</v>
      </c>
      <c r="BF154" s="22">
        <v>0.40288439999999998</v>
      </c>
      <c r="BG154" s="22">
        <v>0.40288439999999998</v>
      </c>
      <c r="BH154" s="22">
        <v>0.19164999999999999</v>
      </c>
      <c r="BI154" s="22">
        <v>0.19164999999999999</v>
      </c>
      <c r="BJ154" s="22">
        <v>0.19370628000000001</v>
      </c>
      <c r="BK154" s="22">
        <v>0.19993034000000001</v>
      </c>
      <c r="BL154" s="22">
        <v>0.29375354999999997</v>
      </c>
      <c r="BM154" s="22">
        <v>0.29670447999999999</v>
      </c>
      <c r="BN154" s="22">
        <v>0.29375354999999997</v>
      </c>
      <c r="BO154" s="22">
        <v>0.36531279</v>
      </c>
      <c r="BP154" s="22">
        <v>0.36531279</v>
      </c>
      <c r="BQ154" s="22">
        <v>0.29670447999999999</v>
      </c>
      <c r="BR154" s="22">
        <v>0.29670447999999999</v>
      </c>
      <c r="BS154" s="22">
        <v>0.19993034000000001</v>
      </c>
    </row>
    <row r="155" spans="1:73">
      <c r="A155" s="22" t="s">
        <v>49</v>
      </c>
      <c r="B155" s="22" t="s">
        <v>45</v>
      </c>
      <c r="C155" s="22" t="s">
        <v>49</v>
      </c>
      <c r="D155" s="22" t="s">
        <v>45</v>
      </c>
      <c r="E155" s="22">
        <v>133.45245</v>
      </c>
      <c r="F155" s="22">
        <v>163.00274999999999</v>
      </c>
      <c r="G155" s="22">
        <v>29.450206000000001</v>
      </c>
      <c r="H155" s="22">
        <v>83.705862999999994</v>
      </c>
      <c r="I155" s="22">
        <v>51.258721000000001</v>
      </c>
      <c r="J155" s="22">
        <v>24.213339999999999</v>
      </c>
      <c r="K155" s="22">
        <v>69.405428999999998</v>
      </c>
      <c r="L155" s="22">
        <v>318.04270000000002</v>
      </c>
      <c r="M155" s="22">
        <v>165.91953000000001</v>
      </c>
      <c r="N155" s="22" t="s">
        <v>49</v>
      </c>
      <c r="O155" s="22" t="s">
        <v>45</v>
      </c>
      <c r="P155" s="22">
        <v>0.48378107999999997</v>
      </c>
      <c r="Q155" s="22">
        <v>0.4222919</v>
      </c>
      <c r="R155" s="22">
        <v>0.20719399999999999</v>
      </c>
      <c r="S155" s="22">
        <v>0.31956604999999999</v>
      </c>
      <c r="T155" s="22">
        <v>0.25234394999999998</v>
      </c>
      <c r="U155" s="22">
        <v>0.19634291000000001</v>
      </c>
      <c r="V155" s="22">
        <v>0.28990272</v>
      </c>
      <c r="W155" s="22">
        <v>0.80470649999999999</v>
      </c>
      <c r="X155" s="22">
        <v>0.48977050999999999</v>
      </c>
      <c r="Y155" s="22">
        <v>0.39766980000000002</v>
      </c>
      <c r="Z155" s="22">
        <v>0.33627900999999999</v>
      </c>
      <c r="AA155" s="22">
        <v>0.12152526</v>
      </c>
      <c r="AB155" s="22">
        <v>0.23371750999999999</v>
      </c>
      <c r="AC155" s="22">
        <v>0.16660296999999999</v>
      </c>
      <c r="AD155" s="22">
        <v>0.11069153</v>
      </c>
      <c r="AE155" s="22">
        <v>0.20410164</v>
      </c>
      <c r="AF155" s="22">
        <v>0.71808172999999997</v>
      </c>
      <c r="AG155" s="22">
        <v>0.40364963999999998</v>
      </c>
      <c r="AH155" s="22">
        <v>0.26202618</v>
      </c>
      <c r="AI155" s="22">
        <v>0.17627928000000001</v>
      </c>
      <c r="AJ155" s="22" t="s">
        <v>49</v>
      </c>
      <c r="AK155" s="22" t="s">
        <v>45</v>
      </c>
      <c r="AL155" s="22">
        <v>2.3066261E-3</v>
      </c>
      <c r="AM155" s="22">
        <v>1.7455725000000001E-3</v>
      </c>
      <c r="AN155" s="22">
        <v>1.3608028E-3</v>
      </c>
      <c r="AO155" s="22">
        <v>1.4844998000000001E-3</v>
      </c>
      <c r="AP155" s="22">
        <v>9.6056346999999996E-4</v>
      </c>
      <c r="AQ155" s="22">
        <v>1.3608028E-3</v>
      </c>
      <c r="AR155" s="22">
        <v>1.4844998000000001E-3</v>
      </c>
      <c r="AS155" s="22">
        <v>9.6056346999999996E-4</v>
      </c>
      <c r="AT155" s="22">
        <v>2.4257104999999999E-3</v>
      </c>
      <c r="AU155" s="22">
        <v>2.4257104999999999E-3</v>
      </c>
      <c r="AV155" s="22">
        <v>2.5657511000000001E-2</v>
      </c>
      <c r="AW155" s="22">
        <v>3.5384260000000001E-2</v>
      </c>
      <c r="AX155" s="22">
        <v>3.5289965E-2</v>
      </c>
      <c r="AY155" s="22">
        <v>0.25956431000000002</v>
      </c>
      <c r="AZ155" s="22">
        <v>2.1068679999999999E-2</v>
      </c>
      <c r="BA155" s="22">
        <v>3.3534361999999998E-2</v>
      </c>
      <c r="BB155" s="22">
        <v>1.8383335999999999</v>
      </c>
      <c r="BC155" s="22">
        <v>3.4666521000000001</v>
      </c>
      <c r="BD155" s="22">
        <v>1.3341434000000001</v>
      </c>
      <c r="BE155" s="22">
        <v>3.5347989000000002</v>
      </c>
      <c r="BF155" s="22">
        <v>3.5347989000000002</v>
      </c>
      <c r="BG155" s="22">
        <v>3.5347989000000002</v>
      </c>
      <c r="BH155" s="22">
        <v>1.3341434000000001</v>
      </c>
      <c r="BI155" s="22">
        <v>1.3341434000000001</v>
      </c>
      <c r="BJ155" s="22">
        <v>1.8383335999999999</v>
      </c>
      <c r="BK155" s="22">
        <v>1.778815</v>
      </c>
      <c r="BL155" s="22">
        <v>2.6851416000000001</v>
      </c>
      <c r="BM155" s="22">
        <v>1.7415719000000001</v>
      </c>
      <c r="BN155" s="22">
        <v>2.6851416000000001</v>
      </c>
      <c r="BO155" s="22">
        <v>3.2307255000000001</v>
      </c>
      <c r="BP155" s="22">
        <v>3.2307255000000001</v>
      </c>
      <c r="BQ155" s="22">
        <v>1.7415719000000001</v>
      </c>
      <c r="BR155" s="22">
        <v>1.7415719000000001</v>
      </c>
      <c r="BS155" s="22">
        <v>1.778815</v>
      </c>
    </row>
    <row r="169" spans="1:2" s="21" customFormat="1">
      <c r="A169" s="21" t="s">
        <v>158</v>
      </c>
    </row>
    <row r="170" spans="1:2">
      <c r="A170" s="22" t="s">
        <v>4</v>
      </c>
      <c r="B170" s="22" t="s">
        <v>5</v>
      </c>
    </row>
    <row r="171" spans="1:2">
      <c r="A171" s="22" t="s">
        <v>6</v>
      </c>
      <c r="B171" s="22" t="s">
        <v>7</v>
      </c>
    </row>
    <row r="172" spans="1:2" hidden="1" outlineLevel="1">
      <c r="A172" s="22" t="s">
        <v>8</v>
      </c>
      <c r="B172" s="22" t="s">
        <v>203</v>
      </c>
    </row>
    <row r="173" spans="1:2" hidden="1" outlineLevel="1">
      <c r="A173" s="22" t="s">
        <v>9</v>
      </c>
      <c r="B173" s="22" t="s">
        <v>204</v>
      </c>
    </row>
    <row r="174" spans="1:2" hidden="1" outlineLevel="1">
      <c r="A174" s="22" t="s">
        <v>10</v>
      </c>
      <c r="B174" s="22" t="s">
        <v>205</v>
      </c>
    </row>
    <row r="175" spans="1:2" hidden="1" outlineLevel="1">
      <c r="A175" s="22" t="s">
        <v>11</v>
      </c>
      <c r="B175" s="22" t="s">
        <v>206</v>
      </c>
    </row>
    <row r="176" spans="1:2" hidden="1" outlineLevel="1">
      <c r="A176" s="22" t="s">
        <v>12</v>
      </c>
      <c r="B176" s="22" t="s">
        <v>207</v>
      </c>
    </row>
    <row r="177" spans="1:2" hidden="1" outlineLevel="1">
      <c r="A177" s="22" t="s">
        <v>13</v>
      </c>
      <c r="B177" s="22" t="s">
        <v>208</v>
      </c>
    </row>
    <row r="178" spans="1:2" hidden="1" outlineLevel="1">
      <c r="A178" s="22" t="s">
        <v>14</v>
      </c>
      <c r="B178" s="22" t="s">
        <v>209</v>
      </c>
    </row>
    <row r="179" spans="1:2" hidden="1" outlineLevel="1">
      <c r="A179" s="22" t="s">
        <v>15</v>
      </c>
      <c r="B179" s="22" t="s">
        <v>210</v>
      </c>
    </row>
    <row r="180" spans="1:2" hidden="1" outlineLevel="1">
      <c r="A180" s="22" t="s">
        <v>16</v>
      </c>
      <c r="B180" s="22" t="s">
        <v>211</v>
      </c>
    </row>
    <row r="181" spans="1:2" hidden="1" outlineLevel="1">
      <c r="A181" s="22" t="s">
        <v>17</v>
      </c>
      <c r="B181" s="22" t="s">
        <v>212</v>
      </c>
    </row>
    <row r="182" spans="1:2" hidden="1" outlineLevel="1">
      <c r="A182" s="22" t="s">
        <v>18</v>
      </c>
      <c r="B182" s="22" t="s">
        <v>213</v>
      </c>
    </row>
    <row r="183" spans="1:2" hidden="1" outlineLevel="1">
      <c r="A183" s="22" t="s">
        <v>19</v>
      </c>
      <c r="B183" s="22" t="s">
        <v>214</v>
      </c>
    </row>
    <row r="184" spans="1:2" hidden="1" outlineLevel="1">
      <c r="A184" s="22" t="s">
        <v>20</v>
      </c>
      <c r="B184" s="22" t="s">
        <v>215</v>
      </c>
    </row>
    <row r="185" spans="1:2" hidden="1" outlineLevel="1">
      <c r="A185" s="22" t="s">
        <v>21</v>
      </c>
      <c r="B185" s="22" t="s">
        <v>216</v>
      </c>
    </row>
    <row r="186" spans="1:2" hidden="1" outlineLevel="1">
      <c r="A186" s="22" t="s">
        <v>22</v>
      </c>
      <c r="B186" s="22" t="s">
        <v>217</v>
      </c>
    </row>
    <row r="187" spans="1:2" hidden="1" outlineLevel="1">
      <c r="A187" s="22" t="s">
        <v>23</v>
      </c>
      <c r="B187" s="22" t="s">
        <v>218</v>
      </c>
    </row>
    <row r="188" spans="1:2" hidden="1" outlineLevel="1">
      <c r="A188" s="22" t="s">
        <v>24</v>
      </c>
      <c r="B188" s="22" t="s">
        <v>219</v>
      </c>
    </row>
    <row r="189" spans="1:2" hidden="1" outlineLevel="1">
      <c r="A189" s="22" t="s">
        <v>54</v>
      </c>
      <c r="B189" s="22" t="s">
        <v>220</v>
      </c>
    </row>
    <row r="190" spans="1:2" hidden="1" outlineLevel="1">
      <c r="A190" s="22" t="s">
        <v>55</v>
      </c>
      <c r="B190" s="22" t="s">
        <v>221</v>
      </c>
    </row>
    <row r="191" spans="1:2" hidden="1" outlineLevel="1">
      <c r="A191" s="22" t="s">
        <v>69</v>
      </c>
      <c r="B191" s="22" t="s">
        <v>222</v>
      </c>
    </row>
    <row r="192" spans="1:2" hidden="1" outlineLevel="1">
      <c r="A192" s="22" t="s">
        <v>78</v>
      </c>
      <c r="B192" s="22" t="s">
        <v>223</v>
      </c>
    </row>
    <row r="193" spans="1:2" hidden="1" outlineLevel="1">
      <c r="A193" s="22" t="s">
        <v>79</v>
      </c>
      <c r="B193" s="22" t="s">
        <v>224</v>
      </c>
    </row>
    <row r="194" spans="1:2" hidden="1" outlineLevel="1">
      <c r="A194" s="22" t="s">
        <v>80</v>
      </c>
      <c r="B194" s="22" t="s">
        <v>225</v>
      </c>
    </row>
    <row r="195" spans="1:2" hidden="1" outlineLevel="1">
      <c r="A195" s="22" t="s">
        <v>81</v>
      </c>
      <c r="B195" s="22" t="s">
        <v>226</v>
      </c>
    </row>
    <row r="196" spans="1:2" hidden="1" outlineLevel="1">
      <c r="A196" s="22" t="s">
        <v>82</v>
      </c>
      <c r="B196" s="22" t="s">
        <v>227</v>
      </c>
    </row>
    <row r="197" spans="1:2" hidden="1" outlineLevel="1">
      <c r="A197" s="22" t="s">
        <v>83</v>
      </c>
      <c r="B197" s="22" t="s">
        <v>228</v>
      </c>
    </row>
    <row r="198" spans="1:2" hidden="1" outlineLevel="1">
      <c r="A198" s="22" t="s">
        <v>84</v>
      </c>
      <c r="B198" s="22" t="s">
        <v>229</v>
      </c>
    </row>
    <row r="199" spans="1:2" hidden="1" outlineLevel="1">
      <c r="A199" s="22" t="s">
        <v>85</v>
      </c>
      <c r="B199" s="22" t="s">
        <v>230</v>
      </c>
    </row>
    <row r="200" spans="1:2" hidden="1" outlineLevel="1">
      <c r="A200" s="22" t="s">
        <v>86</v>
      </c>
      <c r="B200" s="22" t="s">
        <v>231</v>
      </c>
    </row>
    <row r="201" spans="1:2" hidden="1" outlineLevel="1">
      <c r="A201" s="22" t="s">
        <v>87</v>
      </c>
      <c r="B201" s="22" t="s">
        <v>232</v>
      </c>
    </row>
    <row r="202" spans="1:2" hidden="1" outlineLevel="1">
      <c r="A202" s="22" t="s">
        <v>88</v>
      </c>
      <c r="B202" s="22" t="s">
        <v>233</v>
      </c>
    </row>
    <row r="203" spans="1:2" hidden="1" outlineLevel="1">
      <c r="A203" s="22" t="s">
        <v>89</v>
      </c>
      <c r="B203" s="22" t="s">
        <v>234</v>
      </c>
    </row>
    <row r="204" spans="1:2" hidden="1" outlineLevel="1">
      <c r="A204" s="22" t="s">
        <v>90</v>
      </c>
      <c r="B204" s="22" t="s">
        <v>235</v>
      </c>
    </row>
    <row r="205" spans="1:2" hidden="1" outlineLevel="1">
      <c r="A205" s="22" t="s">
        <v>91</v>
      </c>
      <c r="B205" s="22" t="s">
        <v>236</v>
      </c>
    </row>
    <row r="206" spans="1:2" hidden="1" outlineLevel="1">
      <c r="A206" s="22" t="s">
        <v>92</v>
      </c>
      <c r="B206" s="22" t="s">
        <v>237</v>
      </c>
    </row>
    <row r="207" spans="1:2" hidden="1" outlineLevel="1">
      <c r="A207" s="22" t="s">
        <v>93</v>
      </c>
      <c r="B207" s="22" t="s">
        <v>238</v>
      </c>
    </row>
    <row r="208" spans="1:2" hidden="1" outlineLevel="1">
      <c r="A208" s="22" t="s">
        <v>94</v>
      </c>
      <c r="B208" s="22" t="s">
        <v>239</v>
      </c>
    </row>
    <row r="209" spans="1:2" hidden="1" outlineLevel="1">
      <c r="A209" s="22" t="s">
        <v>95</v>
      </c>
      <c r="B209" s="22" t="s">
        <v>240</v>
      </c>
    </row>
    <row r="210" spans="1:2" hidden="1" outlineLevel="1">
      <c r="A210" s="22" t="s">
        <v>96</v>
      </c>
      <c r="B210" s="22" t="s">
        <v>241</v>
      </c>
    </row>
    <row r="211" spans="1:2" hidden="1" outlineLevel="1">
      <c r="A211" s="22" t="s">
        <v>97</v>
      </c>
      <c r="B211" s="22" t="s">
        <v>242</v>
      </c>
    </row>
    <row r="212" spans="1:2" hidden="1" outlineLevel="1">
      <c r="A212" s="22" t="s">
        <v>98</v>
      </c>
      <c r="B212" s="22" t="s">
        <v>243</v>
      </c>
    </row>
    <row r="213" spans="1:2" hidden="1" outlineLevel="1">
      <c r="A213" s="22" t="s">
        <v>99</v>
      </c>
      <c r="B213" s="22" t="s">
        <v>244</v>
      </c>
    </row>
    <row r="214" spans="1:2" hidden="1" outlineLevel="1">
      <c r="A214" s="22" t="s">
        <v>100</v>
      </c>
      <c r="B214" s="22" t="s">
        <v>245</v>
      </c>
    </row>
    <row r="215" spans="1:2" hidden="1" outlineLevel="1">
      <c r="A215" s="22" t="s">
        <v>101</v>
      </c>
      <c r="B215" s="22" t="s">
        <v>246</v>
      </c>
    </row>
    <row r="216" spans="1:2" hidden="1" outlineLevel="1">
      <c r="A216" s="22" t="s">
        <v>102</v>
      </c>
      <c r="B216" s="22" t="s">
        <v>247</v>
      </c>
    </row>
    <row r="217" spans="1:2" hidden="1" outlineLevel="1">
      <c r="A217" s="22" t="s">
        <v>103</v>
      </c>
      <c r="B217" s="22" t="s">
        <v>248</v>
      </c>
    </row>
    <row r="218" spans="1:2" hidden="1" outlineLevel="1">
      <c r="A218" s="22" t="s">
        <v>104</v>
      </c>
      <c r="B218" s="22" t="s">
        <v>249</v>
      </c>
    </row>
    <row r="219" spans="1:2" hidden="1" outlineLevel="1">
      <c r="A219" s="22" t="s">
        <v>105</v>
      </c>
      <c r="B219" s="22" t="s">
        <v>250</v>
      </c>
    </row>
    <row r="220" spans="1:2" hidden="1" outlineLevel="1">
      <c r="A220" s="22" t="s">
        <v>106</v>
      </c>
      <c r="B220" s="22" t="s">
        <v>251</v>
      </c>
    </row>
    <row r="221" spans="1:2" hidden="1" outlineLevel="1">
      <c r="A221" s="22" t="s">
        <v>107</v>
      </c>
      <c r="B221" s="22" t="s">
        <v>252</v>
      </c>
    </row>
    <row r="222" spans="1:2" hidden="1" outlineLevel="1">
      <c r="A222" s="22" t="s">
        <v>108</v>
      </c>
      <c r="B222" s="22" t="s">
        <v>253</v>
      </c>
    </row>
    <row r="223" spans="1:2" hidden="1" outlineLevel="1">
      <c r="A223" s="22" t="s">
        <v>109</v>
      </c>
      <c r="B223" s="22" t="s">
        <v>254</v>
      </c>
    </row>
    <row r="224" spans="1:2" hidden="1" outlineLevel="1">
      <c r="A224" s="22" t="s">
        <v>110</v>
      </c>
      <c r="B224" s="22" t="s">
        <v>255</v>
      </c>
    </row>
    <row r="225" spans="1:2" hidden="1" outlineLevel="1">
      <c r="A225" s="22" t="s">
        <v>111</v>
      </c>
      <c r="B225" s="22" t="s">
        <v>256</v>
      </c>
    </row>
    <row r="226" spans="1:2" hidden="1" outlineLevel="1">
      <c r="A226" s="22" t="s">
        <v>112</v>
      </c>
      <c r="B226" s="22" t="s">
        <v>257</v>
      </c>
    </row>
    <row r="227" spans="1:2" hidden="1" outlineLevel="1">
      <c r="A227" s="22" t="s">
        <v>113</v>
      </c>
      <c r="B227" s="22" t="s">
        <v>258</v>
      </c>
    </row>
    <row r="228" spans="1:2" hidden="1" outlineLevel="1">
      <c r="A228" s="22" t="s">
        <v>114</v>
      </c>
      <c r="B228" s="22" t="s">
        <v>259</v>
      </c>
    </row>
    <row r="229" spans="1:2" hidden="1" outlineLevel="1">
      <c r="A229" s="22" t="s">
        <v>115</v>
      </c>
      <c r="B229" s="22" t="s">
        <v>260</v>
      </c>
    </row>
    <row r="230" spans="1:2" hidden="1" outlineLevel="1">
      <c r="A230" s="22" t="s">
        <v>116</v>
      </c>
      <c r="B230" s="22" t="s">
        <v>261</v>
      </c>
    </row>
    <row r="231" spans="1:2" hidden="1" outlineLevel="1">
      <c r="A231" s="22" t="s">
        <v>117</v>
      </c>
      <c r="B231" s="22" t="s">
        <v>262</v>
      </c>
    </row>
    <row r="232" spans="1:2" hidden="1" outlineLevel="1">
      <c r="A232" s="22" t="s">
        <v>118</v>
      </c>
      <c r="B232" s="22" t="s">
        <v>263</v>
      </c>
    </row>
    <row r="233" spans="1:2" hidden="1" outlineLevel="1">
      <c r="A233" s="22" t="s">
        <v>119</v>
      </c>
      <c r="B233" s="22" t="s">
        <v>264</v>
      </c>
    </row>
    <row r="234" spans="1:2" hidden="1" outlineLevel="1">
      <c r="A234" s="22" t="s">
        <v>120</v>
      </c>
      <c r="B234" s="22" t="s">
        <v>265</v>
      </c>
    </row>
    <row r="235" spans="1:2" hidden="1" outlineLevel="1">
      <c r="A235" s="22" t="s">
        <v>121</v>
      </c>
      <c r="B235" s="22" t="s">
        <v>266</v>
      </c>
    </row>
    <row r="236" spans="1:2" hidden="1" outlineLevel="1">
      <c r="A236" s="22" t="s">
        <v>122</v>
      </c>
      <c r="B236" s="22" t="s">
        <v>267</v>
      </c>
    </row>
    <row r="237" spans="1:2" hidden="1" outlineLevel="1">
      <c r="A237" s="22" t="s">
        <v>123</v>
      </c>
      <c r="B237" s="22" t="s">
        <v>268</v>
      </c>
    </row>
    <row r="238" spans="1:2" hidden="1" outlineLevel="1">
      <c r="A238" s="22" t="s">
        <v>124</v>
      </c>
      <c r="B238" s="22" t="s">
        <v>269</v>
      </c>
    </row>
    <row r="239" spans="1:2" hidden="1" outlineLevel="1">
      <c r="A239" s="22" t="s">
        <v>125</v>
      </c>
      <c r="B239" s="22" t="s">
        <v>270</v>
      </c>
    </row>
    <row r="240" spans="1:2" hidden="1" outlineLevel="1">
      <c r="A240" s="22" t="s">
        <v>126</v>
      </c>
      <c r="B240" s="22" t="s">
        <v>271</v>
      </c>
    </row>
    <row r="241" spans="1:2" hidden="1" outlineLevel="1">
      <c r="A241" s="22" t="s">
        <v>127</v>
      </c>
      <c r="B241" s="22" t="s">
        <v>272</v>
      </c>
    </row>
    <row r="242" spans="1:2" hidden="1" outlineLevel="1">
      <c r="A242" s="22" t="s">
        <v>128</v>
      </c>
      <c r="B242" s="22" t="s">
        <v>273</v>
      </c>
    </row>
    <row r="243" spans="1:2" hidden="1" outlineLevel="1">
      <c r="A243" s="22" t="s">
        <v>129</v>
      </c>
      <c r="B243" s="22" t="s">
        <v>274</v>
      </c>
    </row>
    <row r="244" spans="1:2" hidden="1" outlineLevel="1">
      <c r="A244" s="22" t="s">
        <v>130</v>
      </c>
      <c r="B244" s="22" t="s">
        <v>275</v>
      </c>
    </row>
    <row r="245" spans="1:2" hidden="1" outlineLevel="1">
      <c r="A245" s="22" t="s">
        <v>131</v>
      </c>
      <c r="B245" s="22" t="s">
        <v>276</v>
      </c>
    </row>
    <row r="246" spans="1:2" hidden="1" outlineLevel="1">
      <c r="A246" s="22" t="s">
        <v>132</v>
      </c>
      <c r="B246" s="22" t="s">
        <v>277</v>
      </c>
    </row>
    <row r="247" spans="1:2" hidden="1" outlineLevel="1">
      <c r="A247" s="22" t="s">
        <v>133</v>
      </c>
      <c r="B247" s="22" t="s">
        <v>278</v>
      </c>
    </row>
    <row r="248" spans="1:2" hidden="1" outlineLevel="1">
      <c r="A248" s="22" t="s">
        <v>134</v>
      </c>
      <c r="B248" s="22" t="s">
        <v>279</v>
      </c>
    </row>
    <row r="249" spans="1:2" hidden="1" outlineLevel="1">
      <c r="A249" s="22" t="s">
        <v>135</v>
      </c>
      <c r="B249" s="22" t="s">
        <v>280</v>
      </c>
    </row>
    <row r="250" spans="1:2" hidden="1" outlineLevel="1">
      <c r="A250" s="22" t="s">
        <v>136</v>
      </c>
      <c r="B250" s="22" t="s">
        <v>281</v>
      </c>
    </row>
    <row r="251" spans="1:2" hidden="1" outlineLevel="1">
      <c r="A251" s="22" t="s">
        <v>137</v>
      </c>
      <c r="B251" s="22" t="s">
        <v>282</v>
      </c>
    </row>
    <row r="252" spans="1:2" hidden="1" outlineLevel="1">
      <c r="A252" s="22" t="s">
        <v>138</v>
      </c>
      <c r="B252" s="22" t="s">
        <v>283</v>
      </c>
    </row>
    <row r="253" spans="1:2" hidden="1" outlineLevel="1">
      <c r="A253" s="22" t="s">
        <v>139</v>
      </c>
      <c r="B253" s="22" t="s">
        <v>284</v>
      </c>
    </row>
    <row r="254" spans="1:2" hidden="1" outlineLevel="1">
      <c r="A254" s="22" t="s">
        <v>140</v>
      </c>
      <c r="B254" s="22" t="s">
        <v>285</v>
      </c>
    </row>
    <row r="255" spans="1:2" hidden="1" outlineLevel="1">
      <c r="A255" s="22" t="s">
        <v>141</v>
      </c>
      <c r="B255" s="22" t="s">
        <v>286</v>
      </c>
    </row>
    <row r="256" spans="1:2" hidden="1" outlineLevel="1">
      <c r="A256" s="22" t="s">
        <v>142</v>
      </c>
      <c r="B256" s="22" t="s">
        <v>287</v>
      </c>
    </row>
    <row r="257" spans="1:53" hidden="1" outlineLevel="1">
      <c r="A257" s="22" t="s">
        <v>143</v>
      </c>
      <c r="B257" s="22" t="s">
        <v>288</v>
      </c>
      <c r="N257" s="21" t="s">
        <v>902</v>
      </c>
    </row>
    <row r="258" spans="1:53" hidden="1" outlineLevel="1">
      <c r="A258" s="22" t="s">
        <v>144</v>
      </c>
      <c r="B258" s="22" t="s">
        <v>289</v>
      </c>
      <c r="N258" s="22" t="s">
        <v>4</v>
      </c>
      <c r="O258" s="22" t="s">
        <v>5</v>
      </c>
      <c r="AZ258" s="22" t="s">
        <v>4</v>
      </c>
      <c r="BA258" s="22" t="s">
        <v>5</v>
      </c>
    </row>
    <row r="259" spans="1:53" hidden="1" outlineLevel="1">
      <c r="A259" s="22" t="s">
        <v>145</v>
      </c>
      <c r="B259" s="22" t="s">
        <v>290</v>
      </c>
      <c r="N259" s="22" t="s">
        <v>6</v>
      </c>
      <c r="O259" s="22" t="s">
        <v>7</v>
      </c>
      <c r="AZ259" s="22" t="s">
        <v>6</v>
      </c>
      <c r="BA259" s="22" t="s">
        <v>7</v>
      </c>
    </row>
    <row r="260" spans="1:53" hidden="1" outlineLevel="1">
      <c r="A260" s="22" t="s">
        <v>146</v>
      </c>
      <c r="B260" s="22" t="s">
        <v>291</v>
      </c>
      <c r="N260" s="22" t="s">
        <v>8</v>
      </c>
      <c r="O260" s="22" t="s">
        <v>866</v>
      </c>
      <c r="AZ260" s="22" t="s">
        <v>8</v>
      </c>
      <c r="BA260" s="22" t="s">
        <v>1075</v>
      </c>
    </row>
    <row r="261" spans="1:53" hidden="1" outlineLevel="1">
      <c r="A261" s="22" t="s">
        <v>147</v>
      </c>
      <c r="B261" s="22" t="s">
        <v>292</v>
      </c>
      <c r="N261" s="22" t="s">
        <v>9</v>
      </c>
      <c r="O261" s="22" t="s">
        <v>867</v>
      </c>
      <c r="AZ261" s="22" t="s">
        <v>9</v>
      </c>
      <c r="BA261" s="22" t="s">
        <v>1076</v>
      </c>
    </row>
    <row r="262" spans="1:53" hidden="1" outlineLevel="1">
      <c r="A262" s="22" t="s">
        <v>148</v>
      </c>
      <c r="B262" s="22" t="s">
        <v>1193</v>
      </c>
      <c r="N262" s="22" t="s">
        <v>10</v>
      </c>
      <c r="O262" s="22" t="s">
        <v>868</v>
      </c>
      <c r="AZ262" s="22" t="s">
        <v>10</v>
      </c>
      <c r="BA262" s="22" t="s">
        <v>1077</v>
      </c>
    </row>
    <row r="263" spans="1:53" hidden="1" outlineLevel="1">
      <c r="A263" s="22" t="s">
        <v>149</v>
      </c>
      <c r="B263" s="22" t="s">
        <v>1196</v>
      </c>
      <c r="N263" s="22" t="s">
        <v>11</v>
      </c>
      <c r="O263" s="22" t="s">
        <v>869</v>
      </c>
      <c r="AZ263" s="22" t="s">
        <v>11</v>
      </c>
      <c r="BA263" s="22" t="s">
        <v>1078</v>
      </c>
    </row>
    <row r="264" spans="1:53" hidden="1" outlineLevel="1">
      <c r="A264" s="22" t="s">
        <v>150</v>
      </c>
      <c r="B264" s="22" t="s">
        <v>1199</v>
      </c>
      <c r="N264" s="22" t="s">
        <v>12</v>
      </c>
      <c r="O264" s="22" t="s">
        <v>870</v>
      </c>
      <c r="AZ264" s="22" t="s">
        <v>12</v>
      </c>
      <c r="BA264" s="22" t="s">
        <v>1079</v>
      </c>
    </row>
    <row r="265" spans="1:53" hidden="1" outlineLevel="1">
      <c r="A265" s="22" t="s">
        <v>151</v>
      </c>
      <c r="B265" s="22" t="s">
        <v>1202</v>
      </c>
      <c r="N265" s="22" t="s">
        <v>13</v>
      </c>
      <c r="O265" s="22" t="s">
        <v>871</v>
      </c>
      <c r="AJ265" s="21" t="s">
        <v>931</v>
      </c>
      <c r="AZ265" s="22" t="s">
        <v>13</v>
      </c>
      <c r="BA265" s="22" t="s">
        <v>1080</v>
      </c>
    </row>
    <row r="266" spans="1:53" hidden="1" outlineLevel="1">
      <c r="A266" s="22" t="s">
        <v>152</v>
      </c>
      <c r="B266" s="22" t="s">
        <v>1205</v>
      </c>
      <c r="N266" s="22" t="s">
        <v>14</v>
      </c>
      <c r="O266" s="22" t="s">
        <v>872</v>
      </c>
      <c r="AJ266" s="22" t="s">
        <v>4</v>
      </c>
      <c r="AK266" s="22" t="s">
        <v>5</v>
      </c>
      <c r="AZ266" s="22" t="s">
        <v>14</v>
      </c>
      <c r="BA266" s="22" t="s">
        <v>1081</v>
      </c>
    </row>
    <row r="267" spans="1:53" hidden="1" outlineLevel="1">
      <c r="A267" s="22" t="s">
        <v>153</v>
      </c>
      <c r="B267" s="22" t="s">
        <v>1208</v>
      </c>
      <c r="N267" s="22" t="s">
        <v>15</v>
      </c>
      <c r="O267" s="22" t="s">
        <v>873</v>
      </c>
      <c r="AJ267" s="22" t="s">
        <v>6</v>
      </c>
      <c r="AK267" s="22" t="s">
        <v>7</v>
      </c>
      <c r="AZ267" s="22" t="s">
        <v>15</v>
      </c>
      <c r="BA267" s="22" t="s">
        <v>1082</v>
      </c>
    </row>
    <row r="268" spans="1:53" hidden="1" outlineLevel="1">
      <c r="A268" s="22" t="s">
        <v>154</v>
      </c>
      <c r="B268" s="22" t="s">
        <v>1211</v>
      </c>
      <c r="C268" s="21" t="s">
        <v>182</v>
      </c>
      <c r="N268" s="22" t="s">
        <v>16</v>
      </c>
      <c r="O268" s="22" t="s">
        <v>874</v>
      </c>
      <c r="AJ268" s="22" t="s">
        <v>8</v>
      </c>
      <c r="AK268" s="22" t="s">
        <v>907</v>
      </c>
      <c r="AZ268" s="22" t="s">
        <v>16</v>
      </c>
      <c r="BA268" s="22" t="s">
        <v>1083</v>
      </c>
    </row>
    <row r="269" spans="1:53" hidden="1" outlineLevel="1">
      <c r="A269" s="22" t="s">
        <v>155</v>
      </c>
      <c r="B269" s="22" t="s">
        <v>1214</v>
      </c>
      <c r="C269" s="22" t="s">
        <v>4</v>
      </c>
      <c r="D269" s="22" t="s">
        <v>5</v>
      </c>
      <c r="N269" s="22" t="s">
        <v>17</v>
      </c>
      <c r="O269" s="22" t="s">
        <v>875</v>
      </c>
      <c r="AJ269" s="22" t="s">
        <v>9</v>
      </c>
      <c r="AK269" s="22" t="s">
        <v>908</v>
      </c>
      <c r="AZ269" s="22" t="s">
        <v>17</v>
      </c>
      <c r="BA269" s="22" t="s">
        <v>1084</v>
      </c>
    </row>
    <row r="270" spans="1:53" hidden="1" outlineLevel="1">
      <c r="A270" s="22" t="s">
        <v>156</v>
      </c>
      <c r="B270" s="22" t="s">
        <v>293</v>
      </c>
      <c r="C270" s="22" t="s">
        <v>6</v>
      </c>
      <c r="D270" s="22" t="s">
        <v>7</v>
      </c>
      <c r="N270" s="22" t="s">
        <v>18</v>
      </c>
      <c r="O270" s="22" t="s">
        <v>876</v>
      </c>
      <c r="AJ270" s="22" t="s">
        <v>10</v>
      </c>
      <c r="AK270" s="22" t="s">
        <v>909</v>
      </c>
      <c r="AZ270" s="22" t="s">
        <v>18</v>
      </c>
      <c r="BA270" s="22" t="s">
        <v>1085</v>
      </c>
    </row>
    <row r="271" spans="1:53" hidden="1" outlineLevel="1">
      <c r="A271" s="22" t="s">
        <v>157</v>
      </c>
      <c r="B271" s="22" t="s">
        <v>294</v>
      </c>
      <c r="C271" s="22" t="s">
        <v>8</v>
      </c>
      <c r="D271" s="22" t="s">
        <v>812</v>
      </c>
      <c r="N271" s="22" t="s">
        <v>19</v>
      </c>
      <c r="O271" s="22" t="s">
        <v>877</v>
      </c>
      <c r="AJ271" s="22" t="s">
        <v>11</v>
      </c>
      <c r="AK271" s="22" t="s">
        <v>910</v>
      </c>
      <c r="AZ271" s="22" t="s">
        <v>19</v>
      </c>
      <c r="BA271" s="22" t="s">
        <v>1086</v>
      </c>
    </row>
    <row r="272" spans="1:53" hidden="1" outlineLevel="1">
      <c r="A272" s="22" t="s">
        <v>295</v>
      </c>
      <c r="B272" s="22" t="s">
        <v>296</v>
      </c>
      <c r="C272" s="22" t="s">
        <v>9</v>
      </c>
      <c r="D272" s="22" t="s">
        <v>813</v>
      </c>
      <c r="N272" s="22" t="s">
        <v>20</v>
      </c>
      <c r="O272" s="22" t="s">
        <v>878</v>
      </c>
      <c r="AJ272" s="22" t="s">
        <v>12</v>
      </c>
      <c r="AK272" s="22" t="s">
        <v>911</v>
      </c>
      <c r="AZ272" s="22" t="s">
        <v>20</v>
      </c>
      <c r="BA272" s="22" t="s">
        <v>1087</v>
      </c>
    </row>
    <row r="273" spans="1:71" hidden="1" outlineLevel="1">
      <c r="A273" s="22" t="s">
        <v>297</v>
      </c>
      <c r="B273" s="22" t="s">
        <v>298</v>
      </c>
      <c r="C273" s="22" t="s">
        <v>10</v>
      </c>
      <c r="D273" s="22" t="s">
        <v>814</v>
      </c>
      <c r="N273" s="22" t="s">
        <v>21</v>
      </c>
      <c r="O273" s="22" t="s">
        <v>879</v>
      </c>
      <c r="AJ273" s="22" t="s">
        <v>13</v>
      </c>
      <c r="AK273" s="22" t="s">
        <v>912</v>
      </c>
      <c r="AZ273" s="22" t="s">
        <v>21</v>
      </c>
      <c r="BA273" s="22" t="s">
        <v>1088</v>
      </c>
    </row>
    <row r="274" spans="1:71" hidden="1" outlineLevel="1">
      <c r="A274" s="22" t="s">
        <v>299</v>
      </c>
      <c r="B274" s="22" t="s">
        <v>300</v>
      </c>
      <c r="C274" s="22" t="s">
        <v>11</v>
      </c>
      <c r="D274" s="22" t="s">
        <v>815</v>
      </c>
      <c r="N274" s="22" t="s">
        <v>22</v>
      </c>
      <c r="O274" s="22" t="s">
        <v>880</v>
      </c>
      <c r="AJ274" s="22" t="s">
        <v>14</v>
      </c>
      <c r="AK274" s="22" t="s">
        <v>913</v>
      </c>
      <c r="AZ274" s="22" t="s">
        <v>22</v>
      </c>
      <c r="BA274" s="22" t="s">
        <v>1089</v>
      </c>
    </row>
    <row r="275" spans="1:71" hidden="1" outlineLevel="1">
      <c r="A275" s="22" t="s">
        <v>301</v>
      </c>
      <c r="B275" s="22" t="s">
        <v>302</v>
      </c>
      <c r="C275" s="22" t="s">
        <v>12</v>
      </c>
      <c r="D275" s="22" t="s">
        <v>816</v>
      </c>
      <c r="N275" s="22" t="s">
        <v>23</v>
      </c>
      <c r="O275" s="22" t="s">
        <v>881</v>
      </c>
      <c r="AJ275" s="22" t="s">
        <v>15</v>
      </c>
      <c r="AK275" s="22" t="s">
        <v>914</v>
      </c>
      <c r="AZ275" s="22" t="s">
        <v>23</v>
      </c>
      <c r="BA275" s="22" t="s">
        <v>1090</v>
      </c>
    </row>
    <row r="276" spans="1:71" hidden="1" outlineLevel="1">
      <c r="A276" s="22" t="s">
        <v>303</v>
      </c>
      <c r="B276" s="22" t="s">
        <v>304</v>
      </c>
      <c r="C276" s="22" t="s">
        <v>13</v>
      </c>
      <c r="D276" s="22" t="s">
        <v>817</v>
      </c>
      <c r="N276" s="22" t="s">
        <v>24</v>
      </c>
      <c r="O276" s="22" t="s">
        <v>882</v>
      </c>
      <c r="AJ276" s="22" t="s">
        <v>16</v>
      </c>
      <c r="AK276" s="22" t="s">
        <v>915</v>
      </c>
      <c r="AZ276" s="22" t="s">
        <v>24</v>
      </c>
      <c r="BA276" s="22" t="s">
        <v>1091</v>
      </c>
    </row>
    <row r="277" spans="1:71" hidden="1" outlineLevel="1">
      <c r="A277" s="22" t="s">
        <v>305</v>
      </c>
      <c r="B277" s="22" t="s">
        <v>306</v>
      </c>
      <c r="C277" s="22" t="s">
        <v>14</v>
      </c>
      <c r="D277" s="22" t="s">
        <v>818</v>
      </c>
      <c r="N277" s="22" t="s">
        <v>54</v>
      </c>
      <c r="O277" s="22" t="s">
        <v>883</v>
      </c>
      <c r="AJ277" s="22" t="s">
        <v>17</v>
      </c>
      <c r="AK277" s="22" t="s">
        <v>916</v>
      </c>
      <c r="AZ277" s="22" t="s">
        <v>54</v>
      </c>
      <c r="BA277" s="22" t="s">
        <v>1092</v>
      </c>
    </row>
    <row r="278" spans="1:71" hidden="1" outlineLevel="1">
      <c r="A278" s="22" t="s">
        <v>307</v>
      </c>
      <c r="B278" s="22" t="s">
        <v>308</v>
      </c>
      <c r="C278" s="22" t="s">
        <v>15</v>
      </c>
      <c r="D278" s="22" t="s">
        <v>819</v>
      </c>
      <c r="N278" s="22" t="s">
        <v>55</v>
      </c>
      <c r="O278" s="22" t="s">
        <v>903</v>
      </c>
      <c r="AJ278" s="22" t="s">
        <v>18</v>
      </c>
      <c r="AK278" s="22" t="s">
        <v>917</v>
      </c>
      <c r="AZ278" s="22" t="s">
        <v>55</v>
      </c>
      <c r="BA278" s="22" t="s">
        <v>1093</v>
      </c>
    </row>
    <row r="279" spans="1:71" hidden="1" outlineLevel="1">
      <c r="A279" s="22" t="s">
        <v>309</v>
      </c>
      <c r="B279" s="22" t="s">
        <v>310</v>
      </c>
      <c r="C279" s="22" t="s">
        <v>16</v>
      </c>
      <c r="D279" s="22" t="s">
        <v>820</v>
      </c>
      <c r="N279" s="22" t="s">
        <v>69</v>
      </c>
      <c r="O279" s="22" t="s">
        <v>904</v>
      </c>
      <c r="AJ279" s="22" t="s">
        <v>19</v>
      </c>
      <c r="AK279" s="22" t="s">
        <v>918</v>
      </c>
      <c r="AZ279" s="22" t="s">
        <v>69</v>
      </c>
      <c r="BA279" s="22" t="s">
        <v>63</v>
      </c>
    </row>
    <row r="280" spans="1:71" collapsed="1">
      <c r="A280" s="22" t="s">
        <v>25</v>
      </c>
      <c r="B280" s="22" t="s">
        <v>70</v>
      </c>
      <c r="C280" s="22" t="s">
        <v>25</v>
      </c>
      <c r="D280" s="22" t="s">
        <v>70</v>
      </c>
      <c r="N280" s="22" t="s">
        <v>25</v>
      </c>
      <c r="O280" s="22" t="s">
        <v>70</v>
      </c>
      <c r="AJ280" s="22" t="s">
        <v>25</v>
      </c>
      <c r="AK280" s="22" t="s">
        <v>70</v>
      </c>
      <c r="AZ280" s="22" t="s">
        <v>25</v>
      </c>
      <c r="BA280" s="22" t="s">
        <v>70</v>
      </c>
    </row>
    <row r="281" spans="1:71">
      <c r="A281" s="22" t="s">
        <v>26</v>
      </c>
      <c r="B281" s="22" t="s">
        <v>43</v>
      </c>
      <c r="C281" s="22" t="s">
        <v>26</v>
      </c>
      <c r="D281" s="22" t="s">
        <v>43</v>
      </c>
      <c r="N281" s="22" t="s">
        <v>26</v>
      </c>
      <c r="O281" s="22" t="s">
        <v>43</v>
      </c>
      <c r="AJ281" s="22" t="s">
        <v>26</v>
      </c>
      <c r="AK281" s="22" t="s">
        <v>43</v>
      </c>
      <c r="AZ281" s="22" t="s">
        <v>26</v>
      </c>
      <c r="BA281" s="22" t="s">
        <v>43</v>
      </c>
    </row>
    <row r="282" spans="1:71">
      <c r="A282" s="22" t="s">
        <v>28</v>
      </c>
      <c r="B282" s="22" t="s">
        <v>29</v>
      </c>
      <c r="C282" s="22" t="s">
        <v>28</v>
      </c>
      <c r="D282" s="22" t="s">
        <v>29</v>
      </c>
      <c r="N282" s="22" t="s">
        <v>28</v>
      </c>
      <c r="O282" s="22" t="s">
        <v>29</v>
      </c>
      <c r="AJ282" s="22" t="s">
        <v>28</v>
      </c>
      <c r="AK282" s="22" t="s">
        <v>29</v>
      </c>
      <c r="AZ282" s="22" t="s">
        <v>28</v>
      </c>
      <c r="BA282" s="22" t="s">
        <v>29</v>
      </c>
    </row>
    <row r="283" spans="1:71">
      <c r="A283" s="22" t="s">
        <v>32</v>
      </c>
      <c r="B283" s="22" t="s">
        <v>33</v>
      </c>
      <c r="C283" s="22" t="s">
        <v>32</v>
      </c>
      <c r="D283" s="22" t="s">
        <v>33</v>
      </c>
      <c r="N283" s="22" t="s">
        <v>32</v>
      </c>
      <c r="O283" s="22" t="s">
        <v>33</v>
      </c>
      <c r="AJ283" s="22" t="s">
        <v>32</v>
      </c>
      <c r="AK283" s="22" t="s">
        <v>33</v>
      </c>
      <c r="AZ283" s="22" t="s">
        <v>32</v>
      </c>
      <c r="BA283" s="22" t="s">
        <v>33</v>
      </c>
    </row>
    <row r="284" spans="1:71">
      <c r="A284" s="22" t="s">
        <v>34</v>
      </c>
      <c r="B284" s="22" t="s">
        <v>31</v>
      </c>
      <c r="C284" s="22" t="s">
        <v>34</v>
      </c>
      <c r="D284" s="22" t="s">
        <v>31</v>
      </c>
      <c r="N284" s="22" t="s">
        <v>34</v>
      </c>
      <c r="O284" s="22" t="s">
        <v>31</v>
      </c>
      <c r="AJ284" s="22" t="s">
        <v>34</v>
      </c>
      <c r="AK284" s="22" t="s">
        <v>31</v>
      </c>
      <c r="AZ284" s="22" t="s">
        <v>34</v>
      </c>
      <c r="BA284" s="22" t="s">
        <v>31</v>
      </c>
    </row>
    <row r="285" spans="1:71">
      <c r="A285" s="22" t="s">
        <v>35</v>
      </c>
      <c r="B285" s="22" t="s">
        <v>36</v>
      </c>
      <c r="C285" s="22" t="s">
        <v>35</v>
      </c>
      <c r="D285" s="22" t="s">
        <v>36</v>
      </c>
      <c r="N285" s="22" t="s">
        <v>35</v>
      </c>
      <c r="O285" s="22" t="s">
        <v>36</v>
      </c>
      <c r="AJ285" s="22" t="s">
        <v>35</v>
      </c>
      <c r="AK285" s="22" t="s">
        <v>36</v>
      </c>
      <c r="AZ285" s="22" t="s">
        <v>35</v>
      </c>
      <c r="BA285" s="22" t="s">
        <v>36</v>
      </c>
    </row>
    <row r="286" spans="1:71">
      <c r="A286" s="22" t="s">
        <v>37</v>
      </c>
      <c r="B286" s="22" t="s">
        <v>38</v>
      </c>
      <c r="C286" s="22" t="s">
        <v>37</v>
      </c>
      <c r="D286" s="22" t="s">
        <v>38</v>
      </c>
      <c r="N286" s="22" t="s">
        <v>37</v>
      </c>
      <c r="O286" s="22" t="s">
        <v>38</v>
      </c>
      <c r="AJ286" s="22" t="s">
        <v>37</v>
      </c>
      <c r="AK286" s="22" t="s">
        <v>38</v>
      </c>
      <c r="AZ286" s="22" t="s">
        <v>37</v>
      </c>
      <c r="BA286" s="22" t="s">
        <v>38</v>
      </c>
    </row>
    <row r="288" spans="1:71">
      <c r="A288" s="22" t="s">
        <v>36</v>
      </c>
      <c r="B288" s="22" t="s">
        <v>39</v>
      </c>
      <c r="C288" s="22" t="s">
        <v>36</v>
      </c>
      <c r="D288" s="22" t="s">
        <v>39</v>
      </c>
      <c r="E288" s="22" t="s">
        <v>821</v>
      </c>
      <c r="F288" s="22" t="s">
        <v>822</v>
      </c>
      <c r="G288" s="22" t="s">
        <v>823</v>
      </c>
      <c r="H288" s="22" t="s">
        <v>824</v>
      </c>
      <c r="I288" s="22" t="s">
        <v>825</v>
      </c>
      <c r="J288" s="22" t="s">
        <v>826</v>
      </c>
      <c r="K288" s="22" t="s">
        <v>827</v>
      </c>
      <c r="L288" s="22" t="s">
        <v>828</v>
      </c>
      <c r="M288" s="22" t="s">
        <v>829</v>
      </c>
      <c r="N288" s="22" t="s">
        <v>36</v>
      </c>
      <c r="O288" s="22" t="s">
        <v>39</v>
      </c>
      <c r="P288" s="22" t="s">
        <v>884</v>
      </c>
      <c r="Q288" s="22" t="s">
        <v>885</v>
      </c>
      <c r="R288" s="22" t="s">
        <v>886</v>
      </c>
      <c r="S288" s="22" t="s">
        <v>887</v>
      </c>
      <c r="T288" s="22" t="s">
        <v>888</v>
      </c>
      <c r="U288" s="22" t="s">
        <v>889</v>
      </c>
      <c r="V288" s="22" t="s">
        <v>890</v>
      </c>
      <c r="W288" s="22" t="s">
        <v>891</v>
      </c>
      <c r="X288" s="22" t="s">
        <v>892</v>
      </c>
      <c r="Y288" s="22" t="s">
        <v>893</v>
      </c>
      <c r="Z288" s="22" t="s">
        <v>894</v>
      </c>
      <c r="AA288" s="22" t="s">
        <v>895</v>
      </c>
      <c r="AB288" s="22" t="s">
        <v>896</v>
      </c>
      <c r="AC288" s="22" t="s">
        <v>897</v>
      </c>
      <c r="AD288" s="22" t="s">
        <v>898</v>
      </c>
      <c r="AE288" s="22" t="s">
        <v>899</v>
      </c>
      <c r="AF288" s="22" t="s">
        <v>900</v>
      </c>
      <c r="AG288" s="22" t="s">
        <v>901</v>
      </c>
      <c r="AH288" s="22" t="s">
        <v>905</v>
      </c>
      <c r="AI288" s="22" t="s">
        <v>906</v>
      </c>
      <c r="AJ288" s="22" t="s">
        <v>36</v>
      </c>
      <c r="AK288" s="22" t="s">
        <v>39</v>
      </c>
      <c r="AL288" s="22" t="s">
        <v>919</v>
      </c>
      <c r="AM288" s="22" t="s">
        <v>920</v>
      </c>
      <c r="AN288" s="22" t="s">
        <v>921</v>
      </c>
      <c r="AO288" s="22" t="s">
        <v>922</v>
      </c>
      <c r="AP288" s="22" t="s">
        <v>923</v>
      </c>
      <c r="AQ288" s="22" t="s">
        <v>924</v>
      </c>
      <c r="AR288" s="22" t="s">
        <v>925</v>
      </c>
      <c r="AS288" s="22" t="s">
        <v>926</v>
      </c>
      <c r="AT288" s="22" t="s">
        <v>927</v>
      </c>
      <c r="AU288" s="22" t="s">
        <v>928</v>
      </c>
      <c r="AV288" s="22" t="s">
        <v>929</v>
      </c>
      <c r="AW288" s="22" t="s">
        <v>930</v>
      </c>
      <c r="AX288" s="22" t="s">
        <v>1112</v>
      </c>
      <c r="AY288" s="22" t="s">
        <v>40</v>
      </c>
      <c r="AZ288" s="22" t="s">
        <v>1302</v>
      </c>
      <c r="BA288" s="22" t="s">
        <v>1303</v>
      </c>
      <c r="BB288" s="22" t="s">
        <v>1094</v>
      </c>
      <c r="BC288" s="22" t="s">
        <v>1095</v>
      </c>
      <c r="BD288" s="22" t="s">
        <v>1096</v>
      </c>
      <c r="BE288" s="22" t="s">
        <v>1097</v>
      </c>
      <c r="BF288" s="22" t="s">
        <v>1098</v>
      </c>
      <c r="BG288" s="22" t="s">
        <v>1099</v>
      </c>
      <c r="BH288" s="22" t="s">
        <v>1100</v>
      </c>
      <c r="BI288" s="22" t="s">
        <v>1101</v>
      </c>
      <c r="BJ288" s="22" t="s">
        <v>1102</v>
      </c>
      <c r="BK288" s="22" t="s">
        <v>1103</v>
      </c>
      <c r="BL288" s="22" t="s">
        <v>1104</v>
      </c>
      <c r="BM288" s="22" t="s">
        <v>1105</v>
      </c>
      <c r="BN288" s="22" t="s">
        <v>1106</v>
      </c>
      <c r="BO288" s="22" t="s">
        <v>1107</v>
      </c>
      <c r="BP288" s="22" t="s">
        <v>1108</v>
      </c>
      <c r="BQ288" s="22" t="s">
        <v>1109</v>
      </c>
      <c r="BR288" s="22" t="s">
        <v>1110</v>
      </c>
      <c r="BS288" s="22" t="s">
        <v>1111</v>
      </c>
    </row>
    <row r="289" spans="1:71">
      <c r="A289" s="22" t="s">
        <v>71</v>
      </c>
      <c r="B289" s="22" t="s">
        <v>44</v>
      </c>
      <c r="C289" s="22" t="s">
        <v>71</v>
      </c>
      <c r="D289" s="22" t="s">
        <v>44</v>
      </c>
      <c r="E289" s="22">
        <v>56.974888999999997</v>
      </c>
      <c r="F289" s="22">
        <v>124.7159</v>
      </c>
      <c r="G289" s="22">
        <v>146.54666</v>
      </c>
      <c r="H289" s="22">
        <v>123.6849</v>
      </c>
      <c r="I289" s="22">
        <v>103.73456</v>
      </c>
      <c r="J289" s="22">
        <v>139.64617999999999</v>
      </c>
      <c r="K289" s="22">
        <v>143.34814</v>
      </c>
      <c r="L289" s="22">
        <v>97.374279999999999</v>
      </c>
      <c r="M289" s="22">
        <v>99.822654</v>
      </c>
      <c r="N289" s="22" t="s">
        <v>71</v>
      </c>
      <c r="O289" s="22" t="s">
        <v>44</v>
      </c>
      <c r="P289" s="22">
        <v>0.63810789000000001</v>
      </c>
      <c r="Q289" s="22">
        <v>0.59519641999999995</v>
      </c>
      <c r="R289" s="22">
        <v>0.68323381000000005</v>
      </c>
      <c r="S289" s="22">
        <v>0.63591819000000005</v>
      </c>
      <c r="T289" s="22">
        <v>0.59460822000000002</v>
      </c>
      <c r="U289" s="22">
        <v>0.66893541999999995</v>
      </c>
      <c r="V289" s="22">
        <v>0.67659946999999998</v>
      </c>
      <c r="W289" s="22">
        <v>0.58144810999999996</v>
      </c>
      <c r="X289" s="22">
        <v>0.58651690000000001</v>
      </c>
      <c r="Y289" s="22">
        <v>0.43856462000000002</v>
      </c>
      <c r="Z289" s="22">
        <v>0.39572180000000001</v>
      </c>
      <c r="AA289" s="22">
        <v>0.48361832999999999</v>
      </c>
      <c r="AB289" s="22">
        <v>0.43637842999999998</v>
      </c>
      <c r="AC289" s="22">
        <v>0.39513454999999997</v>
      </c>
      <c r="AD289" s="22">
        <v>0.46934282999999999</v>
      </c>
      <c r="AE289" s="22">
        <v>0.47699460999999999</v>
      </c>
      <c r="AF289" s="22">
        <v>0.38199548999999999</v>
      </c>
      <c r="AG289" s="22">
        <v>0.38705618000000003</v>
      </c>
      <c r="AH289" s="22">
        <v>0.71504011999999995</v>
      </c>
      <c r="AI289" s="22">
        <v>0.51542363000000002</v>
      </c>
      <c r="AJ289" s="22" t="s">
        <v>71</v>
      </c>
      <c r="AK289" s="22" t="s">
        <v>44</v>
      </c>
      <c r="AL289" s="22">
        <v>0.12073666</v>
      </c>
      <c r="AM289" s="22">
        <v>4.1421080999999998E-2</v>
      </c>
      <c r="AN289" s="22">
        <v>9.2634397000000007E-3</v>
      </c>
      <c r="AO289" s="22">
        <v>1.0105486E-2</v>
      </c>
      <c r="AP289" s="22">
        <v>6.5388768000000002E-3</v>
      </c>
      <c r="AQ289" s="22">
        <v>9.2634397000000007E-3</v>
      </c>
      <c r="AR289" s="22">
        <v>1.0105486E-2</v>
      </c>
      <c r="AS289" s="22">
        <v>6.5388768000000002E-3</v>
      </c>
      <c r="AT289" s="22">
        <v>0.12696995</v>
      </c>
      <c r="AU289" s="22">
        <v>0.12696995</v>
      </c>
      <c r="AV289" s="22">
        <v>0.13376083</v>
      </c>
      <c r="AW289" s="22">
        <v>3.8034406999999999E-2</v>
      </c>
      <c r="AX289" s="22">
        <v>0.19432806999999999</v>
      </c>
      <c r="AY289" s="22">
        <v>1.3493231E-2</v>
      </c>
      <c r="AZ289" s="22">
        <v>0.12120301999999999</v>
      </c>
      <c r="BA289" s="22">
        <v>0.18569258999999999</v>
      </c>
      <c r="BB289" s="22">
        <v>10.277396</v>
      </c>
      <c r="BC289" s="22">
        <v>12.250031</v>
      </c>
      <c r="BD289" s="22">
        <v>9.4394767999999996</v>
      </c>
      <c r="BE289" s="22">
        <v>12.216286999999999</v>
      </c>
      <c r="BF289" s="22">
        <v>12.216286999999999</v>
      </c>
      <c r="BG289" s="22">
        <v>12.216286999999999</v>
      </c>
      <c r="BH289" s="22">
        <v>9.4394767999999996</v>
      </c>
      <c r="BI289" s="22">
        <v>9.4394767999999996</v>
      </c>
      <c r="BJ289" s="22">
        <v>10.277396</v>
      </c>
      <c r="BK289" s="22">
        <v>11.935452</v>
      </c>
      <c r="BL289" s="22">
        <v>10.674185</v>
      </c>
      <c r="BM289" s="22">
        <v>10.210485</v>
      </c>
      <c r="BN289" s="22">
        <v>10.674185</v>
      </c>
      <c r="BO289" s="22">
        <v>11.981649000000001</v>
      </c>
      <c r="BP289" s="22">
        <v>11.981649000000001</v>
      </c>
      <c r="BQ289" s="22">
        <v>10.210485</v>
      </c>
      <c r="BR289" s="22">
        <v>10.210485</v>
      </c>
      <c r="BS289" s="22">
        <v>11.935452</v>
      </c>
    </row>
    <row r="300" spans="1:71" s="21" customFormat="1">
      <c r="A300" s="21" t="s">
        <v>158</v>
      </c>
    </row>
    <row r="301" spans="1:71" hidden="1" outlineLevel="1">
      <c r="A301" s="22" t="s">
        <v>4</v>
      </c>
      <c r="B301" s="22" t="s">
        <v>5</v>
      </c>
    </row>
    <row r="302" spans="1:71" hidden="1" outlineLevel="1">
      <c r="A302" s="22" t="s">
        <v>6</v>
      </c>
      <c r="B302" s="22" t="s">
        <v>7</v>
      </c>
    </row>
    <row r="303" spans="1:71" hidden="1" outlineLevel="1">
      <c r="A303" s="22" t="s">
        <v>8</v>
      </c>
      <c r="B303" s="22" t="s">
        <v>203</v>
      </c>
    </row>
    <row r="304" spans="1:71" hidden="1" outlineLevel="1">
      <c r="A304" s="22" t="s">
        <v>9</v>
      </c>
      <c r="B304" s="22" t="s">
        <v>204</v>
      </c>
    </row>
    <row r="305" spans="1:2" hidden="1" outlineLevel="1">
      <c r="A305" s="22" t="s">
        <v>10</v>
      </c>
      <c r="B305" s="22" t="s">
        <v>205</v>
      </c>
    </row>
    <row r="306" spans="1:2" hidden="1" outlineLevel="1">
      <c r="A306" s="22" t="s">
        <v>11</v>
      </c>
      <c r="B306" s="22" t="s">
        <v>206</v>
      </c>
    </row>
    <row r="307" spans="1:2" hidden="1" outlineLevel="1">
      <c r="A307" s="22" t="s">
        <v>12</v>
      </c>
      <c r="B307" s="22" t="s">
        <v>207</v>
      </c>
    </row>
    <row r="308" spans="1:2" hidden="1" outlineLevel="1">
      <c r="A308" s="22" t="s">
        <v>13</v>
      </c>
      <c r="B308" s="22" t="s">
        <v>208</v>
      </c>
    </row>
    <row r="309" spans="1:2" hidden="1" outlineLevel="1">
      <c r="A309" s="22" t="s">
        <v>14</v>
      </c>
      <c r="B309" s="22" t="s">
        <v>209</v>
      </c>
    </row>
    <row r="310" spans="1:2" hidden="1" outlineLevel="1">
      <c r="A310" s="22" t="s">
        <v>15</v>
      </c>
      <c r="B310" s="22" t="s">
        <v>210</v>
      </c>
    </row>
    <row r="311" spans="1:2" hidden="1" outlineLevel="1">
      <c r="A311" s="22" t="s">
        <v>16</v>
      </c>
      <c r="B311" s="22" t="s">
        <v>211</v>
      </c>
    </row>
    <row r="312" spans="1:2" hidden="1" outlineLevel="1">
      <c r="A312" s="22" t="s">
        <v>17</v>
      </c>
      <c r="B312" s="22" t="s">
        <v>212</v>
      </c>
    </row>
    <row r="313" spans="1:2" hidden="1" outlineLevel="1">
      <c r="A313" s="22" t="s">
        <v>18</v>
      </c>
      <c r="B313" s="22" t="s">
        <v>213</v>
      </c>
    </row>
    <row r="314" spans="1:2" hidden="1" outlineLevel="1">
      <c r="A314" s="22" t="s">
        <v>19</v>
      </c>
      <c r="B314" s="22" t="s">
        <v>214</v>
      </c>
    </row>
    <row r="315" spans="1:2" hidden="1" outlineLevel="1">
      <c r="A315" s="22" t="s">
        <v>20</v>
      </c>
      <c r="B315" s="22" t="s">
        <v>215</v>
      </c>
    </row>
    <row r="316" spans="1:2" hidden="1" outlineLevel="1">
      <c r="A316" s="22" t="s">
        <v>21</v>
      </c>
      <c r="B316" s="22" t="s">
        <v>216</v>
      </c>
    </row>
    <row r="317" spans="1:2" hidden="1" outlineLevel="1">
      <c r="A317" s="22" t="s">
        <v>22</v>
      </c>
      <c r="B317" s="22" t="s">
        <v>217</v>
      </c>
    </row>
    <row r="318" spans="1:2" hidden="1" outlineLevel="1">
      <c r="A318" s="22" t="s">
        <v>23</v>
      </c>
      <c r="B318" s="22" t="s">
        <v>218</v>
      </c>
    </row>
    <row r="319" spans="1:2" hidden="1" outlineLevel="1">
      <c r="A319" s="22" t="s">
        <v>24</v>
      </c>
      <c r="B319" s="22" t="s">
        <v>219</v>
      </c>
    </row>
    <row r="320" spans="1:2" hidden="1" outlineLevel="1">
      <c r="A320" s="22" t="s">
        <v>54</v>
      </c>
      <c r="B320" s="22" t="s">
        <v>220</v>
      </c>
    </row>
    <row r="321" spans="1:2" hidden="1" outlineLevel="1">
      <c r="A321" s="22" t="s">
        <v>55</v>
      </c>
      <c r="B321" s="22" t="s">
        <v>221</v>
      </c>
    </row>
    <row r="322" spans="1:2" hidden="1" outlineLevel="1">
      <c r="A322" s="22" t="s">
        <v>69</v>
      </c>
      <c r="B322" s="22" t="s">
        <v>222</v>
      </c>
    </row>
    <row r="323" spans="1:2" hidden="1" outlineLevel="1">
      <c r="A323" s="22" t="s">
        <v>78</v>
      </c>
      <c r="B323" s="22" t="s">
        <v>223</v>
      </c>
    </row>
    <row r="324" spans="1:2" hidden="1" outlineLevel="1">
      <c r="A324" s="22" t="s">
        <v>79</v>
      </c>
      <c r="B324" s="22" t="s">
        <v>224</v>
      </c>
    </row>
    <row r="325" spans="1:2" hidden="1" outlineLevel="1">
      <c r="A325" s="22" t="s">
        <v>80</v>
      </c>
      <c r="B325" s="22" t="s">
        <v>225</v>
      </c>
    </row>
    <row r="326" spans="1:2" hidden="1" outlineLevel="1">
      <c r="A326" s="22" t="s">
        <v>81</v>
      </c>
      <c r="B326" s="22" t="s">
        <v>226</v>
      </c>
    </row>
    <row r="327" spans="1:2" hidden="1" outlineLevel="1">
      <c r="A327" s="22" t="s">
        <v>82</v>
      </c>
      <c r="B327" s="22" t="s">
        <v>227</v>
      </c>
    </row>
    <row r="328" spans="1:2" hidden="1" outlineLevel="1">
      <c r="A328" s="22" t="s">
        <v>83</v>
      </c>
      <c r="B328" s="22" t="s">
        <v>228</v>
      </c>
    </row>
    <row r="329" spans="1:2" hidden="1" outlineLevel="1">
      <c r="A329" s="22" t="s">
        <v>84</v>
      </c>
      <c r="B329" s="22" t="s">
        <v>229</v>
      </c>
    </row>
    <row r="330" spans="1:2" hidden="1" outlineLevel="1">
      <c r="A330" s="22" t="s">
        <v>85</v>
      </c>
      <c r="B330" s="22" t="s">
        <v>230</v>
      </c>
    </row>
    <row r="331" spans="1:2" hidden="1" outlineLevel="1">
      <c r="A331" s="22" t="s">
        <v>86</v>
      </c>
      <c r="B331" s="22" t="s">
        <v>231</v>
      </c>
    </row>
    <row r="332" spans="1:2" hidden="1" outlineLevel="1">
      <c r="A332" s="22" t="s">
        <v>87</v>
      </c>
      <c r="B332" s="22" t="s">
        <v>232</v>
      </c>
    </row>
    <row r="333" spans="1:2" hidden="1" outlineLevel="1">
      <c r="A333" s="22" t="s">
        <v>88</v>
      </c>
      <c r="B333" s="22" t="s">
        <v>233</v>
      </c>
    </row>
    <row r="334" spans="1:2" hidden="1" outlineLevel="1">
      <c r="A334" s="22" t="s">
        <v>89</v>
      </c>
      <c r="B334" s="22" t="s">
        <v>234</v>
      </c>
    </row>
    <row r="335" spans="1:2" hidden="1" outlineLevel="1">
      <c r="A335" s="22" t="s">
        <v>90</v>
      </c>
      <c r="B335" s="22" t="s">
        <v>235</v>
      </c>
    </row>
    <row r="336" spans="1:2" hidden="1" outlineLevel="1">
      <c r="A336" s="22" t="s">
        <v>91</v>
      </c>
      <c r="B336" s="22" t="s">
        <v>236</v>
      </c>
    </row>
    <row r="337" spans="1:2" hidden="1" outlineLevel="1">
      <c r="A337" s="22" t="s">
        <v>92</v>
      </c>
      <c r="B337" s="22" t="s">
        <v>237</v>
      </c>
    </row>
    <row r="338" spans="1:2" hidden="1" outlineLevel="1">
      <c r="A338" s="22" t="s">
        <v>93</v>
      </c>
      <c r="B338" s="22" t="s">
        <v>238</v>
      </c>
    </row>
    <row r="339" spans="1:2" hidden="1" outlineLevel="1">
      <c r="A339" s="22" t="s">
        <v>94</v>
      </c>
      <c r="B339" s="22" t="s">
        <v>239</v>
      </c>
    </row>
    <row r="340" spans="1:2" hidden="1" outlineLevel="1">
      <c r="A340" s="22" t="s">
        <v>95</v>
      </c>
      <c r="B340" s="22" t="s">
        <v>240</v>
      </c>
    </row>
    <row r="341" spans="1:2" hidden="1" outlineLevel="1">
      <c r="A341" s="22" t="s">
        <v>96</v>
      </c>
      <c r="B341" s="22" t="s">
        <v>241</v>
      </c>
    </row>
    <row r="342" spans="1:2" hidden="1" outlineLevel="1">
      <c r="A342" s="22" t="s">
        <v>97</v>
      </c>
      <c r="B342" s="22" t="s">
        <v>242</v>
      </c>
    </row>
    <row r="343" spans="1:2" hidden="1" outlineLevel="1">
      <c r="A343" s="22" t="s">
        <v>98</v>
      </c>
      <c r="B343" s="22" t="s">
        <v>243</v>
      </c>
    </row>
    <row r="344" spans="1:2" hidden="1" outlineLevel="1">
      <c r="A344" s="22" t="s">
        <v>99</v>
      </c>
      <c r="B344" s="22" t="s">
        <v>244</v>
      </c>
    </row>
    <row r="345" spans="1:2" hidden="1" outlineLevel="1">
      <c r="A345" s="22" t="s">
        <v>100</v>
      </c>
      <c r="B345" s="22" t="s">
        <v>245</v>
      </c>
    </row>
    <row r="346" spans="1:2" hidden="1" outlineLevel="1">
      <c r="A346" s="22" t="s">
        <v>101</v>
      </c>
      <c r="B346" s="22" t="s">
        <v>246</v>
      </c>
    </row>
    <row r="347" spans="1:2" hidden="1" outlineLevel="1">
      <c r="A347" s="22" t="s">
        <v>102</v>
      </c>
      <c r="B347" s="22" t="s">
        <v>247</v>
      </c>
    </row>
    <row r="348" spans="1:2" hidden="1" outlineLevel="1">
      <c r="A348" s="22" t="s">
        <v>103</v>
      </c>
      <c r="B348" s="22" t="s">
        <v>248</v>
      </c>
    </row>
    <row r="349" spans="1:2" hidden="1" outlineLevel="1">
      <c r="A349" s="22" t="s">
        <v>104</v>
      </c>
      <c r="B349" s="22" t="s">
        <v>249</v>
      </c>
    </row>
    <row r="350" spans="1:2" hidden="1" outlineLevel="1">
      <c r="A350" s="22" t="s">
        <v>105</v>
      </c>
      <c r="B350" s="22" t="s">
        <v>250</v>
      </c>
    </row>
    <row r="351" spans="1:2" hidden="1" outlineLevel="1">
      <c r="A351" s="22" t="s">
        <v>106</v>
      </c>
      <c r="B351" s="22" t="s">
        <v>251</v>
      </c>
    </row>
    <row r="352" spans="1:2" hidden="1" outlineLevel="1">
      <c r="A352" s="22" t="s">
        <v>107</v>
      </c>
      <c r="B352" s="22" t="s">
        <v>252</v>
      </c>
    </row>
    <row r="353" spans="1:2" hidden="1" outlineLevel="1">
      <c r="A353" s="22" t="s">
        <v>108</v>
      </c>
      <c r="B353" s="22" t="s">
        <v>253</v>
      </c>
    </row>
    <row r="354" spans="1:2" hidden="1" outlineLevel="1">
      <c r="A354" s="22" t="s">
        <v>109</v>
      </c>
      <c r="B354" s="22" t="s">
        <v>254</v>
      </c>
    </row>
    <row r="355" spans="1:2" hidden="1" outlineLevel="1">
      <c r="A355" s="22" t="s">
        <v>110</v>
      </c>
      <c r="B355" s="22" t="s">
        <v>255</v>
      </c>
    </row>
    <row r="356" spans="1:2" hidden="1" outlineLevel="1">
      <c r="A356" s="22" t="s">
        <v>111</v>
      </c>
      <c r="B356" s="22" t="s">
        <v>256</v>
      </c>
    </row>
    <row r="357" spans="1:2" hidden="1" outlineLevel="1">
      <c r="A357" s="22" t="s">
        <v>112</v>
      </c>
      <c r="B357" s="22" t="s">
        <v>257</v>
      </c>
    </row>
    <row r="358" spans="1:2" hidden="1" outlineLevel="1">
      <c r="A358" s="22" t="s">
        <v>113</v>
      </c>
      <c r="B358" s="22" t="s">
        <v>258</v>
      </c>
    </row>
    <row r="359" spans="1:2" hidden="1" outlineLevel="1">
      <c r="A359" s="22" t="s">
        <v>114</v>
      </c>
      <c r="B359" s="22" t="s">
        <v>259</v>
      </c>
    </row>
    <row r="360" spans="1:2" hidden="1" outlineLevel="1">
      <c r="A360" s="22" t="s">
        <v>115</v>
      </c>
      <c r="B360" s="22" t="s">
        <v>260</v>
      </c>
    </row>
    <row r="361" spans="1:2" hidden="1" outlineLevel="1">
      <c r="A361" s="22" t="s">
        <v>116</v>
      </c>
      <c r="B361" s="22" t="s">
        <v>261</v>
      </c>
    </row>
    <row r="362" spans="1:2" hidden="1" outlineLevel="1">
      <c r="A362" s="22" t="s">
        <v>117</v>
      </c>
      <c r="B362" s="22" t="s">
        <v>262</v>
      </c>
    </row>
    <row r="363" spans="1:2" hidden="1" outlineLevel="1">
      <c r="A363" s="22" t="s">
        <v>118</v>
      </c>
      <c r="B363" s="22" t="s">
        <v>263</v>
      </c>
    </row>
    <row r="364" spans="1:2" hidden="1" outlineLevel="1">
      <c r="A364" s="22" t="s">
        <v>119</v>
      </c>
      <c r="B364" s="22" t="s">
        <v>264</v>
      </c>
    </row>
    <row r="365" spans="1:2" hidden="1" outlineLevel="1">
      <c r="A365" s="22" t="s">
        <v>120</v>
      </c>
      <c r="B365" s="22" t="s">
        <v>265</v>
      </c>
    </row>
    <row r="366" spans="1:2" hidden="1" outlineLevel="1">
      <c r="A366" s="22" t="s">
        <v>121</v>
      </c>
      <c r="B366" s="22" t="s">
        <v>266</v>
      </c>
    </row>
    <row r="367" spans="1:2" hidden="1" outlineLevel="1">
      <c r="A367" s="22" t="s">
        <v>122</v>
      </c>
      <c r="B367" s="22" t="s">
        <v>267</v>
      </c>
    </row>
    <row r="368" spans="1:2" hidden="1" outlineLevel="1">
      <c r="A368" s="22" t="s">
        <v>123</v>
      </c>
      <c r="B368" s="22" t="s">
        <v>268</v>
      </c>
    </row>
    <row r="369" spans="1:2" hidden="1" outlineLevel="1">
      <c r="A369" s="22" t="s">
        <v>124</v>
      </c>
      <c r="B369" s="22" t="s">
        <v>269</v>
      </c>
    </row>
    <row r="370" spans="1:2" hidden="1" outlineLevel="1">
      <c r="A370" s="22" t="s">
        <v>125</v>
      </c>
      <c r="B370" s="22" t="s">
        <v>270</v>
      </c>
    </row>
    <row r="371" spans="1:2" hidden="1" outlineLevel="1">
      <c r="A371" s="22" t="s">
        <v>126</v>
      </c>
      <c r="B371" s="22" t="s">
        <v>271</v>
      </c>
    </row>
    <row r="372" spans="1:2" hidden="1" outlineLevel="1">
      <c r="A372" s="22" t="s">
        <v>127</v>
      </c>
      <c r="B372" s="22" t="s">
        <v>272</v>
      </c>
    </row>
    <row r="373" spans="1:2" hidden="1" outlineLevel="1">
      <c r="A373" s="22" t="s">
        <v>128</v>
      </c>
      <c r="B373" s="22" t="s">
        <v>273</v>
      </c>
    </row>
    <row r="374" spans="1:2" hidden="1" outlineLevel="1">
      <c r="A374" s="22" t="s">
        <v>129</v>
      </c>
      <c r="B374" s="22" t="s">
        <v>274</v>
      </c>
    </row>
    <row r="375" spans="1:2" hidden="1" outlineLevel="1">
      <c r="A375" s="22" t="s">
        <v>130</v>
      </c>
      <c r="B375" s="22" t="s">
        <v>275</v>
      </c>
    </row>
    <row r="376" spans="1:2" hidden="1" outlineLevel="1">
      <c r="A376" s="22" t="s">
        <v>131</v>
      </c>
      <c r="B376" s="22" t="s">
        <v>276</v>
      </c>
    </row>
    <row r="377" spans="1:2" hidden="1" outlineLevel="1">
      <c r="A377" s="22" t="s">
        <v>132</v>
      </c>
      <c r="B377" s="22" t="s">
        <v>277</v>
      </c>
    </row>
    <row r="378" spans="1:2" hidden="1" outlineLevel="1">
      <c r="A378" s="22" t="s">
        <v>133</v>
      </c>
      <c r="B378" s="22" t="s">
        <v>278</v>
      </c>
    </row>
    <row r="379" spans="1:2" hidden="1" outlineLevel="1">
      <c r="A379" s="22" t="s">
        <v>134</v>
      </c>
      <c r="B379" s="22" t="s">
        <v>279</v>
      </c>
    </row>
    <row r="380" spans="1:2" hidden="1" outlineLevel="1">
      <c r="A380" s="22" t="s">
        <v>135</v>
      </c>
      <c r="B380" s="22" t="s">
        <v>280</v>
      </c>
    </row>
    <row r="381" spans="1:2" hidden="1" outlineLevel="1">
      <c r="A381" s="22" t="s">
        <v>136</v>
      </c>
      <c r="B381" s="22" t="s">
        <v>281</v>
      </c>
    </row>
    <row r="382" spans="1:2" hidden="1" outlineLevel="1">
      <c r="A382" s="22" t="s">
        <v>137</v>
      </c>
      <c r="B382" s="22" t="s">
        <v>282</v>
      </c>
    </row>
    <row r="383" spans="1:2" hidden="1" outlineLevel="1">
      <c r="A383" s="22" t="s">
        <v>138</v>
      </c>
      <c r="B383" s="22" t="s">
        <v>283</v>
      </c>
    </row>
    <row r="384" spans="1:2" hidden="1" outlineLevel="1">
      <c r="A384" s="22" t="s">
        <v>139</v>
      </c>
      <c r="B384" s="22" t="s">
        <v>284</v>
      </c>
    </row>
    <row r="385" spans="1:53" hidden="1" outlineLevel="1">
      <c r="A385" s="22" t="s">
        <v>140</v>
      </c>
      <c r="B385" s="22" t="s">
        <v>285</v>
      </c>
    </row>
    <row r="386" spans="1:53" hidden="1" outlineLevel="1">
      <c r="A386" s="22" t="s">
        <v>141</v>
      </c>
      <c r="B386" s="22" t="s">
        <v>286</v>
      </c>
    </row>
    <row r="387" spans="1:53" hidden="1" outlineLevel="1">
      <c r="A387" s="22" t="s">
        <v>142</v>
      </c>
      <c r="B387" s="22" t="s">
        <v>287</v>
      </c>
    </row>
    <row r="388" spans="1:53" hidden="1" outlineLevel="1">
      <c r="A388" s="22" t="s">
        <v>143</v>
      </c>
      <c r="B388" s="22" t="s">
        <v>288</v>
      </c>
      <c r="N388" s="21" t="s">
        <v>902</v>
      </c>
    </row>
    <row r="389" spans="1:53" hidden="1" outlineLevel="1">
      <c r="A389" s="22" t="s">
        <v>144</v>
      </c>
      <c r="B389" s="22" t="s">
        <v>289</v>
      </c>
      <c r="N389" s="22" t="s">
        <v>4</v>
      </c>
      <c r="O389" s="22" t="s">
        <v>5</v>
      </c>
      <c r="AZ389" s="22" t="s">
        <v>4</v>
      </c>
      <c r="BA389" s="22" t="s">
        <v>5</v>
      </c>
    </row>
    <row r="390" spans="1:53" hidden="1" outlineLevel="1">
      <c r="A390" s="22" t="s">
        <v>145</v>
      </c>
      <c r="B390" s="22" t="s">
        <v>290</v>
      </c>
      <c r="N390" s="17" t="s">
        <v>6</v>
      </c>
      <c r="O390" s="22" t="s">
        <v>7</v>
      </c>
      <c r="AZ390" s="22" t="s">
        <v>6</v>
      </c>
      <c r="BA390" s="22" t="s">
        <v>7</v>
      </c>
    </row>
    <row r="391" spans="1:53" hidden="1" outlineLevel="1">
      <c r="A391" s="22" t="s">
        <v>146</v>
      </c>
      <c r="B391" s="22" t="s">
        <v>291</v>
      </c>
      <c r="N391" s="22" t="s">
        <v>8</v>
      </c>
      <c r="O391" s="22" t="s">
        <v>866</v>
      </c>
      <c r="AZ391" s="22" t="s">
        <v>8</v>
      </c>
      <c r="BA391" s="22" t="s">
        <v>1075</v>
      </c>
    </row>
    <row r="392" spans="1:53" hidden="1" outlineLevel="1">
      <c r="A392" s="22" t="s">
        <v>147</v>
      </c>
      <c r="B392" s="22" t="s">
        <v>292</v>
      </c>
      <c r="N392" s="22" t="s">
        <v>9</v>
      </c>
      <c r="O392" s="22" t="s">
        <v>867</v>
      </c>
      <c r="AZ392" s="22" t="s">
        <v>9</v>
      </c>
      <c r="BA392" s="22" t="s">
        <v>1076</v>
      </c>
    </row>
    <row r="393" spans="1:53" hidden="1" outlineLevel="1">
      <c r="A393" s="22" t="s">
        <v>148</v>
      </c>
      <c r="B393" s="22" t="s">
        <v>1193</v>
      </c>
      <c r="N393" s="22" t="s">
        <v>10</v>
      </c>
      <c r="O393" s="22" t="s">
        <v>868</v>
      </c>
      <c r="AZ393" s="22" t="s">
        <v>10</v>
      </c>
      <c r="BA393" s="22" t="s">
        <v>1077</v>
      </c>
    </row>
    <row r="394" spans="1:53" hidden="1" outlineLevel="1">
      <c r="A394" s="22" t="s">
        <v>149</v>
      </c>
      <c r="B394" s="22" t="s">
        <v>1196</v>
      </c>
      <c r="N394" s="22" t="s">
        <v>11</v>
      </c>
      <c r="O394" s="22" t="s">
        <v>869</v>
      </c>
      <c r="AZ394" s="22" t="s">
        <v>11</v>
      </c>
      <c r="BA394" s="22" t="s">
        <v>1078</v>
      </c>
    </row>
    <row r="395" spans="1:53" hidden="1" outlineLevel="1">
      <c r="A395" s="22" t="s">
        <v>150</v>
      </c>
      <c r="B395" s="22" t="s">
        <v>1199</v>
      </c>
      <c r="N395" s="22" t="s">
        <v>12</v>
      </c>
      <c r="O395" s="22" t="s">
        <v>870</v>
      </c>
      <c r="AZ395" s="22" t="s">
        <v>12</v>
      </c>
      <c r="BA395" s="22" t="s">
        <v>1079</v>
      </c>
    </row>
    <row r="396" spans="1:53" hidden="1" outlineLevel="1">
      <c r="A396" s="22" t="s">
        <v>151</v>
      </c>
      <c r="B396" s="22" t="s">
        <v>1202</v>
      </c>
      <c r="N396" s="22" t="s">
        <v>13</v>
      </c>
      <c r="O396" s="22" t="s">
        <v>871</v>
      </c>
      <c r="AJ396" s="21" t="s">
        <v>931</v>
      </c>
      <c r="AZ396" s="22" t="s">
        <v>13</v>
      </c>
      <c r="BA396" s="22" t="s">
        <v>1080</v>
      </c>
    </row>
    <row r="397" spans="1:53" hidden="1" outlineLevel="1">
      <c r="A397" s="22" t="s">
        <v>152</v>
      </c>
      <c r="B397" s="22" t="s">
        <v>1205</v>
      </c>
      <c r="N397" s="22" t="s">
        <v>14</v>
      </c>
      <c r="O397" s="22" t="s">
        <v>872</v>
      </c>
      <c r="AJ397" s="22" t="s">
        <v>4</v>
      </c>
      <c r="AK397" s="22" t="s">
        <v>5</v>
      </c>
      <c r="AZ397" s="22" t="s">
        <v>14</v>
      </c>
      <c r="BA397" s="22" t="s">
        <v>1081</v>
      </c>
    </row>
    <row r="398" spans="1:53" hidden="1" outlineLevel="1">
      <c r="A398" s="22" t="s">
        <v>153</v>
      </c>
      <c r="B398" s="22" t="s">
        <v>1208</v>
      </c>
      <c r="N398" s="22" t="s">
        <v>15</v>
      </c>
      <c r="O398" s="22" t="s">
        <v>873</v>
      </c>
      <c r="AJ398" s="22" t="s">
        <v>6</v>
      </c>
      <c r="AK398" s="22" t="s">
        <v>7</v>
      </c>
      <c r="AZ398" s="22" t="s">
        <v>15</v>
      </c>
      <c r="BA398" s="22" t="s">
        <v>1082</v>
      </c>
    </row>
    <row r="399" spans="1:53" hidden="1" outlineLevel="1">
      <c r="A399" s="22" t="s">
        <v>154</v>
      </c>
      <c r="B399" s="22" t="s">
        <v>1211</v>
      </c>
      <c r="C399" s="21" t="s">
        <v>182</v>
      </c>
      <c r="N399" s="22" t="s">
        <v>16</v>
      </c>
      <c r="O399" s="22" t="s">
        <v>874</v>
      </c>
      <c r="AJ399" s="22" t="s">
        <v>8</v>
      </c>
      <c r="AK399" s="22" t="s">
        <v>907</v>
      </c>
      <c r="AZ399" s="22" t="s">
        <v>16</v>
      </c>
      <c r="BA399" s="22" t="s">
        <v>1083</v>
      </c>
    </row>
    <row r="400" spans="1:53" hidden="1" outlineLevel="1">
      <c r="A400" s="22" t="s">
        <v>155</v>
      </c>
      <c r="B400" s="22" t="s">
        <v>1214</v>
      </c>
      <c r="C400" s="22" t="s">
        <v>4</v>
      </c>
      <c r="D400" s="22" t="s">
        <v>5</v>
      </c>
      <c r="N400" s="22" t="s">
        <v>17</v>
      </c>
      <c r="O400" s="22" t="s">
        <v>875</v>
      </c>
      <c r="AJ400" s="22" t="s">
        <v>9</v>
      </c>
      <c r="AK400" s="22" t="s">
        <v>908</v>
      </c>
      <c r="AZ400" s="22" t="s">
        <v>17</v>
      </c>
      <c r="BA400" s="22" t="s">
        <v>1084</v>
      </c>
    </row>
    <row r="401" spans="1:53" hidden="1" outlineLevel="1">
      <c r="A401" s="22" t="s">
        <v>156</v>
      </c>
      <c r="B401" s="22" t="s">
        <v>293</v>
      </c>
      <c r="C401" s="22" t="s">
        <v>6</v>
      </c>
      <c r="D401" s="22" t="s">
        <v>7</v>
      </c>
      <c r="N401" s="22" t="s">
        <v>18</v>
      </c>
      <c r="O401" s="22" t="s">
        <v>876</v>
      </c>
      <c r="AJ401" s="22" t="s">
        <v>10</v>
      </c>
      <c r="AK401" s="22" t="s">
        <v>909</v>
      </c>
      <c r="AZ401" s="22" t="s">
        <v>18</v>
      </c>
      <c r="BA401" s="22" t="s">
        <v>1085</v>
      </c>
    </row>
    <row r="402" spans="1:53" hidden="1" outlineLevel="1">
      <c r="A402" s="22" t="s">
        <v>157</v>
      </c>
      <c r="B402" s="22" t="s">
        <v>294</v>
      </c>
      <c r="C402" s="22" t="s">
        <v>8</v>
      </c>
      <c r="D402" s="22" t="s">
        <v>812</v>
      </c>
      <c r="N402" s="22" t="s">
        <v>19</v>
      </c>
      <c r="O402" s="22" t="s">
        <v>877</v>
      </c>
      <c r="AJ402" s="22" t="s">
        <v>11</v>
      </c>
      <c r="AK402" s="22" t="s">
        <v>910</v>
      </c>
      <c r="AZ402" s="22" t="s">
        <v>19</v>
      </c>
      <c r="BA402" s="22" t="s">
        <v>1086</v>
      </c>
    </row>
    <row r="403" spans="1:53" hidden="1" outlineLevel="1">
      <c r="A403" s="22" t="s">
        <v>295</v>
      </c>
      <c r="B403" s="22" t="s">
        <v>296</v>
      </c>
      <c r="C403" s="22" t="s">
        <v>9</v>
      </c>
      <c r="D403" s="22" t="s">
        <v>813</v>
      </c>
      <c r="N403" s="22" t="s">
        <v>20</v>
      </c>
      <c r="O403" s="22" t="s">
        <v>878</v>
      </c>
      <c r="AJ403" s="22" t="s">
        <v>12</v>
      </c>
      <c r="AK403" s="22" t="s">
        <v>911</v>
      </c>
      <c r="AZ403" s="22" t="s">
        <v>20</v>
      </c>
      <c r="BA403" s="22" t="s">
        <v>1087</v>
      </c>
    </row>
    <row r="404" spans="1:53" hidden="1" outlineLevel="1">
      <c r="A404" s="22" t="s">
        <v>297</v>
      </c>
      <c r="B404" s="22" t="s">
        <v>298</v>
      </c>
      <c r="C404" s="22" t="s">
        <v>10</v>
      </c>
      <c r="D404" s="22" t="s">
        <v>814</v>
      </c>
      <c r="N404" s="22" t="s">
        <v>21</v>
      </c>
      <c r="O404" s="22" t="s">
        <v>879</v>
      </c>
      <c r="AJ404" s="22" t="s">
        <v>13</v>
      </c>
      <c r="AK404" s="22" t="s">
        <v>912</v>
      </c>
      <c r="AZ404" s="22" t="s">
        <v>21</v>
      </c>
      <c r="BA404" s="22" t="s">
        <v>1088</v>
      </c>
    </row>
    <row r="405" spans="1:53" hidden="1" outlineLevel="1">
      <c r="A405" s="22" t="s">
        <v>299</v>
      </c>
      <c r="B405" s="22" t="s">
        <v>300</v>
      </c>
      <c r="C405" s="22" t="s">
        <v>11</v>
      </c>
      <c r="D405" s="22" t="s">
        <v>815</v>
      </c>
      <c r="N405" s="22" t="s">
        <v>22</v>
      </c>
      <c r="O405" s="22" t="s">
        <v>880</v>
      </c>
      <c r="AJ405" s="22" t="s">
        <v>14</v>
      </c>
      <c r="AK405" s="22" t="s">
        <v>913</v>
      </c>
      <c r="AZ405" s="22" t="s">
        <v>22</v>
      </c>
      <c r="BA405" s="22" t="s">
        <v>1089</v>
      </c>
    </row>
    <row r="406" spans="1:53" hidden="1" outlineLevel="1">
      <c r="A406" s="22" t="s">
        <v>301</v>
      </c>
      <c r="B406" s="22" t="s">
        <v>302</v>
      </c>
      <c r="C406" s="22" t="s">
        <v>12</v>
      </c>
      <c r="D406" s="22" t="s">
        <v>816</v>
      </c>
      <c r="N406" s="22" t="s">
        <v>23</v>
      </c>
      <c r="O406" s="22" t="s">
        <v>881</v>
      </c>
      <c r="AJ406" s="22" t="s">
        <v>15</v>
      </c>
      <c r="AK406" s="22" t="s">
        <v>914</v>
      </c>
      <c r="AZ406" s="22" t="s">
        <v>23</v>
      </c>
      <c r="BA406" s="22" t="s">
        <v>1090</v>
      </c>
    </row>
    <row r="407" spans="1:53" hidden="1" outlineLevel="1">
      <c r="A407" s="22" t="s">
        <v>303</v>
      </c>
      <c r="B407" s="22" t="s">
        <v>304</v>
      </c>
      <c r="C407" s="22" t="s">
        <v>13</v>
      </c>
      <c r="D407" s="22" t="s">
        <v>817</v>
      </c>
      <c r="N407" s="22" t="s">
        <v>24</v>
      </c>
      <c r="O407" s="22" t="s">
        <v>882</v>
      </c>
      <c r="AJ407" s="22" t="s">
        <v>16</v>
      </c>
      <c r="AK407" s="22" t="s">
        <v>915</v>
      </c>
      <c r="AZ407" s="22" t="s">
        <v>24</v>
      </c>
      <c r="BA407" s="22" t="s">
        <v>1091</v>
      </c>
    </row>
    <row r="408" spans="1:53" hidden="1" outlineLevel="1">
      <c r="A408" s="22" t="s">
        <v>305</v>
      </c>
      <c r="B408" s="22" t="s">
        <v>306</v>
      </c>
      <c r="C408" s="22" t="s">
        <v>14</v>
      </c>
      <c r="D408" s="22" t="s">
        <v>818</v>
      </c>
      <c r="N408" s="22" t="s">
        <v>54</v>
      </c>
      <c r="O408" s="22" t="s">
        <v>883</v>
      </c>
      <c r="AJ408" s="22" t="s">
        <v>17</v>
      </c>
      <c r="AK408" s="22" t="s">
        <v>916</v>
      </c>
      <c r="AZ408" s="22" t="s">
        <v>54</v>
      </c>
      <c r="BA408" s="22" t="s">
        <v>1092</v>
      </c>
    </row>
    <row r="409" spans="1:53" hidden="1" outlineLevel="1">
      <c r="A409" s="22" t="s">
        <v>307</v>
      </c>
      <c r="B409" s="22" t="s">
        <v>308</v>
      </c>
      <c r="C409" s="22" t="s">
        <v>15</v>
      </c>
      <c r="D409" s="22" t="s">
        <v>819</v>
      </c>
      <c r="N409" s="22" t="s">
        <v>55</v>
      </c>
      <c r="O409" s="22" t="s">
        <v>903</v>
      </c>
      <c r="AJ409" s="22" t="s">
        <v>18</v>
      </c>
      <c r="AK409" s="22" t="s">
        <v>917</v>
      </c>
      <c r="AZ409" s="22" t="s">
        <v>55</v>
      </c>
      <c r="BA409" s="22" t="s">
        <v>1093</v>
      </c>
    </row>
    <row r="410" spans="1:53" hidden="1" outlineLevel="1">
      <c r="A410" s="22" t="s">
        <v>309</v>
      </c>
      <c r="B410" s="22" t="s">
        <v>310</v>
      </c>
      <c r="C410" s="22" t="s">
        <v>16</v>
      </c>
      <c r="D410" s="22" t="s">
        <v>820</v>
      </c>
      <c r="N410" s="22" t="s">
        <v>69</v>
      </c>
      <c r="O410" s="22" t="s">
        <v>904</v>
      </c>
      <c r="AJ410" s="22" t="s">
        <v>19</v>
      </c>
      <c r="AK410" s="22" t="s">
        <v>918</v>
      </c>
      <c r="AZ410" s="22" t="s">
        <v>69</v>
      </c>
      <c r="BA410" s="22" t="s">
        <v>63</v>
      </c>
    </row>
    <row r="411" spans="1:53" collapsed="1">
      <c r="A411" s="22" t="s">
        <v>25</v>
      </c>
      <c r="B411" s="22" t="s">
        <v>611</v>
      </c>
      <c r="C411" s="22" t="s">
        <v>25</v>
      </c>
      <c r="D411" s="22" t="s">
        <v>611</v>
      </c>
      <c r="N411" s="22" t="s">
        <v>25</v>
      </c>
      <c r="O411" s="22" t="s">
        <v>611</v>
      </c>
      <c r="AJ411" s="22" t="s">
        <v>25</v>
      </c>
      <c r="AK411" s="22" t="s">
        <v>611</v>
      </c>
      <c r="AZ411" s="22" t="s">
        <v>25</v>
      </c>
      <c r="BA411" s="22" t="s">
        <v>611</v>
      </c>
    </row>
    <row r="412" spans="1:53">
      <c r="A412" s="22" t="s">
        <v>26</v>
      </c>
      <c r="B412" s="22" t="s">
        <v>27</v>
      </c>
      <c r="C412" s="22" t="s">
        <v>26</v>
      </c>
      <c r="D412" s="22" t="s">
        <v>27</v>
      </c>
      <c r="N412" s="22" t="s">
        <v>26</v>
      </c>
      <c r="O412" s="22" t="s">
        <v>27</v>
      </c>
      <c r="AJ412" s="22" t="s">
        <v>26</v>
      </c>
      <c r="AK412" s="22" t="s">
        <v>27</v>
      </c>
      <c r="AZ412" s="22" t="s">
        <v>26</v>
      </c>
      <c r="BA412" s="22" t="s">
        <v>27</v>
      </c>
    </row>
    <row r="413" spans="1:53">
      <c r="A413" s="22" t="s">
        <v>28</v>
      </c>
      <c r="B413" s="22" t="s">
        <v>29</v>
      </c>
      <c r="C413" s="22" t="s">
        <v>28</v>
      </c>
      <c r="D413" s="22" t="s">
        <v>29</v>
      </c>
      <c r="N413" s="22" t="s">
        <v>28</v>
      </c>
      <c r="O413" s="22" t="s">
        <v>29</v>
      </c>
      <c r="AJ413" s="22" t="s">
        <v>28</v>
      </c>
      <c r="AK413" s="22" t="s">
        <v>29</v>
      </c>
      <c r="AZ413" s="22" t="s">
        <v>28</v>
      </c>
      <c r="BA413" s="22" t="s">
        <v>29</v>
      </c>
    </row>
    <row r="414" spans="1:53">
      <c r="A414" s="22" t="s">
        <v>30</v>
      </c>
      <c r="B414" s="22" t="s">
        <v>31</v>
      </c>
      <c r="C414" s="22" t="s">
        <v>30</v>
      </c>
      <c r="D414" s="22" t="s">
        <v>31</v>
      </c>
      <c r="N414" s="22" t="s">
        <v>30</v>
      </c>
      <c r="O414" s="22" t="s">
        <v>31</v>
      </c>
      <c r="AJ414" s="22" t="s">
        <v>30</v>
      </c>
      <c r="AK414" s="22" t="s">
        <v>31</v>
      </c>
      <c r="AZ414" s="22" t="s">
        <v>30</v>
      </c>
      <c r="BA414" s="22" t="s">
        <v>31</v>
      </c>
    </row>
    <row r="415" spans="1:53">
      <c r="A415" s="22" t="s">
        <v>32</v>
      </c>
      <c r="B415" s="22" t="s">
        <v>33</v>
      </c>
      <c r="C415" s="22" t="s">
        <v>32</v>
      </c>
      <c r="D415" s="22" t="s">
        <v>33</v>
      </c>
      <c r="N415" s="22" t="s">
        <v>32</v>
      </c>
      <c r="O415" s="22" t="s">
        <v>33</v>
      </c>
      <c r="AJ415" s="22" t="s">
        <v>32</v>
      </c>
      <c r="AK415" s="22" t="s">
        <v>33</v>
      </c>
      <c r="AZ415" s="22" t="s">
        <v>32</v>
      </c>
      <c r="BA415" s="22" t="s">
        <v>33</v>
      </c>
    </row>
    <row r="416" spans="1:53">
      <c r="A416" s="22" t="s">
        <v>34</v>
      </c>
      <c r="B416" s="22" t="s">
        <v>33</v>
      </c>
      <c r="C416" s="22" t="s">
        <v>34</v>
      </c>
      <c r="D416" s="22" t="s">
        <v>33</v>
      </c>
      <c r="N416" s="22" t="s">
        <v>34</v>
      </c>
      <c r="O416" s="22" t="s">
        <v>33</v>
      </c>
      <c r="AJ416" s="22" t="s">
        <v>34</v>
      </c>
      <c r="AK416" s="22" t="s">
        <v>33</v>
      </c>
      <c r="AZ416" s="22" t="s">
        <v>34</v>
      </c>
      <c r="BA416" s="22" t="s">
        <v>33</v>
      </c>
    </row>
    <row r="417" spans="1:71">
      <c r="A417" s="22" t="s">
        <v>35</v>
      </c>
      <c r="B417" s="22" t="s">
        <v>36</v>
      </c>
      <c r="C417" s="22" t="s">
        <v>35</v>
      </c>
      <c r="D417" s="22" t="s">
        <v>36</v>
      </c>
      <c r="N417" s="22" t="s">
        <v>35</v>
      </c>
      <c r="O417" s="22" t="s">
        <v>36</v>
      </c>
      <c r="AJ417" s="22" t="s">
        <v>35</v>
      </c>
      <c r="AK417" s="22" t="s">
        <v>36</v>
      </c>
      <c r="AZ417" s="22" t="s">
        <v>35</v>
      </c>
      <c r="BA417" s="22" t="s">
        <v>36</v>
      </c>
    </row>
    <row r="418" spans="1:71">
      <c r="A418" s="22" t="s">
        <v>37</v>
      </c>
      <c r="B418" s="22" t="s">
        <v>38</v>
      </c>
      <c r="C418" s="22" t="s">
        <v>37</v>
      </c>
      <c r="D418" s="22" t="s">
        <v>38</v>
      </c>
      <c r="N418" s="22" t="s">
        <v>37</v>
      </c>
      <c r="O418" s="22" t="s">
        <v>38</v>
      </c>
      <c r="AJ418" s="22" t="s">
        <v>37</v>
      </c>
      <c r="AK418" s="22" t="s">
        <v>38</v>
      </c>
      <c r="AZ418" s="22" t="s">
        <v>37</v>
      </c>
      <c r="BA418" s="22" t="s">
        <v>38</v>
      </c>
    </row>
    <row r="420" spans="1:71">
      <c r="A420" s="22" t="s">
        <v>36</v>
      </c>
      <c r="B420" s="22" t="s">
        <v>39</v>
      </c>
      <c r="C420" s="22" t="s">
        <v>36</v>
      </c>
      <c r="D420" s="22" t="s">
        <v>39</v>
      </c>
      <c r="E420" s="22" t="s">
        <v>821</v>
      </c>
      <c r="F420" s="22" t="s">
        <v>822</v>
      </c>
      <c r="G420" s="22" t="s">
        <v>823</v>
      </c>
      <c r="H420" s="22" t="s">
        <v>824</v>
      </c>
      <c r="I420" s="22" t="s">
        <v>825</v>
      </c>
      <c r="J420" s="22" t="s">
        <v>826</v>
      </c>
      <c r="K420" s="22" t="s">
        <v>827</v>
      </c>
      <c r="L420" s="22" t="s">
        <v>828</v>
      </c>
      <c r="M420" s="22" t="s">
        <v>829</v>
      </c>
      <c r="N420" s="22" t="s">
        <v>36</v>
      </c>
      <c r="O420" s="22" t="s">
        <v>39</v>
      </c>
      <c r="P420" s="22" t="s">
        <v>884</v>
      </c>
      <c r="Q420" s="22" t="s">
        <v>885</v>
      </c>
      <c r="R420" s="22" t="s">
        <v>886</v>
      </c>
      <c r="S420" s="22" t="s">
        <v>887</v>
      </c>
      <c r="T420" s="22" t="s">
        <v>888</v>
      </c>
      <c r="U420" s="22" t="s">
        <v>889</v>
      </c>
      <c r="V420" s="22" t="s">
        <v>890</v>
      </c>
      <c r="W420" s="22" t="s">
        <v>891</v>
      </c>
      <c r="X420" s="22" t="s">
        <v>892</v>
      </c>
      <c r="Y420" s="22" t="s">
        <v>893</v>
      </c>
      <c r="Z420" s="22" t="s">
        <v>894</v>
      </c>
      <c r="AA420" s="22" t="s">
        <v>895</v>
      </c>
      <c r="AB420" s="22" t="s">
        <v>896</v>
      </c>
      <c r="AC420" s="22" t="s">
        <v>897</v>
      </c>
      <c r="AD420" s="22" t="s">
        <v>898</v>
      </c>
      <c r="AE420" s="22" t="s">
        <v>899</v>
      </c>
      <c r="AF420" s="22" t="s">
        <v>900</v>
      </c>
      <c r="AG420" s="22" t="s">
        <v>901</v>
      </c>
      <c r="AH420" s="22" t="s">
        <v>905</v>
      </c>
      <c r="AI420" s="22" t="s">
        <v>906</v>
      </c>
      <c r="AJ420" s="22" t="s">
        <v>36</v>
      </c>
      <c r="AK420" s="22" t="s">
        <v>39</v>
      </c>
      <c r="AL420" s="22" t="s">
        <v>919</v>
      </c>
      <c r="AM420" s="22" t="s">
        <v>920</v>
      </c>
      <c r="AN420" s="22" t="s">
        <v>921</v>
      </c>
      <c r="AO420" s="22" t="s">
        <v>922</v>
      </c>
      <c r="AP420" s="22" t="s">
        <v>923</v>
      </c>
      <c r="AQ420" s="22" t="s">
        <v>924</v>
      </c>
      <c r="AR420" s="22" t="s">
        <v>925</v>
      </c>
      <c r="AS420" s="22" t="s">
        <v>926</v>
      </c>
      <c r="AT420" s="22" t="s">
        <v>927</v>
      </c>
      <c r="AU420" s="22" t="s">
        <v>928</v>
      </c>
      <c r="AV420" s="22" t="s">
        <v>929</v>
      </c>
      <c r="AW420" s="22" t="s">
        <v>930</v>
      </c>
      <c r="AX420" s="22" t="s">
        <v>1112</v>
      </c>
      <c r="AY420" s="22" t="s">
        <v>40</v>
      </c>
      <c r="AZ420" s="22" t="s">
        <v>1302</v>
      </c>
      <c r="BA420" s="22" t="s">
        <v>1303</v>
      </c>
      <c r="BB420" s="22" t="s">
        <v>1094</v>
      </c>
      <c r="BC420" s="22" t="s">
        <v>1095</v>
      </c>
      <c r="BD420" s="22" t="s">
        <v>1096</v>
      </c>
      <c r="BE420" s="22" t="s">
        <v>1097</v>
      </c>
      <c r="BF420" s="22" t="s">
        <v>1098</v>
      </c>
      <c r="BG420" s="22" t="s">
        <v>1099</v>
      </c>
      <c r="BH420" s="22" t="s">
        <v>1100</v>
      </c>
      <c r="BI420" s="22" t="s">
        <v>1101</v>
      </c>
      <c r="BJ420" s="22" t="s">
        <v>1102</v>
      </c>
      <c r="BK420" s="22" t="s">
        <v>1103</v>
      </c>
      <c r="BL420" s="22" t="s">
        <v>1104</v>
      </c>
      <c r="BM420" s="22" t="s">
        <v>1105</v>
      </c>
      <c r="BN420" s="22" t="s">
        <v>1106</v>
      </c>
      <c r="BO420" s="22" t="s">
        <v>1107</v>
      </c>
      <c r="BP420" s="22" t="s">
        <v>1108</v>
      </c>
      <c r="BQ420" s="22" t="s">
        <v>1109</v>
      </c>
      <c r="BR420" s="22" t="s">
        <v>1110</v>
      </c>
      <c r="BS420" s="22" t="s">
        <v>1111</v>
      </c>
    </row>
    <row r="421" spans="1:71">
      <c r="A421" s="22" t="s">
        <v>41</v>
      </c>
      <c r="B421" s="22" t="s">
        <v>42</v>
      </c>
      <c r="C421" s="22" t="s">
        <v>41</v>
      </c>
      <c r="D421" s="22" t="s">
        <v>42</v>
      </c>
      <c r="E421" s="22">
        <v>91755.290999999997</v>
      </c>
      <c r="F421" s="22">
        <v>143763.54999999999</v>
      </c>
      <c r="G421" s="22">
        <v>158381.26</v>
      </c>
      <c r="H421" s="22">
        <v>149493.42000000001</v>
      </c>
      <c r="I421" s="22">
        <v>161234.15</v>
      </c>
      <c r="J421" s="22">
        <v>167151.28</v>
      </c>
      <c r="K421" s="22">
        <v>159471.79999999999</v>
      </c>
      <c r="L421" s="22">
        <v>122321.86</v>
      </c>
      <c r="M421" s="22">
        <v>137643.43</v>
      </c>
      <c r="N421" s="22" t="s">
        <v>41</v>
      </c>
      <c r="O421" s="22" t="s">
        <v>42</v>
      </c>
      <c r="P421" s="22">
        <v>746.15092000000004</v>
      </c>
      <c r="Q421" s="22">
        <v>749.49355000000003</v>
      </c>
      <c r="R421" s="22">
        <v>776.33451000000002</v>
      </c>
      <c r="S421" s="22">
        <v>758.23442</v>
      </c>
      <c r="T421" s="22">
        <v>782.27135999999996</v>
      </c>
      <c r="U421" s="22">
        <v>794.32650000000001</v>
      </c>
      <c r="V421" s="22">
        <v>778.42790000000002</v>
      </c>
      <c r="W421" s="22">
        <v>701.98195999999996</v>
      </c>
      <c r="X421" s="22">
        <v>733.70173999999997</v>
      </c>
      <c r="Y421" s="22">
        <v>526.72451999999998</v>
      </c>
      <c r="Z421" s="22">
        <v>530.06181000000004</v>
      </c>
      <c r="AA421" s="22">
        <v>556.85982000000001</v>
      </c>
      <c r="AB421" s="22">
        <v>538.78868999999997</v>
      </c>
      <c r="AC421" s="22">
        <v>562.78718000000003</v>
      </c>
      <c r="AD421" s="22">
        <v>574.82302000000004</v>
      </c>
      <c r="AE421" s="22">
        <v>558.94985999999994</v>
      </c>
      <c r="AF421" s="22">
        <v>482.62624</v>
      </c>
      <c r="AG421" s="22">
        <v>514.29526999999996</v>
      </c>
      <c r="AH421" s="22">
        <v>869.12132999999994</v>
      </c>
      <c r="AI421" s="22">
        <v>649.55726000000004</v>
      </c>
      <c r="AJ421" s="22" t="s">
        <v>41</v>
      </c>
      <c r="AK421" s="22" t="s">
        <v>42</v>
      </c>
      <c r="AL421" s="22">
        <v>86.944687000000002</v>
      </c>
      <c r="AM421" s="22">
        <v>43.562241999999998</v>
      </c>
      <c r="AN421" s="22">
        <v>24.744765999999998</v>
      </c>
      <c r="AO421" s="22">
        <v>26.994064999999999</v>
      </c>
      <c r="AP421" s="22">
        <v>17.466835</v>
      </c>
      <c r="AQ421" s="22">
        <v>24.744765999999998</v>
      </c>
      <c r="AR421" s="22">
        <v>26.994064999999999</v>
      </c>
      <c r="AS421" s="22">
        <v>17.466835</v>
      </c>
      <c r="AT421" s="22">
        <v>91.433387999999994</v>
      </c>
      <c r="AU421" s="22">
        <v>91.433387999999994</v>
      </c>
      <c r="AV421" s="22">
        <v>200.51311999999999</v>
      </c>
      <c r="AW421" s="22">
        <v>65.516137000000001</v>
      </c>
      <c r="AX421" s="22">
        <v>289.40872999999999</v>
      </c>
      <c r="AY421" s="22">
        <v>51.246219000000004</v>
      </c>
      <c r="AZ421" s="22">
        <v>172.70258000000001</v>
      </c>
      <c r="BA421" s="22">
        <v>267.78338000000002</v>
      </c>
      <c r="BB421" s="22">
        <v>86633.767999999996</v>
      </c>
      <c r="BC421" s="22">
        <v>90947.55</v>
      </c>
      <c r="BD421" s="22">
        <v>62940.597000000002</v>
      </c>
      <c r="BE421" s="22">
        <v>91057.497000000003</v>
      </c>
      <c r="BF421" s="22">
        <v>91057.497000000003</v>
      </c>
      <c r="BG421" s="22">
        <v>91057.497000000003</v>
      </c>
      <c r="BH421" s="22">
        <v>62940.597000000002</v>
      </c>
      <c r="BI421" s="22">
        <v>62940.597000000002</v>
      </c>
      <c r="BJ421" s="22">
        <v>86633.767999999996</v>
      </c>
      <c r="BK421" s="22">
        <v>75588.178</v>
      </c>
      <c r="BL421" s="22">
        <v>71537.148000000001</v>
      </c>
      <c r="BM421" s="22">
        <v>73899.752999999997</v>
      </c>
      <c r="BN421" s="22">
        <v>71537.148000000001</v>
      </c>
      <c r="BO421" s="22">
        <v>83572.721999999994</v>
      </c>
      <c r="BP421" s="22">
        <v>83572.721999999994</v>
      </c>
      <c r="BQ421" s="22">
        <v>73899.752999999997</v>
      </c>
      <c r="BR421" s="22">
        <v>73899.752999999997</v>
      </c>
      <c r="BS421" s="22">
        <v>75588.178</v>
      </c>
    </row>
    <row r="436" spans="16:73">
      <c r="AL436" s="23"/>
      <c r="AM436" s="23"/>
      <c r="AN436" s="23"/>
      <c r="AO436" s="23"/>
      <c r="AP436" s="23"/>
      <c r="AQ436" s="23"/>
      <c r="AR436" s="23"/>
      <c r="AS436" s="23"/>
      <c r="AT436" s="23"/>
      <c r="AU436" s="23"/>
    </row>
    <row r="438" spans="16:73">
      <c r="P438" s="23"/>
      <c r="Q438" s="23"/>
      <c r="R438" s="23"/>
      <c r="S438" s="23"/>
      <c r="T438" s="23"/>
      <c r="U438" s="23"/>
      <c r="V438" s="23"/>
      <c r="W438" s="23"/>
      <c r="X438" s="23"/>
      <c r="Y438" s="23"/>
      <c r="Z438" s="23"/>
      <c r="AA438" s="23"/>
      <c r="AB438" s="23"/>
      <c r="AC438" s="23"/>
      <c r="AD438" s="23"/>
      <c r="AE438" s="23"/>
      <c r="AF438" s="23"/>
      <c r="AG438" s="23"/>
      <c r="AH438" s="23"/>
      <c r="AI438" s="23"/>
      <c r="AL438" s="23"/>
      <c r="AM438" s="23"/>
      <c r="AN438" s="23"/>
      <c r="AO438" s="23"/>
      <c r="AP438" s="23"/>
      <c r="AQ438" s="23"/>
      <c r="AR438" s="23"/>
      <c r="AS438" s="23"/>
      <c r="AT438" s="23"/>
      <c r="AU438" s="23"/>
      <c r="AV438" s="23"/>
      <c r="AW438" s="23"/>
      <c r="AX438" s="23"/>
      <c r="AY438" s="23"/>
      <c r="BB438" s="23"/>
      <c r="BD438" s="23"/>
      <c r="BH438" s="23"/>
      <c r="BI438" s="23"/>
      <c r="BJ438" s="23"/>
      <c r="BK438" s="23"/>
      <c r="BM438" s="23"/>
      <c r="BQ438" s="23"/>
      <c r="BR438" s="23"/>
      <c r="BS438" s="23"/>
      <c r="BT438" s="23"/>
      <c r="BU438" s="23"/>
    </row>
  </sheetData>
  <pageMargins left="0.78740157499999996" right="0.78740157499999996" top="0.984251969" bottom="0.984251969" header="0.4921259845" footer="0.4921259845"/>
  <pageSetup paperSize="9" scale="32" orientation="landscape"/>
  <headerFooter alignWithMargins="0">
    <oddHeader>&amp;F</oddHeader>
    <oddFooter>&amp;L&amp;B Vertraulich&amp;B&amp;C&amp;D&amp;RSeite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J438"/>
  <sheetViews>
    <sheetView zoomScale="80" zoomScaleNormal="80" workbookViewId="0">
      <pane xSplit="2" ySplit="5" topLeftCell="C6" activePane="bottomRight" state="frozen"/>
      <selection activeCell="P12" sqref="P12"/>
      <selection pane="topRight" activeCell="P12" sqref="P12"/>
      <selection pane="bottomLeft" activeCell="P12" sqref="P12"/>
      <selection pane="bottomRight" activeCell="D18" sqref="D18"/>
    </sheetView>
  </sheetViews>
  <sheetFormatPr baseColWidth="10" defaultColWidth="10.85546875" defaultRowHeight="14.25" outlineLevelRow="1"/>
  <cols>
    <col min="1" max="1" width="27.5703125" style="22" customWidth="1"/>
    <col min="2" max="2" width="53.5703125" style="22" customWidth="1"/>
    <col min="3" max="7" width="10.85546875" style="22"/>
    <col min="8" max="9" width="11.140625" style="22" bestFit="1" customWidth="1"/>
    <col min="10" max="23" width="10.85546875" style="22"/>
    <col min="24" max="24" width="13" style="22" bestFit="1" customWidth="1"/>
    <col min="25" max="16384" width="10.85546875" style="22"/>
  </cols>
  <sheetData>
    <row r="1" spans="1:88" s="17" customFormat="1">
      <c r="C1" s="16" t="str">
        <f t="shared" ref="C1:K1" si="0">C148</f>
        <v>sawnwood, board, softwood, raw, kiln dried (u=10%), at sawmill/m3/AT U</v>
      </c>
      <c r="D1" s="16" t="str">
        <f t="shared" si="0"/>
        <v>sawnwood, board, softwood, raw, kiln dried (u=10%), at sawmill/m3/DE U</v>
      </c>
      <c r="E1" s="16" t="str">
        <f t="shared" si="0"/>
        <v>sawnwood, board, softwood, raw, kiln dried (u=10%), at sawmill/m3/FI U</v>
      </c>
      <c r="F1" s="16" t="str">
        <f t="shared" si="0"/>
        <v>sawnwood, board, softwood, raw, kiln dried (u=10%), at sawmill/m3/FR U</v>
      </c>
      <c r="G1" s="16" t="str">
        <f t="shared" si="0"/>
        <v>sawnwood, board, softwood, raw, kiln dried (u=10%), at sawmill/m3/HU U</v>
      </c>
      <c r="H1" s="16" t="str">
        <f t="shared" si="0"/>
        <v>sawnwood, board, softwood, raw, kiln dried (u=10%), at sawmill/m3/IT U</v>
      </c>
      <c r="I1" s="16" t="str">
        <f t="shared" si="0"/>
        <v>sawnwood, board, softwood, raw, kiln dried (u=10%), at sawmill/m3/NO U</v>
      </c>
      <c r="J1" s="16" t="str">
        <f t="shared" si="0"/>
        <v>sawnwood, board, softwood, raw, kiln dried (u=10%), at sawmill/m3/SE U</v>
      </c>
      <c r="K1" s="16" t="str">
        <f t="shared" si="0"/>
        <v>sawnwood, board, softwood, raw, kiln dried (u=10%), at sawmill_631/CH U</v>
      </c>
      <c r="L1" s="16"/>
      <c r="M1" s="16"/>
      <c r="N1" s="16" t="str">
        <f t="shared" ref="N1:AE1" si="1">N148</f>
        <v>glued laminated timber, indoor use, at plant/m3/AT U</v>
      </c>
      <c r="O1" s="16" t="str">
        <f t="shared" si="1"/>
        <v>glued laminated timber, indoor use, at plant/m3/DE U</v>
      </c>
      <c r="P1" s="16" t="str">
        <f t="shared" si="1"/>
        <v>glued laminated timber, indoor use, at plant/m3/FI U</v>
      </c>
      <c r="Q1" s="16" t="str">
        <f t="shared" si="1"/>
        <v>glued laminated timber, indoor use, at plant/m3/FR U</v>
      </c>
      <c r="R1" s="16" t="str">
        <f t="shared" si="1"/>
        <v>glued laminated timber, indoor use, at plant/m3/HU U</v>
      </c>
      <c r="S1" s="16" t="str">
        <f t="shared" si="1"/>
        <v>glued laminated timber, indoor use, at plant/m3/IT U</v>
      </c>
      <c r="T1" s="16" t="str">
        <f t="shared" si="1"/>
        <v>glued laminated timber, indoor use, at plant/m3/NO U</v>
      </c>
      <c r="U1" s="16" t="str">
        <f t="shared" si="1"/>
        <v>glued laminated timber, indoor use, at plant/m3/SE U</v>
      </c>
      <c r="V1" s="16" t="str">
        <f t="shared" si="1"/>
        <v>glued laminated timber, indoor use, at plant_631/m3/CH U</v>
      </c>
      <c r="W1" s="16" t="str">
        <f t="shared" si="1"/>
        <v>glued laminated timber, outdoor use, at plant/m3/AT U</v>
      </c>
      <c r="X1" s="16" t="str">
        <f t="shared" si="1"/>
        <v>glued laminated timber, outdoor use, at plant/m3/DE U</v>
      </c>
      <c r="Y1" s="16" t="str">
        <f t="shared" si="1"/>
        <v>glued laminated timber, outdoor use, at plant/m3/FI U</v>
      </c>
      <c r="Z1" s="16" t="str">
        <f t="shared" si="1"/>
        <v>glued laminated timber, outdoor use, at plant/m3/FR U</v>
      </c>
      <c r="AA1" s="16" t="str">
        <f t="shared" si="1"/>
        <v>glued laminated timber, outdoor use, at plant/m3/HU U</v>
      </c>
      <c r="AB1" s="16" t="str">
        <f t="shared" si="1"/>
        <v>glued laminated timber, outdoor use, at plant/m3/IT U</v>
      </c>
      <c r="AC1" s="16" t="str">
        <f t="shared" si="1"/>
        <v>glued laminated timber, outdoor use, at plant/m3/NO U</v>
      </c>
      <c r="AD1" s="16" t="str">
        <f t="shared" si="1"/>
        <v>glued laminated timber, outdoor use, at plant/m3/SE U</v>
      </c>
      <c r="AE1" s="16" t="str">
        <f t="shared" si="1"/>
        <v>glued laminated timber, outdoor use, at plant_631/m3/CH U</v>
      </c>
      <c r="AF1" s="16"/>
      <c r="AG1" s="16"/>
      <c r="AH1" s="16" t="str">
        <f>AH148</f>
        <v>disposal, glue-laminated timber/kg/CH U</v>
      </c>
      <c r="AI1" s="16" t="str">
        <f>AI148</f>
        <v>disposal, fibreboard, soft/kg/CH U</v>
      </c>
      <c r="AJ1" s="16" t="str">
        <f t="shared" ref="AJ1:BO1" si="2">AJ148</f>
        <v>disposal, sawn timber, hardwood, air-dried/kg/CH U</v>
      </c>
      <c r="AK1" s="16" t="str">
        <f t="shared" si="2"/>
        <v>disposal, sawn timber, hardwood, air-/kiln-dried/kg/CH U</v>
      </c>
      <c r="AL1" s="16"/>
      <c r="AM1" s="16" t="str">
        <f t="shared" si="2"/>
        <v>disposal, softwood, air-dried/kg/CH U</v>
      </c>
      <c r="AN1" s="16" t="str">
        <f t="shared" si="2"/>
        <v>disposal, softwood, kiln-dried/kg/CH U</v>
      </c>
      <c r="AO1" s="16"/>
      <c r="AP1" s="16" t="str">
        <f t="shared" si="2"/>
        <v>disposal, particle board, outdoor application/kg/CH U</v>
      </c>
      <c r="AQ1" s="16" t="str">
        <f t="shared" si="2"/>
        <v>disposal, particle board, indoor application/kg/CH U</v>
      </c>
      <c r="AR1" s="16" t="str">
        <f t="shared" si="2"/>
        <v>Transport, lorry &gt;16t, fleet average/RER U</v>
      </c>
      <c r="AS1" s="16" t="str">
        <f t="shared" si="2"/>
        <v>Transport, freight, rail/RER U</v>
      </c>
      <c r="AT1" s="16" t="str">
        <f t="shared" si="2"/>
        <v>Transport, lorry 20-28t, fleet average/CH U</v>
      </c>
      <c r="AU1" s="16" t="str">
        <f t="shared" si="2"/>
        <v>Transport, freight, rail/CH U</v>
      </c>
      <c r="AV1" s="16" t="str">
        <f t="shared" si="2"/>
        <v>Transport, lorry &gt;32t, EURO3/RER U</v>
      </c>
      <c r="AW1" s="16" t="str">
        <f t="shared" si="2"/>
        <v>Transport, lorry 16-32t, EURO3/RER U</v>
      </c>
      <c r="AX1" s="16" t="str">
        <f t="shared" si="2"/>
        <v>sawlog and veneer log, hardwood, sustainable forest management, measured as solid wood under bark, at forest road/m3/AT U</v>
      </c>
      <c r="AY1" s="16" t="str">
        <f t="shared" si="2"/>
        <v>sawlog and veneer log, hardwood, sustainable forest management, measured as solid wood under bark, at forest road/m3/DE U</v>
      </c>
      <c r="AZ1" s="16" t="str">
        <f t="shared" si="2"/>
        <v>sawlog and veneer log, hardwood, sustainable forest management, measured as solid wood under bark, at forest road/m3/FI U</v>
      </c>
      <c r="BA1" s="16" t="str">
        <f t="shared" si="2"/>
        <v>sawlog and veneer log, hardwood, sustainable forest management, measured as solid wood under bark, at forest road/m3/FR U</v>
      </c>
      <c r="BB1" s="16" t="str">
        <f t="shared" si="2"/>
        <v>sawlog and veneer log, hardwood, sustainable forest management, measured as solid wood under bark, at forest road/m3/HU U</v>
      </c>
      <c r="BC1" s="16" t="str">
        <f t="shared" si="2"/>
        <v>sawlog and veneer log, hardwood, sustainable forest management, measured as solid wood under bark, at forest road/m3/IT U</v>
      </c>
      <c r="BD1" s="16" t="str">
        <f t="shared" si="2"/>
        <v>sawlog and veneer log, hardwood, sustainable forest management, measured as solid wood under bark, at forest road/m3/NO U</v>
      </c>
      <c r="BE1" s="16" t="str">
        <f t="shared" si="2"/>
        <v>sawlog and veneer log, hardwood, sustainable forest management, measured as solid wood under bark, at forest road/m3/SE U</v>
      </c>
      <c r="BF1" s="16" t="str">
        <f t="shared" si="2"/>
        <v>sawlog and veneer log, hardwood, sustainable forest management, measured as solid wood under bark, at forest road_631/CH U</v>
      </c>
      <c r="BG1" s="16" t="str">
        <f t="shared" si="2"/>
        <v>sawlog and veneer log, softwood, sustainable forest management, measured as solid wood under bark, at forest road/m3/AT U</v>
      </c>
      <c r="BH1" s="16" t="str">
        <f t="shared" si="2"/>
        <v>sawlog and veneer log, softwood, sustainable forest management, measured as solid wood under bark, at forest road/m3/DE U</v>
      </c>
      <c r="BI1" s="16" t="str">
        <f t="shared" si="2"/>
        <v>sawlog and veneer log, softwood, sustainable forest management, measured as solid wood under bark, at forest road/m3/FI U</v>
      </c>
      <c r="BJ1" s="16" t="str">
        <f t="shared" si="2"/>
        <v>sawlog and veneer log, softwood, sustainable forest management, measured as solid wood under bark, at forest road/m3/FR U</v>
      </c>
      <c r="BK1" s="16" t="str">
        <f t="shared" si="2"/>
        <v>sawlog and veneer log, softwood, sustainable forest management, measured as solid wood under bark, at forest road/m3/HU U</v>
      </c>
      <c r="BL1" s="16" t="str">
        <f t="shared" si="2"/>
        <v>sawlog and veneer log, softwood, sustainable forest management, measured as solid wood under bark, at forest road/m3/IT U</v>
      </c>
      <c r="BM1" s="16" t="str">
        <f t="shared" si="2"/>
        <v>sawlog and veneer log, softwood, sustainable forest management, measured as solid wood under bark, at forest road/m3/NO U</v>
      </c>
      <c r="BN1" s="16" t="str">
        <f t="shared" si="2"/>
        <v>sawlog and veneer log, softwood, sustainable forest management, measured as solid wood under bark, at forest road/m3/SE U</v>
      </c>
      <c r="BO1" s="16" t="str">
        <f t="shared" si="2"/>
        <v>sawlog and veneer log, softwood, sustainable forest management, measured as solid wood under bark, at forest road_631/CH U</v>
      </c>
      <c r="BS1" s="16" t="s">
        <v>848</v>
      </c>
      <c r="BT1" s="16" t="s">
        <v>849</v>
      </c>
      <c r="BU1" s="16" t="s">
        <v>850</v>
      </c>
      <c r="BV1" s="16" t="s">
        <v>851</v>
      </c>
      <c r="BW1" s="16" t="s">
        <v>852</v>
      </c>
      <c r="BX1" s="16" t="s">
        <v>853</v>
      </c>
      <c r="BY1" s="16" t="s">
        <v>854</v>
      </c>
      <c r="BZ1" s="16" t="s">
        <v>855</v>
      </c>
      <c r="CA1" s="16" t="s">
        <v>856</v>
      </c>
      <c r="CB1" s="16" t="s">
        <v>857</v>
      </c>
      <c r="CC1" s="16" t="s">
        <v>858</v>
      </c>
      <c r="CD1" s="16" t="s">
        <v>859</v>
      </c>
      <c r="CE1" s="16" t="s">
        <v>860</v>
      </c>
      <c r="CF1" s="16" t="s">
        <v>861</v>
      </c>
      <c r="CG1" s="16" t="s">
        <v>862</v>
      </c>
      <c r="CH1" s="16" t="s">
        <v>863</v>
      </c>
      <c r="CI1" s="16" t="s">
        <v>864</v>
      </c>
      <c r="CJ1" s="16" t="s">
        <v>865</v>
      </c>
    </row>
    <row r="2" spans="1:88" s="17" customFormat="1">
      <c r="B2" s="17" t="s">
        <v>1117</v>
      </c>
      <c r="C2" s="16" t="str">
        <f t="shared" ref="C2:K2" si="3">IF(ISERROR(SEARCH("hardwood",C1)),IF(ISERROR(SEARCH("softwood",C1)),"", "softwood"),"hardwood")</f>
        <v>softwood</v>
      </c>
      <c r="D2" s="16" t="str">
        <f t="shared" si="3"/>
        <v>softwood</v>
      </c>
      <c r="E2" s="16" t="str">
        <f t="shared" si="3"/>
        <v>softwood</v>
      </c>
      <c r="F2" s="16" t="str">
        <f t="shared" si="3"/>
        <v>softwood</v>
      </c>
      <c r="G2" s="16" t="str">
        <f t="shared" si="3"/>
        <v>softwood</v>
      </c>
      <c r="H2" s="16" t="str">
        <f t="shared" si="3"/>
        <v>softwood</v>
      </c>
      <c r="I2" s="16" t="str">
        <f t="shared" si="3"/>
        <v>softwood</v>
      </c>
      <c r="J2" s="16" t="str">
        <f t="shared" si="3"/>
        <v>softwood</v>
      </c>
      <c r="K2" s="16" t="str">
        <f t="shared" si="3"/>
        <v>softwood</v>
      </c>
      <c r="L2" s="16"/>
      <c r="M2" s="16"/>
      <c r="N2" s="16" t="s">
        <v>184</v>
      </c>
      <c r="O2" s="16" t="s">
        <v>184</v>
      </c>
      <c r="P2" s="16" t="s">
        <v>184</v>
      </c>
      <c r="Q2" s="16" t="s">
        <v>184</v>
      </c>
      <c r="R2" s="16" t="s">
        <v>184</v>
      </c>
      <c r="S2" s="16" t="s">
        <v>184</v>
      </c>
      <c r="T2" s="16" t="s">
        <v>184</v>
      </c>
      <c r="U2" s="16" t="s">
        <v>184</v>
      </c>
      <c r="V2" s="16" t="s">
        <v>184</v>
      </c>
      <c r="W2" s="16" t="s">
        <v>184</v>
      </c>
      <c r="X2" s="16" t="s">
        <v>184</v>
      </c>
      <c r="Y2" s="16" t="s">
        <v>184</v>
      </c>
      <c r="Z2" s="16" t="s">
        <v>184</v>
      </c>
      <c r="AA2" s="16" t="s">
        <v>184</v>
      </c>
      <c r="AB2" s="16" t="s">
        <v>184</v>
      </c>
      <c r="AC2" s="16" t="s">
        <v>184</v>
      </c>
      <c r="AD2" s="16" t="s">
        <v>184</v>
      </c>
      <c r="AE2" s="16" t="s">
        <v>184</v>
      </c>
      <c r="AF2" s="16"/>
      <c r="AG2" s="16"/>
      <c r="AH2" s="16" t="str">
        <f t="shared" ref="AH2:AK2" si="4">IF(ISERROR(SEARCH("hardwood",AH1)),IF(ISERROR(SEARCH("softwood",AH1)),"", "softwood"),"hardwood")</f>
        <v/>
      </c>
      <c r="AI2" s="16" t="str">
        <f t="shared" si="4"/>
        <v/>
      </c>
      <c r="AJ2" s="16" t="str">
        <f t="shared" si="4"/>
        <v>hardwood</v>
      </c>
      <c r="AK2" s="16" t="str">
        <f t="shared" si="4"/>
        <v>hardwood</v>
      </c>
      <c r="AL2" s="16"/>
      <c r="AM2" s="16" t="str">
        <f t="shared" ref="AM2:AN2" si="5">IF(ISERROR(SEARCH("hardwood",AM1)),IF(ISERROR(SEARCH("softwood",AM1)),"", "softwood"),"hardwood")</f>
        <v>softwood</v>
      </c>
      <c r="AN2" s="16" t="str">
        <f t="shared" si="5"/>
        <v>softwood</v>
      </c>
      <c r="AO2" s="16"/>
      <c r="AP2" s="16" t="str">
        <f t="shared" ref="AP2:BO2" si="6">IF(ISERROR(SEARCH("hardwood",AP1)),IF(ISERROR(SEARCH("softwood",AP1)),"", "softwood"),"hardwood")</f>
        <v/>
      </c>
      <c r="AQ2" s="16" t="str">
        <f t="shared" si="6"/>
        <v/>
      </c>
      <c r="AR2" s="16" t="str">
        <f t="shared" si="6"/>
        <v/>
      </c>
      <c r="AS2" s="16" t="str">
        <f t="shared" si="6"/>
        <v/>
      </c>
      <c r="AT2" s="16" t="str">
        <f t="shared" si="6"/>
        <v/>
      </c>
      <c r="AU2" s="16" t="str">
        <f t="shared" si="6"/>
        <v/>
      </c>
      <c r="AV2" s="16" t="str">
        <f t="shared" si="6"/>
        <v/>
      </c>
      <c r="AW2" s="16" t="str">
        <f t="shared" si="6"/>
        <v/>
      </c>
      <c r="AX2" s="16" t="str">
        <f t="shared" si="6"/>
        <v>hardwood</v>
      </c>
      <c r="AY2" s="16" t="str">
        <f t="shared" si="6"/>
        <v>hardwood</v>
      </c>
      <c r="AZ2" s="16" t="str">
        <f t="shared" si="6"/>
        <v>hardwood</v>
      </c>
      <c r="BA2" s="16" t="str">
        <f t="shared" si="6"/>
        <v>hardwood</v>
      </c>
      <c r="BB2" s="16" t="str">
        <f t="shared" si="6"/>
        <v>hardwood</v>
      </c>
      <c r="BC2" s="16" t="str">
        <f t="shared" si="6"/>
        <v>hardwood</v>
      </c>
      <c r="BD2" s="16" t="str">
        <f t="shared" si="6"/>
        <v>hardwood</v>
      </c>
      <c r="BE2" s="16" t="str">
        <f t="shared" si="6"/>
        <v>hardwood</v>
      </c>
      <c r="BF2" s="16" t="str">
        <f t="shared" si="6"/>
        <v>hardwood</v>
      </c>
      <c r="BG2" s="16" t="str">
        <f t="shared" si="6"/>
        <v>softwood</v>
      </c>
      <c r="BH2" s="16" t="str">
        <f t="shared" si="6"/>
        <v>softwood</v>
      </c>
      <c r="BI2" s="16" t="str">
        <f t="shared" si="6"/>
        <v>softwood</v>
      </c>
      <c r="BJ2" s="16" t="str">
        <f t="shared" si="6"/>
        <v>softwood</v>
      </c>
      <c r="BK2" s="16" t="str">
        <f t="shared" si="6"/>
        <v>softwood</v>
      </c>
      <c r="BL2" s="16" t="str">
        <f t="shared" si="6"/>
        <v>softwood</v>
      </c>
      <c r="BM2" s="16" t="str">
        <f t="shared" si="6"/>
        <v>softwood</v>
      </c>
      <c r="BN2" s="16" t="str">
        <f t="shared" si="6"/>
        <v>softwood</v>
      </c>
      <c r="BO2" s="16" t="str">
        <f t="shared" si="6"/>
        <v>softwood</v>
      </c>
      <c r="BS2" s="16" t="s">
        <v>184</v>
      </c>
      <c r="BT2" s="16" t="s">
        <v>184</v>
      </c>
      <c r="BU2" s="16" t="s">
        <v>184</v>
      </c>
      <c r="BV2" s="16" t="s">
        <v>184</v>
      </c>
      <c r="BW2" s="16" t="s">
        <v>184</v>
      </c>
      <c r="BX2" s="16" t="s">
        <v>184</v>
      </c>
      <c r="BY2" s="16" t="s">
        <v>184</v>
      </c>
      <c r="BZ2" s="16" t="s">
        <v>184</v>
      </c>
      <c r="CA2" s="16" t="s">
        <v>184</v>
      </c>
      <c r="CB2" s="16" t="s">
        <v>184</v>
      </c>
      <c r="CC2" s="16" t="s">
        <v>184</v>
      </c>
      <c r="CD2" s="16" t="s">
        <v>184</v>
      </c>
      <c r="CE2" s="16" t="s">
        <v>184</v>
      </c>
      <c r="CF2" s="16" t="s">
        <v>184</v>
      </c>
      <c r="CG2" s="16" t="s">
        <v>184</v>
      </c>
      <c r="CH2" s="16" t="s">
        <v>184</v>
      </c>
      <c r="CI2" s="16" t="s">
        <v>184</v>
      </c>
      <c r="CJ2" s="16" t="s">
        <v>184</v>
      </c>
    </row>
    <row r="3" spans="1:88" s="17" customFormat="1">
      <c r="B3" s="17" t="s">
        <v>1116</v>
      </c>
      <c r="C3" s="16" t="str">
        <f t="shared" ref="C3:K3" si="7">IF(ISERROR(SEARCH("10",C1)),IF(ISERROR(SEARCH("20",C1)),"", "20"),"10")</f>
        <v>10</v>
      </c>
      <c r="D3" s="16" t="str">
        <f t="shared" si="7"/>
        <v>10</v>
      </c>
      <c r="E3" s="16" t="str">
        <f t="shared" si="7"/>
        <v>10</v>
      </c>
      <c r="F3" s="16" t="str">
        <f t="shared" si="7"/>
        <v>10</v>
      </c>
      <c r="G3" s="16" t="str">
        <f t="shared" si="7"/>
        <v>10</v>
      </c>
      <c r="H3" s="16" t="str">
        <f t="shared" si="7"/>
        <v>10</v>
      </c>
      <c r="I3" s="16" t="str">
        <f t="shared" si="7"/>
        <v>10</v>
      </c>
      <c r="J3" s="16" t="str">
        <f t="shared" si="7"/>
        <v>10</v>
      </c>
      <c r="K3" s="16" t="str">
        <f t="shared" si="7"/>
        <v>10</v>
      </c>
      <c r="L3" s="16"/>
      <c r="M3" s="16"/>
      <c r="N3" s="106">
        <v>10</v>
      </c>
      <c r="O3" s="106">
        <v>10</v>
      </c>
      <c r="P3" s="106">
        <v>10</v>
      </c>
      <c r="Q3" s="106">
        <v>10</v>
      </c>
      <c r="R3" s="106">
        <v>10</v>
      </c>
      <c r="S3" s="106">
        <v>10</v>
      </c>
      <c r="T3" s="106">
        <v>10</v>
      </c>
      <c r="U3" s="106">
        <v>10</v>
      </c>
      <c r="V3" s="106">
        <v>10</v>
      </c>
      <c r="W3" s="106">
        <v>10</v>
      </c>
      <c r="X3" s="106">
        <v>10</v>
      </c>
      <c r="Y3" s="106">
        <v>10</v>
      </c>
      <c r="Z3" s="106">
        <v>10</v>
      </c>
      <c r="AA3" s="106">
        <v>10</v>
      </c>
      <c r="AB3" s="106">
        <v>10</v>
      </c>
      <c r="AC3" s="106">
        <v>10</v>
      </c>
      <c r="AD3" s="106">
        <v>10</v>
      </c>
      <c r="AE3" s="106">
        <v>10</v>
      </c>
      <c r="AF3" s="16"/>
      <c r="AG3" s="16"/>
      <c r="AH3" s="16" t="str">
        <f>IF(ISERROR(SEARCH("10",AH1)),IF(ISERROR(SEARCH("20",AH1)),"", "20"),"10")</f>
        <v/>
      </c>
      <c r="AI3" s="16" t="str">
        <f t="shared" ref="AI3" si="8">IF(ISERROR(SEARCH("10",AI1)),IF(ISERROR(SEARCH("20",AI1)),"", "20"),"10")</f>
        <v/>
      </c>
      <c r="AJ3" s="16" t="str">
        <f t="shared" ref="AJ3:BO3" si="9">IF(ISERROR(SEARCH("10",AJ1)),IF(ISERROR(SEARCH("20",AJ1)),"", "20"),"10")</f>
        <v/>
      </c>
      <c r="AK3" s="16" t="str">
        <f t="shared" si="9"/>
        <v/>
      </c>
      <c r="AL3" s="16" t="str">
        <f t="shared" si="9"/>
        <v/>
      </c>
      <c r="AM3" s="16" t="str">
        <f t="shared" si="9"/>
        <v/>
      </c>
      <c r="AN3" s="16" t="str">
        <f t="shared" si="9"/>
        <v/>
      </c>
      <c r="AO3" s="16" t="str">
        <f t="shared" si="9"/>
        <v/>
      </c>
      <c r="AP3" s="16" t="str">
        <f t="shared" si="9"/>
        <v/>
      </c>
      <c r="AQ3" s="16" t="str">
        <f t="shared" si="9"/>
        <v/>
      </c>
      <c r="AR3" s="16" t="str">
        <f t="shared" si="9"/>
        <v/>
      </c>
      <c r="AS3" s="16" t="str">
        <f t="shared" si="9"/>
        <v/>
      </c>
      <c r="AT3" s="16" t="str">
        <f t="shared" si="9"/>
        <v>20</v>
      </c>
      <c r="AU3" s="16" t="str">
        <f t="shared" si="9"/>
        <v/>
      </c>
      <c r="AV3" s="16" t="str">
        <f t="shared" si="9"/>
        <v/>
      </c>
      <c r="AW3" s="16" t="str">
        <f t="shared" si="9"/>
        <v/>
      </c>
      <c r="AX3" s="16" t="str">
        <f t="shared" si="9"/>
        <v/>
      </c>
      <c r="AY3" s="16" t="str">
        <f t="shared" si="9"/>
        <v/>
      </c>
      <c r="AZ3" s="16" t="str">
        <f t="shared" si="9"/>
        <v/>
      </c>
      <c r="BA3" s="16" t="str">
        <f t="shared" si="9"/>
        <v/>
      </c>
      <c r="BB3" s="16" t="str">
        <f t="shared" si="9"/>
        <v/>
      </c>
      <c r="BC3" s="16" t="str">
        <f t="shared" si="9"/>
        <v/>
      </c>
      <c r="BD3" s="16" t="str">
        <f t="shared" si="9"/>
        <v/>
      </c>
      <c r="BE3" s="16" t="str">
        <f t="shared" si="9"/>
        <v/>
      </c>
      <c r="BF3" s="16" t="str">
        <f t="shared" si="9"/>
        <v/>
      </c>
      <c r="BG3" s="16" t="str">
        <f t="shared" si="9"/>
        <v/>
      </c>
      <c r="BH3" s="16" t="str">
        <f t="shared" si="9"/>
        <v/>
      </c>
      <c r="BI3" s="16" t="str">
        <f t="shared" si="9"/>
        <v/>
      </c>
      <c r="BJ3" s="16" t="str">
        <f t="shared" si="9"/>
        <v/>
      </c>
      <c r="BK3" s="16" t="str">
        <f t="shared" si="9"/>
        <v/>
      </c>
      <c r="BL3" s="16" t="str">
        <f t="shared" si="9"/>
        <v/>
      </c>
      <c r="BM3" s="16" t="str">
        <f t="shared" si="9"/>
        <v/>
      </c>
      <c r="BN3" s="16" t="str">
        <f t="shared" si="9"/>
        <v/>
      </c>
      <c r="BO3" s="16" t="str">
        <f t="shared" si="9"/>
        <v/>
      </c>
      <c r="BS3" s="106">
        <v>10</v>
      </c>
      <c r="BT3" s="106">
        <v>10</v>
      </c>
      <c r="BU3" s="106">
        <v>10</v>
      </c>
      <c r="BV3" s="106">
        <v>10</v>
      </c>
      <c r="BW3" s="106">
        <v>10</v>
      </c>
      <c r="BX3" s="106">
        <v>10</v>
      </c>
      <c r="BY3" s="106">
        <v>10</v>
      </c>
      <c r="BZ3" s="106">
        <v>10</v>
      </c>
      <c r="CA3" s="106">
        <v>10</v>
      </c>
      <c r="CB3" s="106">
        <v>10</v>
      </c>
      <c r="CC3" s="106">
        <v>10</v>
      </c>
      <c r="CD3" s="106">
        <v>10</v>
      </c>
      <c r="CE3" s="106">
        <v>10</v>
      </c>
      <c r="CF3" s="106">
        <v>10</v>
      </c>
      <c r="CG3" s="106">
        <v>10</v>
      </c>
      <c r="CH3" s="106">
        <v>10</v>
      </c>
      <c r="CI3" s="106">
        <v>10</v>
      </c>
      <c r="CJ3" s="106">
        <v>10</v>
      </c>
    </row>
    <row r="4" spans="1:88" s="17" customFormat="1">
      <c r="C4"/>
      <c r="D4"/>
      <c r="E4"/>
      <c r="F4"/>
      <c r="G4"/>
      <c r="H4"/>
      <c r="I4"/>
      <c r="J4"/>
      <c r="K4"/>
      <c r="L4"/>
      <c r="M4"/>
      <c r="N4" t="e">
        <f>IF(SEARCH(Holzrechner!$C$16,'s3.LCIA'!N1),"X",)</f>
        <v>#N/A</v>
      </c>
      <c r="O4" t="e">
        <f>IF(SEARCH(Holzrechner!$C$16,'s3.LCIA'!O1),"X",)</f>
        <v>#N/A</v>
      </c>
      <c r="P4" t="e">
        <f>IF(SEARCH(Holzrechner!$C$16,'s3.LCIA'!P1),"X",)</f>
        <v>#N/A</v>
      </c>
      <c r="Q4" t="e">
        <f>IF(SEARCH(Holzrechner!$C$16,'s3.LCIA'!Q1),"X",)</f>
        <v>#N/A</v>
      </c>
      <c r="R4" t="e">
        <f>IF(SEARCH(Holzrechner!$C$16,'s3.LCIA'!R1),"X",)</f>
        <v>#N/A</v>
      </c>
      <c r="S4" t="e">
        <f>IF(SEARCH(Holzrechner!$C$16,'s3.LCIA'!S1),"X",)</f>
        <v>#N/A</v>
      </c>
      <c r="T4" t="e">
        <f>IF(SEARCH(Holzrechner!$C$16,'s3.LCIA'!T1),"X",)</f>
        <v>#N/A</v>
      </c>
      <c r="U4" t="e">
        <f>IF(SEARCH(Holzrechner!$C$16,'s3.LCIA'!U1),"X",)</f>
        <v>#N/A</v>
      </c>
      <c r="V4" t="e">
        <f>IF(SEARCH(Holzrechner!$C$16,'s3.LCIA'!V1),"X",)</f>
        <v>#N/A</v>
      </c>
      <c r="W4" t="e">
        <f>IF(SEARCH(Holzrechner!$C$16,'s3.LCIA'!W1),"X",)</f>
        <v>#N/A</v>
      </c>
      <c r="X4" t="e">
        <f>IF(SEARCH(Holzrechner!$C$16,'s3.LCIA'!X1),"X",)</f>
        <v>#N/A</v>
      </c>
      <c r="Y4" t="e">
        <f>IF(SEARCH(Holzrechner!$C$16,'s3.LCIA'!Y1),"X",)</f>
        <v>#N/A</v>
      </c>
      <c r="Z4" t="e">
        <f>IF(SEARCH(Holzrechner!$C$16,'s3.LCIA'!Z1),"X",)</f>
        <v>#N/A</v>
      </c>
      <c r="AA4" t="e">
        <f>IF(SEARCH(Holzrechner!$C$16,'s3.LCIA'!AA1),"X",)</f>
        <v>#N/A</v>
      </c>
      <c r="AB4" t="e">
        <f>IF(SEARCH(Holzrechner!$C$16,'s3.LCIA'!AB1),"X",)</f>
        <v>#N/A</v>
      </c>
      <c r="AC4" t="e">
        <f>IF(SEARCH(Holzrechner!$C$16,'s3.LCIA'!AC1),"X",)</f>
        <v>#N/A</v>
      </c>
      <c r="AD4" t="e">
        <f>IF(SEARCH(Holzrechner!$C$16,'s3.LCIA'!AD1),"X",)</f>
        <v>#N/A</v>
      </c>
      <c r="AE4" t="e">
        <f>IF(SEARCH(Holzrechner!$C$16,'s3.LCIA'!AE1),"X",)</f>
        <v>#N/A</v>
      </c>
      <c r="AF4" s="29"/>
      <c r="AG4"/>
      <c r="AH4">
        <f t="array" ref="AH4">IF(OR(Holzrechner!$B$16=3,Holzrechner!$B$16=4),"X",)</f>
        <v>0</v>
      </c>
      <c r="AI4" t="e">
        <f>IF(Holzrechner!$C$16="fibreboard","X",)</f>
        <v>#N/A</v>
      </c>
      <c r="AJ4" s="104">
        <f t="array" ref="AJ4">IF(AND(OR(Holzrechner!$B$16=1,Holzrechner!$B$16=2,Holzrechner!$B$16=5),OR(Holzrechner!$F$16=3,Holzrechner!$F$16=4,Holzrechner!$F$16=6,Holzrechner!$F$16=7)),"X",)</f>
        <v>0</v>
      </c>
      <c r="AK4" s="104">
        <f>IF(AND(OR(Holzrechner!$B$16=1,Holzrechner!$B$16=2,Holzrechner!$B$16=5),OR(Holzrechner!$F$16=2,Holzrechner!$F$16=5)),"X",)</f>
        <v>0</v>
      </c>
      <c r="AL4" s="104"/>
      <c r="AM4" s="104">
        <f t="array" ref="AM4">IF(AND(OR(Holzrechner!$B$16=1,Holzrechner!$B$16=2,Holzrechner!$B$16=5),OR(Holzrechner!$F$16=3,Holzrechner!$F$16=4,Holzrechner!$F$16=6,Holzrechner!$F$16=7)),"X",)</f>
        <v>0</v>
      </c>
      <c r="AN4" s="104">
        <f>IF(AND(OR(Holzrechner!$B$16=1,Holzrechner!$B$16=2,Holzrechner!$B$16=5),OR(Holzrechner!$F$16=2,Holzrechner!$F$16=5)),"X",)</f>
        <v>0</v>
      </c>
      <c r="AO4" s="104"/>
      <c r="AP4" s="105">
        <f>IF(Holzrechner!$B$16=Holzrechner!$B$9,"X",)</f>
        <v>0</v>
      </c>
      <c r="AQ4" s="105">
        <f>IF(OR(Holzrechner!$B$16=Holzrechner!$B$10,Holzrechner!$B$16=Holzrechner!$B$11),"X",)</f>
        <v>0</v>
      </c>
      <c r="AR4" t="e">
        <f>IF(AND(SEARCH(Holzrechner!$C$16,'s3.LCIA'!AR1),SEARCH(Holzrechner!$E$16,AR1),SEARCH(Holzrechner!$G$16,AR1)),"X",)</f>
        <v>#N/A</v>
      </c>
      <c r="AS4" t="e">
        <f>IF(AND(SEARCH(Holzrechner!$C$16,'s3.LCIA'!AS1),SEARCH(Holzrechner!$E$16,AS1),SEARCH(Holzrechner!$G$16,AS1)),"X",)</f>
        <v>#N/A</v>
      </c>
      <c r="AT4" t="e">
        <f>IF(AND(SEARCH(Holzrechner!$C$16,'s3.LCIA'!AT1),SEARCH(Holzrechner!$E$16,AT1),SEARCH(Holzrechner!$G$16,AT1)),"X",)</f>
        <v>#N/A</v>
      </c>
      <c r="AU4" t="e">
        <f>IF(AND(SEARCH(Holzrechner!$C$16,'s3.LCIA'!AU1),SEARCH(Holzrechner!$E$16,AU1),SEARCH(Holzrechner!$G$16,AU1)),"X",)</f>
        <v>#N/A</v>
      </c>
      <c r="AV4" t="e">
        <f>IF(AND(SEARCH(Holzrechner!$C$16,'s3.LCIA'!AV1),SEARCH(Holzrechner!$E$16,AV1),SEARCH(Holzrechner!$G$16,AV1)),"X",)</f>
        <v>#N/A</v>
      </c>
      <c r="AW4" t="e">
        <f>IF(AND(SEARCH(Holzrechner!$C$16,'s3.LCIA'!AW1),SEARCH(Holzrechner!$E$16,AW1),SEARCH(Holzrechner!$G$16,AW1)),"X",)</f>
        <v>#N/A</v>
      </c>
      <c r="AX4" t="e">
        <f>IF(SEARCH(Holzrechner!$E$16,AX1),"X",)</f>
        <v>#VALUE!</v>
      </c>
      <c r="AY4" t="e">
        <f>IF(SEARCH(Holzrechner!$E$16,AY1),"X",)</f>
        <v>#VALUE!</v>
      </c>
      <c r="AZ4" t="e">
        <f t="array" ref="AZ4">IF(SEARCH(Holzrechner!$E$16,AZ1),"X",)</f>
        <v>#VALUE!</v>
      </c>
      <c r="BA4" t="e">
        <f>IF(SEARCH(Holzrechner!$E$16,BA1),"X",)</f>
        <v>#VALUE!</v>
      </c>
      <c r="BB4" t="e">
        <f>IF(SEARCH(Holzrechner!$E$16,BB1),"X",)</f>
        <v>#VALUE!</v>
      </c>
      <c r="BC4" t="e">
        <f>IF(SEARCH(Holzrechner!$E$16,BC1),"X",)</f>
        <v>#VALUE!</v>
      </c>
      <c r="BD4" t="e">
        <f>IF(SEARCH(Holzrechner!$E$16,BD1),"X",)</f>
        <v>#VALUE!</v>
      </c>
      <c r="BE4" t="e">
        <f>IF(SEARCH(Holzrechner!$E$16,BE1),"X",)</f>
        <v>#VALUE!</v>
      </c>
      <c r="BF4" t="e">
        <f>IF(SEARCH(Holzrechner!$E$16,BF1),"X",)</f>
        <v>#VALUE!</v>
      </c>
      <c r="BG4" t="e">
        <f t="array" ref="BG4">IF(SEARCH(Holzrechner!$E$16,BG1),"X",)</f>
        <v>#VALUE!</v>
      </c>
      <c r="BH4" t="e">
        <f>IF(SEARCH(Holzrechner!$E$16,BH1),"X",)</f>
        <v>#VALUE!</v>
      </c>
      <c r="BI4" t="e">
        <f>IF(SEARCH(Holzrechner!$E$16,BI1),"X",)</f>
        <v>#VALUE!</v>
      </c>
      <c r="BJ4" t="e">
        <f>IF(SEARCH(Holzrechner!$E$16,BJ1),"X",)</f>
        <v>#VALUE!</v>
      </c>
      <c r="BK4" t="e">
        <f>IF(SEARCH(Holzrechner!$E$16,BK1),"X",)</f>
        <v>#VALUE!</v>
      </c>
      <c r="BL4" t="e">
        <f>IF(SEARCH(Holzrechner!$E$16,BL1),"X",)</f>
        <v>#VALUE!</v>
      </c>
      <c r="BM4" t="e">
        <f>IF(SEARCH(Holzrechner!$E$16,BM1),"X",)</f>
        <v>#VALUE!</v>
      </c>
      <c r="BN4" t="e">
        <f>IF(SEARCH(Holzrechner!$E$16,BN1),"X",)</f>
        <v>#VALUE!</v>
      </c>
      <c r="BO4" t="e">
        <f>IF(SEARCH(Holzrechner!$E$16,BO1),"X",)</f>
        <v>#VALUE!</v>
      </c>
      <c r="BS4" t="s">
        <v>1425</v>
      </c>
      <c r="BT4" t="s">
        <v>1425</v>
      </c>
      <c r="BU4" t="s">
        <v>1425</v>
      </c>
      <c r="BV4" t="s">
        <v>1425</v>
      </c>
      <c r="BW4" t="s">
        <v>1425</v>
      </c>
      <c r="BX4" t="s">
        <v>1425</v>
      </c>
      <c r="BY4" t="s">
        <v>1425</v>
      </c>
      <c r="BZ4" t="s">
        <v>1425</v>
      </c>
      <c r="CA4" t="s">
        <v>1425</v>
      </c>
      <c r="CB4" t="e">
        <v>#VALUE!</v>
      </c>
      <c r="CC4" t="e">
        <v>#VALUE!</v>
      </c>
      <c r="CD4" t="e">
        <v>#VALUE!</v>
      </c>
      <c r="CE4" t="e">
        <v>#VALUE!</v>
      </c>
      <c r="CF4" t="e">
        <v>#VALUE!</v>
      </c>
      <c r="CG4" t="e">
        <v>#VALUE!</v>
      </c>
      <c r="CH4" t="e">
        <v>#VALUE!</v>
      </c>
      <c r="CI4" t="e">
        <v>#VALUE!</v>
      </c>
      <c r="CJ4" t="e">
        <v>#VALUE!</v>
      </c>
    </row>
    <row r="5" spans="1:88" s="17" customFormat="1" outlineLevel="1">
      <c r="C5" s="29" t="str">
        <f t="shared" ref="C5:K5" si="10">RIGHT(C1,(LEN(C1)-SEARCH("/",C1)))</f>
        <v>m3/AT U</v>
      </c>
      <c r="D5" s="29" t="str">
        <f t="shared" si="10"/>
        <v>m3/DE U</v>
      </c>
      <c r="E5" s="29" t="str">
        <f t="shared" si="10"/>
        <v>m3/FI U</v>
      </c>
      <c r="F5" s="29" t="str">
        <f t="shared" si="10"/>
        <v>m3/FR U</v>
      </c>
      <c r="G5" s="29" t="str">
        <f t="shared" si="10"/>
        <v>m3/HU U</v>
      </c>
      <c r="H5" s="29" t="str">
        <f t="shared" si="10"/>
        <v>m3/IT U</v>
      </c>
      <c r="I5" s="29" t="str">
        <f t="shared" si="10"/>
        <v>m3/NO U</v>
      </c>
      <c r="J5" s="29" t="str">
        <f t="shared" si="10"/>
        <v>m3/SE U</v>
      </c>
      <c r="K5" s="29" t="str">
        <f t="shared" si="10"/>
        <v>CH U</v>
      </c>
      <c r="L5" s="29"/>
      <c r="M5" s="29"/>
      <c r="N5" s="29" t="str">
        <f t="shared" ref="N5:AE5" si="11">RIGHT(N1,(LEN(N1)-SEARCH("/",N1)))</f>
        <v>m3/AT U</v>
      </c>
      <c r="O5" s="29" t="str">
        <f t="shared" si="11"/>
        <v>m3/DE U</v>
      </c>
      <c r="P5" s="29" t="str">
        <f>RIGHT(P1,(LEN(P1)-SEARCH("/",P1)))</f>
        <v>m3/FI U</v>
      </c>
      <c r="Q5" s="29" t="str">
        <f t="shared" si="11"/>
        <v>m3/FR U</v>
      </c>
      <c r="R5" s="29" t="str">
        <f t="shared" si="11"/>
        <v>m3/HU U</v>
      </c>
      <c r="S5" s="29" t="str">
        <f t="shared" si="11"/>
        <v>m3/IT U</v>
      </c>
      <c r="T5" s="29" t="str">
        <f t="shared" si="11"/>
        <v>m3/NO U</v>
      </c>
      <c r="U5" s="29" t="str">
        <f t="shared" si="11"/>
        <v>m3/SE U</v>
      </c>
      <c r="V5" s="29" t="str">
        <f t="shared" si="11"/>
        <v>m3/CH U</v>
      </c>
      <c r="W5" s="29" t="str">
        <f t="shared" si="11"/>
        <v>m3/AT U</v>
      </c>
      <c r="X5" s="29" t="str">
        <f t="shared" si="11"/>
        <v>m3/DE U</v>
      </c>
      <c r="Y5" s="29" t="str">
        <f t="shared" si="11"/>
        <v>m3/FI U</v>
      </c>
      <c r="Z5" s="29" t="str">
        <f t="shared" si="11"/>
        <v>m3/FR U</v>
      </c>
      <c r="AA5" s="29" t="str">
        <f t="shared" si="11"/>
        <v>m3/HU U</v>
      </c>
      <c r="AB5" s="29" t="str">
        <f t="shared" si="11"/>
        <v>m3/IT U</v>
      </c>
      <c r="AC5" s="29" t="str">
        <f t="shared" si="11"/>
        <v>m3/NO U</v>
      </c>
      <c r="AD5" s="29" t="str">
        <f t="shared" si="11"/>
        <v>m3/SE U</v>
      </c>
      <c r="AE5" s="29" t="str">
        <f t="shared" si="11"/>
        <v>m3/CH U</v>
      </c>
      <c r="AF5" s="29"/>
      <c r="AG5" s="29"/>
      <c r="AH5" s="29"/>
      <c r="AI5" s="29"/>
      <c r="AJ5" s="29"/>
      <c r="AK5" s="29"/>
      <c r="AL5" s="29"/>
      <c r="AM5" s="29"/>
      <c r="AN5" s="29"/>
      <c r="AO5" s="29"/>
      <c r="AP5" s="29"/>
      <c r="AQ5" s="29"/>
      <c r="AR5" s="29" t="str">
        <f t="shared" ref="AR5:BO5" si="12">RIGHT(AR1,(LEN(AR1)-SEARCH("/",AR1)))</f>
        <v>RER U</v>
      </c>
      <c r="AS5" s="29" t="str">
        <f t="shared" si="12"/>
        <v>RER U</v>
      </c>
      <c r="AT5" s="29" t="str">
        <f t="shared" si="12"/>
        <v>CH U</v>
      </c>
      <c r="AU5" s="29" t="str">
        <f t="shared" si="12"/>
        <v>CH U</v>
      </c>
      <c r="AV5" s="29" t="str">
        <f t="shared" si="12"/>
        <v>RER U</v>
      </c>
      <c r="AW5" s="29" t="str">
        <f t="shared" si="12"/>
        <v>RER U</v>
      </c>
      <c r="AX5" s="29" t="str">
        <f t="shared" si="12"/>
        <v>m3/AT U</v>
      </c>
      <c r="AY5" s="29" t="str">
        <f t="shared" si="12"/>
        <v>m3/DE U</v>
      </c>
      <c r="AZ5" s="29" t="str">
        <f t="shared" si="12"/>
        <v>m3/FI U</v>
      </c>
      <c r="BA5" s="29" t="str">
        <f t="shared" si="12"/>
        <v>m3/FR U</v>
      </c>
      <c r="BB5" s="29" t="str">
        <f t="shared" si="12"/>
        <v>m3/HU U</v>
      </c>
      <c r="BC5" s="29" t="str">
        <f t="shared" si="12"/>
        <v>m3/IT U</v>
      </c>
      <c r="BD5" s="29" t="str">
        <f t="shared" si="12"/>
        <v>m3/NO U</v>
      </c>
      <c r="BE5" s="29" t="str">
        <f t="shared" si="12"/>
        <v>m3/SE U</v>
      </c>
      <c r="BF5" s="29" t="str">
        <f t="shared" si="12"/>
        <v>CH U</v>
      </c>
      <c r="BG5" s="29" t="str">
        <f t="shared" si="12"/>
        <v>m3/AT U</v>
      </c>
      <c r="BH5" s="29" t="str">
        <f t="shared" si="12"/>
        <v>m3/DE U</v>
      </c>
      <c r="BI5" s="29" t="str">
        <f t="shared" si="12"/>
        <v>m3/FI U</v>
      </c>
      <c r="BJ5" s="29" t="str">
        <f t="shared" si="12"/>
        <v>m3/FR U</v>
      </c>
      <c r="BK5" s="29" t="str">
        <f t="shared" si="12"/>
        <v>m3/HU U</v>
      </c>
      <c r="BL5" s="29" t="str">
        <f t="shared" si="12"/>
        <v>m3/IT U</v>
      </c>
      <c r="BM5" s="29" t="str">
        <f t="shared" si="12"/>
        <v>m3/NO U</v>
      </c>
      <c r="BN5" s="29" t="str">
        <f t="shared" si="12"/>
        <v>m3/SE U</v>
      </c>
      <c r="BO5" s="29" t="str">
        <f t="shared" si="12"/>
        <v>CH U</v>
      </c>
      <c r="BS5" s="29" t="s">
        <v>1426</v>
      </c>
      <c r="BT5" s="29" t="s">
        <v>1427</v>
      </c>
      <c r="BU5" s="29" t="s">
        <v>1428</v>
      </c>
      <c r="BV5" s="29" t="s">
        <v>1429</v>
      </c>
      <c r="BW5" s="29" t="s">
        <v>1430</v>
      </c>
      <c r="BX5" s="29" t="s">
        <v>1431</v>
      </c>
      <c r="BY5" s="29" t="s">
        <v>1432</v>
      </c>
      <c r="BZ5" s="29" t="s">
        <v>1433</v>
      </c>
      <c r="CA5" s="29" t="s">
        <v>1434</v>
      </c>
      <c r="CB5" s="29" t="s">
        <v>1426</v>
      </c>
      <c r="CC5" s="29" t="s">
        <v>1427</v>
      </c>
      <c r="CD5" s="29" t="s">
        <v>1428</v>
      </c>
      <c r="CE5" s="29" t="s">
        <v>1429</v>
      </c>
      <c r="CF5" s="29" t="s">
        <v>1430</v>
      </c>
      <c r="CG5" s="29" t="s">
        <v>1431</v>
      </c>
      <c r="CH5" s="29" t="s">
        <v>1432</v>
      </c>
      <c r="CI5" s="29" t="s">
        <v>1433</v>
      </c>
      <c r="CJ5" s="29" t="s">
        <v>1434</v>
      </c>
    </row>
    <row r="6" spans="1:88" s="17" customFormat="1">
      <c r="B6" s="17" t="s">
        <v>1118</v>
      </c>
      <c r="C6" s="29" t="s">
        <v>196</v>
      </c>
      <c r="D6" s="29" t="s">
        <v>191</v>
      </c>
      <c r="E6" s="29" t="s">
        <v>192</v>
      </c>
      <c r="F6" s="29" t="s">
        <v>193</v>
      </c>
      <c r="G6" s="29" t="s">
        <v>198</v>
      </c>
      <c r="H6" s="29" t="s">
        <v>194</v>
      </c>
      <c r="I6" s="29" t="s">
        <v>195</v>
      </c>
      <c r="J6" s="29" t="s">
        <v>197</v>
      </c>
      <c r="K6" s="29" t="s">
        <v>185</v>
      </c>
      <c r="L6" s="29"/>
      <c r="M6" s="29"/>
      <c r="N6" s="29" t="s">
        <v>196</v>
      </c>
      <c r="O6" s="29" t="s">
        <v>191</v>
      </c>
      <c r="P6" s="29" t="s">
        <v>192</v>
      </c>
      <c r="Q6" s="29" t="s">
        <v>193</v>
      </c>
      <c r="R6" s="29" t="s">
        <v>198</v>
      </c>
      <c r="S6" s="29" t="s">
        <v>194</v>
      </c>
      <c r="T6" s="29" t="s">
        <v>195</v>
      </c>
      <c r="U6" s="29" t="s">
        <v>197</v>
      </c>
      <c r="V6" s="29" t="s">
        <v>185</v>
      </c>
      <c r="W6" s="29" t="s">
        <v>196</v>
      </c>
      <c r="X6" s="29" t="s">
        <v>191</v>
      </c>
      <c r="Y6" s="29" t="s">
        <v>192</v>
      </c>
      <c r="Z6" s="29" t="s">
        <v>193</v>
      </c>
      <c r="AA6" s="29" t="s">
        <v>198</v>
      </c>
      <c r="AB6" s="29" t="s">
        <v>194</v>
      </c>
      <c r="AC6" s="29" t="s">
        <v>195</v>
      </c>
      <c r="AD6" s="29" t="s">
        <v>197</v>
      </c>
      <c r="AE6" s="29" t="s">
        <v>185</v>
      </c>
      <c r="AF6" s="29"/>
      <c r="AG6" s="29"/>
      <c r="AH6" s="29" t="s">
        <v>185</v>
      </c>
      <c r="AI6" s="29" t="s">
        <v>185</v>
      </c>
      <c r="AJ6" s="29" t="s">
        <v>185</v>
      </c>
      <c r="AK6" s="29" t="s">
        <v>185</v>
      </c>
      <c r="AL6" s="29"/>
      <c r="AM6" s="29" t="s">
        <v>185</v>
      </c>
      <c r="AN6" s="29" t="s">
        <v>185</v>
      </c>
      <c r="AO6" s="29"/>
      <c r="AP6" s="29" t="s">
        <v>185</v>
      </c>
      <c r="AQ6" s="29" t="s">
        <v>185</v>
      </c>
      <c r="AR6" s="29" t="s">
        <v>199</v>
      </c>
      <c r="AS6" s="29" t="s">
        <v>199</v>
      </c>
      <c r="AT6" s="29" t="s">
        <v>185</v>
      </c>
      <c r="AU6" s="29" t="s">
        <v>185</v>
      </c>
      <c r="AV6" s="29"/>
      <c r="AW6" s="29"/>
      <c r="AX6" s="29" t="s">
        <v>196</v>
      </c>
      <c r="AY6" s="29" t="s">
        <v>191</v>
      </c>
      <c r="AZ6" s="29" t="s">
        <v>192</v>
      </c>
      <c r="BA6" s="29" t="s">
        <v>193</v>
      </c>
      <c r="BB6" s="29" t="s">
        <v>198</v>
      </c>
      <c r="BC6" s="29" t="s">
        <v>194</v>
      </c>
      <c r="BD6" s="29" t="s">
        <v>195</v>
      </c>
      <c r="BE6" s="29" t="s">
        <v>197</v>
      </c>
      <c r="BF6" s="29" t="s">
        <v>185</v>
      </c>
      <c r="BG6" s="29" t="s">
        <v>196</v>
      </c>
      <c r="BH6" s="29" t="s">
        <v>191</v>
      </c>
      <c r="BI6" s="29" t="s">
        <v>192</v>
      </c>
      <c r="BJ6" s="29" t="s">
        <v>193</v>
      </c>
      <c r="BK6" s="29" t="s">
        <v>198</v>
      </c>
      <c r="BL6" s="29" t="s">
        <v>194</v>
      </c>
      <c r="BM6" s="29" t="s">
        <v>195</v>
      </c>
      <c r="BN6" s="29" t="s">
        <v>197</v>
      </c>
      <c r="BO6" s="29" t="s">
        <v>185</v>
      </c>
    </row>
    <row r="7" spans="1:88" s="17" customFormat="1">
      <c r="C7" s="29" t="str">
        <f>IFERROR(IF(AND(C$4="X",C$6=Brettschichtholz!$AB$13),"1",""),"")</f>
        <v/>
      </c>
      <c r="D7" s="29" t="str">
        <f>IFERROR(IF(AND(D$4="X",D$6=Brettschichtholz!$AB$13),"1",""),"")</f>
        <v/>
      </c>
      <c r="E7" s="29" t="str">
        <f>IFERROR(IF(AND(E$4="X",E$6=Brettschichtholz!$AB$13),"1",""),"")</f>
        <v/>
      </c>
      <c r="F7" s="29" t="str">
        <f>IFERROR(IF(AND(F$4="X",F$6=Brettschichtholz!$AB$13),"1",""),"")</f>
        <v/>
      </c>
      <c r="G7" s="29" t="str">
        <f>IFERROR(IF(AND(G$4="X",G$6=Brettschichtholz!$AB$13),"1",""),"")</f>
        <v/>
      </c>
      <c r="H7" s="29" t="str">
        <f>IFERROR(IF(AND(H$4="X",H$6=Brettschichtholz!$AB$13),"1",""),"")</f>
        <v/>
      </c>
      <c r="I7" s="29" t="str">
        <f>IFERROR(IF(AND(I$4="X",I$6=Brettschichtholz!$AB$13),"1",""),"")</f>
        <v/>
      </c>
      <c r="J7" s="29" t="str">
        <f>IFERROR(IF(AND(J$4="X",J$6=Brettschichtholz!$AB$13),"1",""),"")</f>
        <v/>
      </c>
      <c r="K7" s="29" t="str">
        <f>IFERROR(IF(AND(K$4="X",K$6=Brettschichtholz!$AB$13),"1",""),"")</f>
        <v/>
      </c>
      <c r="L7" s="29"/>
      <c r="M7" s="29"/>
      <c r="N7" s="29" t="str">
        <f>IFERROR(IF(AND(N$4="X",N$6=Brettschichtholz!$AC$13),"1",""),"")</f>
        <v/>
      </c>
      <c r="O7" s="29" t="str">
        <f>IFERROR(IF(AND(O$4="X",O$6=Brettschichtholz!$AC$13),"1",""),"")</f>
        <v/>
      </c>
      <c r="P7" s="29" t="str">
        <f>IFERROR(IF(AND(P$4="X",P$6=Brettschichtholz!$AC$13),"1",""),"")</f>
        <v/>
      </c>
      <c r="Q7" s="29" t="str">
        <f>IFERROR(IF(AND(Q$4="X",Q$6=Brettschichtholz!$AC$13),"1",""),"")</f>
        <v/>
      </c>
      <c r="R7" s="29" t="str">
        <f>IFERROR(IF(AND(R$4="X",R$6=Brettschichtholz!$AC$13),"1",""),"")</f>
        <v/>
      </c>
      <c r="S7" s="29" t="str">
        <f>IFERROR(IF(AND(S$4="X",S$6=Brettschichtholz!$AC$13),"1",""),"")</f>
        <v/>
      </c>
      <c r="T7" s="29" t="str">
        <f>IFERROR(IF(AND(T$4="X",T$6=Brettschichtholz!$AC$13),"1",""),"")</f>
        <v/>
      </c>
      <c r="U7" s="29" t="str">
        <f>IFERROR(IF(AND(U$4="X",U$6=Brettschichtholz!$AC$13),"1",""),"")</f>
        <v/>
      </c>
      <c r="V7" s="29" t="str">
        <f>IFERROR(IF(AND(V$4="X",V$6=Brettschichtholz!$AC$13),"1",""),"")</f>
        <v/>
      </c>
      <c r="W7" s="29" t="str">
        <f>IFERROR(IF(AND(W$4="X",W$6=Brettschichtholz!$AC$13),"1",""),"")</f>
        <v/>
      </c>
      <c r="X7" s="29" t="str">
        <f>IFERROR(IF(AND(X$4="X",X$6=Brettschichtholz!$AC$13),"1",""),"")</f>
        <v/>
      </c>
      <c r="Y7" s="29" t="str">
        <f>IFERROR(IF(AND(Y$4="X",Y$6=Brettschichtholz!$AC$13),"1",""),"")</f>
        <v/>
      </c>
      <c r="Z7" s="29" t="str">
        <f>IFERROR(IF(AND(Z$4="X",Z$6=Brettschichtholz!$AC$13),"1",""),"")</f>
        <v/>
      </c>
      <c r="AA7" s="29" t="str">
        <f>IFERROR(IF(AND(AA$4="X",AA$6=Brettschichtholz!$AC$13),"1",""),"")</f>
        <v/>
      </c>
      <c r="AB7" s="29" t="str">
        <f>IFERROR(IF(AND(AB$4="X",AB$6=Brettschichtholz!$AC$13),"1",""),"")</f>
        <v/>
      </c>
      <c r="AC7" s="29" t="str">
        <f>IFERROR(IF(AND(AC$4="X",AC$6=Brettschichtholz!$AC$13),"1",""),"")</f>
        <v/>
      </c>
      <c r="AD7" s="29" t="str">
        <f>IFERROR(IF(AND(AD$4="X",AD$6=Brettschichtholz!$AC$13),"1",""),"")</f>
        <v/>
      </c>
      <c r="AE7" s="29" t="str">
        <f>IFERROR(IF(AND(AE$4="X",AE$6=Brettschichtholz!$AC$13),"1",""),"")</f>
        <v/>
      </c>
      <c r="AF7" s="29"/>
      <c r="AG7" s="29"/>
      <c r="AH7" s="29"/>
      <c r="AI7" s="29"/>
      <c r="AJ7" s="29"/>
      <c r="AK7" s="29"/>
      <c r="AL7" s="29"/>
      <c r="AM7" s="29"/>
      <c r="AN7" s="29"/>
      <c r="AO7" s="29"/>
      <c r="AP7" s="29"/>
      <c r="AQ7" s="29"/>
      <c r="AR7" s="29" t="str">
        <f>IFERROR(IF(AND(AR$4="X",AR$6=Brettschichtholz!$AB$13),"1",""),"")</f>
        <v/>
      </c>
      <c r="AS7" s="29" t="str">
        <f>IFERROR(IF(AND(AS$4="X",AS$6=Brettschichtholz!$AB$13),"1",""),"")</f>
        <v/>
      </c>
      <c r="AT7" s="29" t="str">
        <f>IFERROR(IF(AND(AT$4="X",AT$6=Brettschichtholz!$AB$13),"1",""),"")</f>
        <v/>
      </c>
      <c r="AU7" s="29" t="str">
        <f>IFERROR(IF(AND(AU$4="X",AU$6=Brettschichtholz!$AB$13),"1",""),"")</f>
        <v/>
      </c>
      <c r="AV7" s="29" t="str">
        <f>IF(AND(ISTEXT(AV$4),ISTEXT(AV$5)),VLOOKUP('s3.LCIA'!AV6,Holzrechner!$B$43:$C$51,2,FALSE),"")</f>
        <v/>
      </c>
      <c r="AW7" s="29" t="str">
        <f>IF(AND(ISTEXT(AW$4),ISTEXT(AW$5)),VLOOKUP('s3.LCIA'!AW6,Holzrechner!$B$43:$C$51,2,FALSE),"")</f>
        <v/>
      </c>
      <c r="AX7" s="29" t="str">
        <f>IF(AND(ISTEXT(AX$4),ISTEXT(AX$5)),VLOOKUP('s3.LCIA'!AX6,Holzrechner!$B$43:$C$51,2,FALSE),"")</f>
        <v/>
      </c>
      <c r="AY7" s="29" t="str">
        <f>IF(AND(ISTEXT(AY$4),ISTEXT(AY$5)),VLOOKUP('s3.LCIA'!AY6,Holzrechner!$B$43:$C$51,2,FALSE),"")</f>
        <v/>
      </c>
      <c r="AZ7" s="29" t="str">
        <f t="array" ref="AZ7">IF(AND(ISTEXT(AZ$4),ISTEXT(AZ$5)),VLOOKUP('s3.LCIA'!AZ6,Holzrechner!$B$43:$C$51,2,FALSE),"")</f>
        <v/>
      </c>
      <c r="BA7" s="29" t="str">
        <f>IF(AND(ISTEXT(BA$4),ISTEXT(BA$5)),VLOOKUP('s3.LCIA'!BA6,Holzrechner!$B$43:$C$51,2,FALSE),"")</f>
        <v/>
      </c>
      <c r="BB7" s="29" t="str">
        <f>IF(AND(ISTEXT(BB$4),ISTEXT(BB$5)),VLOOKUP('s3.LCIA'!BB6,Holzrechner!$B$43:$C$51,2,FALSE),"")</f>
        <v/>
      </c>
      <c r="BC7" s="29" t="str">
        <f>IF(AND(ISTEXT(BC$4),ISTEXT(BC$5)),VLOOKUP('s3.LCIA'!BC6,Holzrechner!$B$43:$C$51,2,FALSE),"")</f>
        <v/>
      </c>
      <c r="BD7" s="29" t="str">
        <f>IF(AND(ISTEXT(BD$4),ISTEXT(BD$5)),VLOOKUP('s3.LCIA'!BD6,Holzrechner!$B$43:$C$51,2,FALSE),"")</f>
        <v/>
      </c>
      <c r="BE7" s="29" t="str">
        <f>IF(AND(ISTEXT(BE$4),ISTEXT(BE$5)),VLOOKUP('s3.LCIA'!BE6,Holzrechner!$B$43:$C$51,2,FALSE),"")</f>
        <v/>
      </c>
      <c r="BF7" s="29" t="str">
        <f>IF(AND(ISTEXT(BF$4),ISTEXT(BF$5)),VLOOKUP('s3.LCIA'!BF6,Holzrechner!$B$43:$C$51,2,FALSE),"")</f>
        <v/>
      </c>
      <c r="BG7" s="29" t="str">
        <f t="array" ref="BG7">IF(AND(ISTEXT(BG$4),ISTEXT(BG$5)),VLOOKUP('s3.LCIA'!BG6,Holzrechner!$B$43:$C$51,2,FALSE),"")</f>
        <v/>
      </c>
      <c r="BH7" s="29" t="str">
        <f>IF(AND(ISTEXT(BH$4),ISTEXT(BH$5)),VLOOKUP('s3.LCIA'!BH6,Holzrechner!$B$43:$C$51,2,FALSE),"")</f>
        <v/>
      </c>
      <c r="BI7" s="29" t="str">
        <f>IF(AND(ISTEXT(BI$4),ISTEXT(BI$5)),VLOOKUP('s3.LCIA'!BI6,Holzrechner!$B$43:$C$51,2,FALSE),"")</f>
        <v/>
      </c>
      <c r="BJ7" s="29" t="str">
        <f>IF(AND(ISTEXT(BJ$4),ISTEXT(BJ$5)),VLOOKUP('s3.LCIA'!BJ6,Holzrechner!$B$43:$C$51,2,FALSE),"")</f>
        <v/>
      </c>
      <c r="BK7" s="29" t="str">
        <f>IF(AND(ISTEXT(BK$4),ISTEXT(BK$5)),VLOOKUP('s3.LCIA'!BK6,Holzrechner!$B$43:$C$51,2,FALSE),"")</f>
        <v/>
      </c>
      <c r="BL7" s="29" t="str">
        <f>IF(AND(ISTEXT(BL$4),ISTEXT(BL$5)),VLOOKUP('s3.LCIA'!BL6,Holzrechner!$B$43:$C$51,2,FALSE),"")</f>
        <v/>
      </c>
      <c r="BM7" s="29" t="str">
        <f>IF(AND(ISTEXT(BM$4),ISTEXT(BM$5)),VLOOKUP('s3.LCIA'!BM6,Holzrechner!$B$43:$C$51,2,FALSE),"")</f>
        <v/>
      </c>
      <c r="BN7" s="29" t="str">
        <f>IF(AND(ISTEXT(BN$4),ISTEXT(BN$5)),VLOOKUP('s3.LCIA'!BN6,Holzrechner!$B$43:$C$51,2,FALSE),"")</f>
        <v/>
      </c>
      <c r="BO7" s="29" t="str">
        <f>IF(AND(ISTEXT(BO$4),ISTEXT(BO$5)),VLOOKUP('s3.LCIA'!BO6,Holzrechner!$B$43:$C$51,2,FALSE),"")</f>
        <v/>
      </c>
    </row>
    <row r="8" spans="1:88" s="17" customFormat="1">
      <c r="C8" s="29" t="str">
        <f t="shared" ref="C8:K8" si="13">LEFT(C1,FIND("/",C1)-1)</f>
        <v>sawnwood, board, softwood, raw, kiln dried (u=10%), at sawmill</v>
      </c>
      <c r="D8" s="29" t="str">
        <f t="shared" si="13"/>
        <v>sawnwood, board, softwood, raw, kiln dried (u=10%), at sawmill</v>
      </c>
      <c r="E8" s="29" t="str">
        <f t="shared" si="13"/>
        <v>sawnwood, board, softwood, raw, kiln dried (u=10%), at sawmill</v>
      </c>
      <c r="F8" s="29" t="str">
        <f t="shared" si="13"/>
        <v>sawnwood, board, softwood, raw, kiln dried (u=10%), at sawmill</v>
      </c>
      <c r="G8" s="29" t="str">
        <f t="shared" si="13"/>
        <v>sawnwood, board, softwood, raw, kiln dried (u=10%), at sawmill</v>
      </c>
      <c r="H8" s="29" t="str">
        <f t="shared" si="13"/>
        <v>sawnwood, board, softwood, raw, kiln dried (u=10%), at sawmill</v>
      </c>
      <c r="I8" s="29" t="str">
        <f t="shared" si="13"/>
        <v>sawnwood, board, softwood, raw, kiln dried (u=10%), at sawmill</v>
      </c>
      <c r="J8" s="29" t="str">
        <f t="shared" si="13"/>
        <v>sawnwood, board, softwood, raw, kiln dried (u=10%), at sawmill</v>
      </c>
      <c r="K8" s="29" t="str">
        <f t="shared" si="13"/>
        <v>sawnwood, board, softwood, raw, kiln dried (u=10%), at sawmill_631</v>
      </c>
      <c r="L8" s="29"/>
      <c r="M8" s="29"/>
      <c r="N8" s="29" t="str">
        <f t="shared" ref="N8:AE8" si="14">LEFT(N1,FIND("/",N1)-1)</f>
        <v>glued laminated timber, indoor use, at plant</v>
      </c>
      <c r="O8" s="29" t="str">
        <f t="shared" si="14"/>
        <v>glued laminated timber, indoor use, at plant</v>
      </c>
      <c r="P8" s="29" t="str">
        <f t="shared" si="14"/>
        <v>glued laminated timber, indoor use, at plant</v>
      </c>
      <c r="Q8" s="29" t="str">
        <f t="shared" si="14"/>
        <v>glued laminated timber, indoor use, at plant</v>
      </c>
      <c r="R8" s="29" t="str">
        <f t="shared" si="14"/>
        <v>glued laminated timber, indoor use, at plant</v>
      </c>
      <c r="S8" s="29" t="str">
        <f t="shared" si="14"/>
        <v>glued laminated timber, indoor use, at plant</v>
      </c>
      <c r="T8" s="29" t="str">
        <f t="shared" si="14"/>
        <v>glued laminated timber, indoor use, at plant</v>
      </c>
      <c r="U8" s="29" t="str">
        <f t="shared" si="14"/>
        <v>glued laminated timber, indoor use, at plant</v>
      </c>
      <c r="V8" s="29" t="str">
        <f t="shared" si="14"/>
        <v>glued laminated timber, indoor use, at plant_631</v>
      </c>
      <c r="W8" s="29" t="str">
        <f t="shared" si="14"/>
        <v>glued laminated timber, outdoor use, at plant</v>
      </c>
      <c r="X8" s="29" t="str">
        <f t="shared" si="14"/>
        <v>glued laminated timber, outdoor use, at plant</v>
      </c>
      <c r="Y8" s="29" t="str">
        <f t="shared" si="14"/>
        <v>glued laminated timber, outdoor use, at plant</v>
      </c>
      <c r="Z8" s="29" t="str">
        <f t="shared" si="14"/>
        <v>glued laminated timber, outdoor use, at plant</v>
      </c>
      <c r="AA8" s="29" t="str">
        <f t="shared" si="14"/>
        <v>glued laminated timber, outdoor use, at plant</v>
      </c>
      <c r="AB8" s="29" t="str">
        <f t="shared" si="14"/>
        <v>glued laminated timber, outdoor use, at plant</v>
      </c>
      <c r="AC8" s="29" t="str">
        <f t="shared" si="14"/>
        <v>glued laminated timber, outdoor use, at plant</v>
      </c>
      <c r="AD8" s="29" t="str">
        <f t="shared" si="14"/>
        <v>glued laminated timber, outdoor use, at plant</v>
      </c>
      <c r="AE8" s="29" t="str">
        <f t="shared" si="14"/>
        <v>glued laminated timber, outdoor use, at plant_631</v>
      </c>
      <c r="AF8" s="29"/>
      <c r="AG8" s="29"/>
      <c r="AH8" s="29"/>
      <c r="AI8" s="29"/>
      <c r="AJ8" s="29"/>
      <c r="AK8" s="29"/>
      <c r="AL8" s="29"/>
      <c r="AM8" s="29"/>
      <c r="AN8" s="29"/>
      <c r="AO8" s="29"/>
      <c r="AP8" s="29"/>
      <c r="AQ8" s="29"/>
      <c r="AR8" s="29" t="str">
        <f t="shared" ref="AR8:BO8" si="15">LEFT(AR1,FIND("/",AR1)-1)</f>
        <v>Transport, lorry &gt;16t, fleet average</v>
      </c>
      <c r="AS8" s="29" t="str">
        <f t="shared" si="15"/>
        <v>Transport, freight, rail</v>
      </c>
      <c r="AT8" s="29" t="str">
        <f t="shared" si="15"/>
        <v>Transport, lorry 20-28t, fleet average</v>
      </c>
      <c r="AU8" s="29" t="str">
        <f t="shared" si="15"/>
        <v>Transport, freight, rail</v>
      </c>
      <c r="AV8" s="29" t="str">
        <f t="shared" si="15"/>
        <v>Transport, lorry &gt;32t, EURO3</v>
      </c>
      <c r="AW8" s="29" t="str">
        <f t="shared" si="15"/>
        <v>Transport, lorry 16-32t, EURO3</v>
      </c>
      <c r="AX8" s="29" t="str">
        <f t="shared" si="15"/>
        <v>sawlog and veneer log, hardwood, sustainable forest management, measured as solid wood under bark, at forest road</v>
      </c>
      <c r="AY8" s="29" t="str">
        <f t="shared" si="15"/>
        <v>sawlog and veneer log, hardwood, sustainable forest management, measured as solid wood under bark, at forest road</v>
      </c>
      <c r="AZ8" s="29" t="str">
        <f t="shared" si="15"/>
        <v>sawlog and veneer log, hardwood, sustainable forest management, measured as solid wood under bark, at forest road</v>
      </c>
      <c r="BA8" s="29" t="str">
        <f t="shared" si="15"/>
        <v>sawlog and veneer log, hardwood, sustainable forest management, measured as solid wood under bark, at forest road</v>
      </c>
      <c r="BB8" s="29" t="str">
        <f t="shared" si="15"/>
        <v>sawlog and veneer log, hardwood, sustainable forest management, measured as solid wood under bark, at forest road</v>
      </c>
      <c r="BC8" s="29" t="str">
        <f t="shared" si="15"/>
        <v>sawlog and veneer log, hardwood, sustainable forest management, measured as solid wood under bark, at forest road</v>
      </c>
      <c r="BD8" s="29" t="str">
        <f t="shared" si="15"/>
        <v>sawlog and veneer log, hardwood, sustainable forest management, measured as solid wood under bark, at forest road</v>
      </c>
      <c r="BE8" s="29" t="str">
        <f t="shared" si="15"/>
        <v>sawlog and veneer log, hardwood, sustainable forest management, measured as solid wood under bark, at forest road</v>
      </c>
      <c r="BF8" s="29" t="str">
        <f t="shared" si="15"/>
        <v>sawlog and veneer log, hardwood, sustainable forest management, measured as solid wood under bark, at forest road_631</v>
      </c>
      <c r="BG8" s="29" t="str">
        <f t="shared" si="15"/>
        <v>sawlog and veneer log, softwood, sustainable forest management, measured as solid wood under bark, at forest road</v>
      </c>
      <c r="BH8" s="29" t="str">
        <f t="shared" si="15"/>
        <v>sawlog and veneer log, softwood, sustainable forest management, measured as solid wood under bark, at forest road</v>
      </c>
      <c r="BI8" s="29" t="str">
        <f t="shared" si="15"/>
        <v>sawlog and veneer log, softwood, sustainable forest management, measured as solid wood under bark, at forest road</v>
      </c>
      <c r="BJ8" s="29" t="str">
        <f t="shared" si="15"/>
        <v>sawlog and veneer log, softwood, sustainable forest management, measured as solid wood under bark, at forest road</v>
      </c>
      <c r="BK8" s="29" t="str">
        <f t="shared" si="15"/>
        <v>sawlog and veneer log, softwood, sustainable forest management, measured as solid wood under bark, at forest road</v>
      </c>
      <c r="BL8" s="29" t="str">
        <f t="shared" si="15"/>
        <v>sawlog and veneer log, softwood, sustainable forest management, measured as solid wood under bark, at forest road</v>
      </c>
      <c r="BM8" s="29" t="str">
        <f t="shared" si="15"/>
        <v>sawlog and veneer log, softwood, sustainable forest management, measured as solid wood under bark, at forest road</v>
      </c>
      <c r="BN8" s="29" t="str">
        <f t="shared" si="15"/>
        <v>sawlog and veneer log, softwood, sustainable forest management, measured as solid wood under bark, at forest road</v>
      </c>
      <c r="BO8" s="29" t="str">
        <f t="shared" si="15"/>
        <v>sawlog and veneer log, softwood, sustainable forest management, measured as solid wood under bark, at forest road_631</v>
      </c>
      <c r="BS8" s="29" t="str">
        <f t="shared" ref="BS8:CJ8" si="16">LEFT(BS1,FIND("/",BS1)-1)</f>
        <v>glued laminated timber, indoor use, at plant</v>
      </c>
      <c r="BT8" s="29" t="str">
        <f t="shared" si="16"/>
        <v>glued laminated timber, indoor use, at plant</v>
      </c>
      <c r="BU8" s="29" t="str">
        <f t="shared" si="16"/>
        <v>glued laminated timber, indoor use, at plant</v>
      </c>
      <c r="BV8" s="29" t="str">
        <f t="shared" si="16"/>
        <v>glued laminated timber, indoor use, at plant</v>
      </c>
      <c r="BW8" s="29" t="str">
        <f t="shared" si="16"/>
        <v>glued laminated timber, indoor use, at plant</v>
      </c>
      <c r="BX8" s="29" t="str">
        <f t="shared" si="16"/>
        <v>glued laminated timber, indoor use, at plant</v>
      </c>
      <c r="BY8" s="29" t="str">
        <f t="shared" si="16"/>
        <v>glued laminated timber, indoor use, at plant</v>
      </c>
      <c r="BZ8" s="29" t="str">
        <f t="shared" si="16"/>
        <v>glued laminated timber, indoor use, at plant</v>
      </c>
      <c r="CA8" s="29" t="str">
        <f t="shared" si="16"/>
        <v>glued laminated timber, indoor use, at plant_631</v>
      </c>
      <c r="CB8" s="29" t="str">
        <f t="shared" si="16"/>
        <v>glued laminated timber, outdoor use, at plant</v>
      </c>
      <c r="CC8" s="29" t="str">
        <f t="shared" si="16"/>
        <v>glued laminated timber, outdoor use, at plant</v>
      </c>
      <c r="CD8" s="29" t="str">
        <f t="shared" si="16"/>
        <v>glued laminated timber, outdoor use, at plant</v>
      </c>
      <c r="CE8" s="29" t="str">
        <f t="shared" si="16"/>
        <v>glued laminated timber, outdoor use, at plant</v>
      </c>
      <c r="CF8" s="29" t="str">
        <f t="shared" si="16"/>
        <v>glued laminated timber, outdoor use, at plant</v>
      </c>
      <c r="CG8" s="29" t="str">
        <f t="shared" si="16"/>
        <v>glued laminated timber, outdoor use, at plant</v>
      </c>
      <c r="CH8" s="29" t="str">
        <f t="shared" si="16"/>
        <v>glued laminated timber, outdoor use, at plant</v>
      </c>
      <c r="CI8" s="29" t="str">
        <f t="shared" si="16"/>
        <v>glued laminated timber, outdoor use, at plant</v>
      </c>
      <c r="CJ8" s="29" t="str">
        <f t="shared" si="16"/>
        <v>glued laminated timber, outdoor use, at plant_631</v>
      </c>
    </row>
    <row r="9" spans="1:88" s="17" customFormat="1">
      <c r="B9" s="17" t="s">
        <v>1018</v>
      </c>
      <c r="C9" s="29">
        <f>INDEX('Roundwood_transp._input'!$D$1:$M$96,MATCH('s3.LCIA'!C$8,'Roundwood_transp._input'!$D$1:$D$96,0),5)</f>
        <v>1.6350000000000002</v>
      </c>
      <c r="D9" s="29">
        <f>INDEX('Roundwood_transp._input'!$D$1:$M$96,MATCH('s3.LCIA'!D$8,'Roundwood_transp._input'!$D$1:$D$96,0),5)</f>
        <v>1.6350000000000002</v>
      </c>
      <c r="E9" s="29">
        <f>INDEX('Roundwood_transp._input'!$D$1:$M$96,MATCH('s3.LCIA'!E$8,'Roundwood_transp._input'!$D$1:$D$96,0),5)</f>
        <v>1.6350000000000002</v>
      </c>
      <c r="F9" s="29">
        <f>INDEX('Roundwood_transp._input'!$D$1:$M$96,MATCH('s3.LCIA'!F$8,'Roundwood_transp._input'!$D$1:$D$96,0),5)</f>
        <v>1.6350000000000002</v>
      </c>
      <c r="G9" s="29">
        <f>INDEX('Roundwood_transp._input'!$D$1:$M$96,MATCH('s3.LCIA'!G$8,'Roundwood_transp._input'!$D$1:$D$96,0),5)</f>
        <v>1.6350000000000002</v>
      </c>
      <c r="H9" s="29">
        <f>INDEX('Roundwood_transp._input'!$D$1:$M$96,MATCH('s3.LCIA'!H$8,'Roundwood_transp._input'!$D$1:$D$96,0),5)</f>
        <v>1.6350000000000002</v>
      </c>
      <c r="I9" s="29">
        <f>INDEX('Roundwood_transp._input'!$D$1:$M$96,MATCH('s3.LCIA'!I$8,'Roundwood_transp._input'!$D$1:$D$96,0),5)</f>
        <v>1.6350000000000002</v>
      </c>
      <c r="J9" s="29">
        <f>INDEX('Roundwood_transp._input'!$D$1:$M$96,MATCH('s3.LCIA'!J$8,'Roundwood_transp._input'!$D$1:$D$96,0),5)</f>
        <v>1.6350000000000002</v>
      </c>
      <c r="K9" s="29">
        <f>INDEX('Roundwood_transp._input'!$D$1:$M$96,MATCH('s3.LCIA'!K$8,'Roundwood_transp._input'!$D$1:$D$96,0),5)</f>
        <v>1.6350000000000002</v>
      </c>
      <c r="L9" s="29"/>
      <c r="M9" s="29"/>
      <c r="N9" s="29">
        <f>INDEX('Roundwood_transp._input'!$D$1:$M$96,MATCH('s3.LCIA'!N$8,'Roundwood_transp._input'!$D$1:$D$96,0),5)</f>
        <v>2.2399500000000003</v>
      </c>
      <c r="O9" s="29">
        <f>INDEX('Roundwood_transp._input'!$D$1:$M$96,MATCH('s3.LCIA'!O$8,'Roundwood_transp._input'!$D$1:$D$96,0),5)</f>
        <v>2.2399500000000003</v>
      </c>
      <c r="P9" s="29">
        <f>INDEX('Roundwood_transp._input'!$D$1:$M$96,MATCH('s3.LCIA'!P$8,'Roundwood_transp._input'!$D$1:$D$96,0),5)</f>
        <v>2.2399500000000003</v>
      </c>
      <c r="Q9" s="29">
        <f t="array" ref="Q9">INDEX('Roundwood_transp._input'!$D$1:$M$96,MATCH('s3.LCIA'!Q$8,'Roundwood_transp._input'!$D$1:$D$96,0),5)</f>
        <v>2.2399500000000003</v>
      </c>
      <c r="R9" s="29">
        <f>INDEX('Roundwood_transp._input'!$D$1:$M$96,MATCH('s3.LCIA'!R$8,'Roundwood_transp._input'!$D$1:$D$96,0),5)</f>
        <v>2.2399500000000003</v>
      </c>
      <c r="S9" s="29">
        <f>INDEX('Roundwood_transp._input'!$D$1:$M$96,MATCH('s3.LCIA'!S$8,'Roundwood_transp._input'!$D$1:$D$96,0),5)</f>
        <v>2.2399500000000003</v>
      </c>
      <c r="T9" s="29">
        <f>INDEX('Roundwood_transp._input'!$D$1:$M$96,MATCH('s3.LCIA'!T$8,'Roundwood_transp._input'!$D$1:$D$96,0),5)</f>
        <v>2.2399500000000003</v>
      </c>
      <c r="U9" s="29">
        <f>INDEX('Roundwood_transp._input'!$D$1:$M$96,MATCH('s3.LCIA'!U$8,'Roundwood_transp._input'!$D$1:$D$96,0),5)</f>
        <v>2.2399500000000003</v>
      </c>
      <c r="V9" s="29">
        <f>INDEX('Roundwood_transp._input'!$D$1:$M$96,MATCH('s3.LCIA'!V$8,'Roundwood_transp._input'!$D$1:$D$96,0),5)</f>
        <v>2.2399500000000003</v>
      </c>
      <c r="W9" s="29">
        <f>INDEX('Roundwood_transp._input'!$D$1:$M$96,MATCH('s3.LCIA'!W$8,'Roundwood_transp._input'!$D$1:$D$96,0),5)</f>
        <v>2.2399500000000003</v>
      </c>
      <c r="X9" s="29">
        <f>INDEX('Roundwood_transp._input'!$D$1:$M$96,MATCH('s3.LCIA'!X$8,'Roundwood_transp._input'!$D$1:$D$96,0),5)</f>
        <v>2.2399500000000003</v>
      </c>
      <c r="Y9" s="29">
        <f>INDEX('Roundwood_transp._input'!$D$1:$M$96,MATCH('s3.LCIA'!Y$8,'Roundwood_transp._input'!$D$1:$D$96,0),5)</f>
        <v>2.2399500000000003</v>
      </c>
      <c r="Z9" s="29">
        <f>INDEX('Roundwood_transp._input'!$D$1:$M$96,MATCH('s3.LCIA'!Z$8,'Roundwood_transp._input'!$D$1:$D$96,0),5)</f>
        <v>2.2399500000000003</v>
      </c>
      <c r="AA9" s="29">
        <f>INDEX('Roundwood_transp._input'!$D$1:$M$96,MATCH('s3.LCIA'!AA$8,'Roundwood_transp._input'!$D$1:$D$96,0),5)</f>
        <v>2.2399500000000003</v>
      </c>
      <c r="AB9" s="29">
        <f>INDEX('Roundwood_transp._input'!$D$1:$M$96,MATCH('s3.LCIA'!AB$8,'Roundwood_transp._input'!$D$1:$D$96,0),5)</f>
        <v>2.2399500000000003</v>
      </c>
      <c r="AC9" s="29">
        <f>INDEX('Roundwood_transp._input'!$D$1:$M$96,MATCH('s3.LCIA'!AC$8,'Roundwood_transp._input'!$D$1:$D$96,0),5)</f>
        <v>2.2399500000000003</v>
      </c>
      <c r="AD9" s="29">
        <f>INDEX('Roundwood_transp._input'!$D$1:$M$96,MATCH('s3.LCIA'!AD$8,'Roundwood_transp._input'!$D$1:$D$96,0),5)</f>
        <v>2.2399500000000003</v>
      </c>
      <c r="AE9" s="29">
        <f>INDEX('Roundwood_transp._input'!$D$1:$M$96,MATCH('s3.LCIA'!AE$8,'Roundwood_transp._input'!$D$1:$D$96,0),5)</f>
        <v>2.2399500000000003</v>
      </c>
      <c r="AF9" s="29"/>
      <c r="AG9" s="29"/>
      <c r="AH9" s="29"/>
      <c r="AI9" s="29"/>
      <c r="AJ9" s="29"/>
      <c r="AK9" s="29"/>
      <c r="AL9" s="29"/>
      <c r="AM9" s="29"/>
      <c r="AN9" s="29"/>
      <c r="AO9" s="29"/>
      <c r="AP9" s="29"/>
      <c r="AQ9" s="29"/>
      <c r="AR9" s="29"/>
      <c r="AS9" s="29"/>
      <c r="AT9" s="29"/>
      <c r="AU9" s="29"/>
      <c r="AV9" s="29"/>
      <c r="AW9" s="29"/>
      <c r="AX9" s="29" t="e">
        <f>INDEX('Roundwood_transp._input'!$D$1:$M$96,MATCH('s3.LCIA'!AX$8,'Roundwood_transp._input'!$D$1:$D$96,0),5)</f>
        <v>#N/A</v>
      </c>
      <c r="AY9" s="29" t="e">
        <f>INDEX('Roundwood_transp._input'!$D$1:$M$96,MATCH('s3.LCIA'!AY$8,'Roundwood_transp._input'!$D$1:$D$96,0),5)</f>
        <v>#N/A</v>
      </c>
      <c r="AZ9" s="29" t="e">
        <f>INDEX('Roundwood_transp._input'!$D$1:$M$96,MATCH('s3.LCIA'!AZ$8,'Roundwood_transp._input'!$D$1:$D$96,0),5)</f>
        <v>#N/A</v>
      </c>
      <c r="BA9" s="29" t="e">
        <f>INDEX('Roundwood_transp._input'!$D$1:$M$96,MATCH('s3.LCIA'!BA$8,'Roundwood_transp._input'!$D$1:$D$96,0),5)</f>
        <v>#N/A</v>
      </c>
      <c r="BB9" s="29" t="e">
        <f>INDEX('Roundwood_transp._input'!$D$1:$M$96,MATCH('s3.LCIA'!BB$8,'Roundwood_transp._input'!$D$1:$D$96,0),5)</f>
        <v>#N/A</v>
      </c>
      <c r="BC9" s="29" t="e">
        <f>INDEX('Roundwood_transp._input'!$D$1:$M$96,MATCH('s3.LCIA'!BC$8,'Roundwood_transp._input'!$D$1:$D$96,0),5)</f>
        <v>#N/A</v>
      </c>
      <c r="BD9" s="29" t="e">
        <f>INDEX('Roundwood_transp._input'!$D$1:$M$96,MATCH('s3.LCIA'!BD$8,'Roundwood_transp._input'!$D$1:$D$96,0),5)</f>
        <v>#N/A</v>
      </c>
      <c r="BE9" s="29" t="e">
        <f>INDEX('Roundwood_transp._input'!$D$1:$M$96,MATCH('s3.LCIA'!BE$8,'Roundwood_transp._input'!$D$1:$D$96,0),5)</f>
        <v>#N/A</v>
      </c>
      <c r="BF9" s="29" t="e">
        <f>INDEX('Roundwood_transp._input'!$D$1:$M$96,MATCH('s3.LCIA'!BF$8,'Roundwood_transp._input'!$D$1:$D$96,0),5)</f>
        <v>#N/A</v>
      </c>
      <c r="BG9" s="29" t="e">
        <f>INDEX('Roundwood_transp._input'!$D$1:$M$96,MATCH('s3.LCIA'!BG$8,'Roundwood_transp._input'!$D$1:$D$96,0),5)</f>
        <v>#N/A</v>
      </c>
      <c r="BH9" s="29" t="e">
        <f>INDEX('Roundwood_transp._input'!$D$1:$M$96,MATCH('s3.LCIA'!BH$8,'Roundwood_transp._input'!$D$1:$D$96,0),5)</f>
        <v>#N/A</v>
      </c>
      <c r="BI9" s="29" t="e">
        <f>INDEX('Roundwood_transp._input'!$D$1:$M$96,MATCH('s3.LCIA'!BI$8,'Roundwood_transp._input'!$D$1:$D$96,0),5)</f>
        <v>#N/A</v>
      </c>
      <c r="BJ9" s="29" t="e">
        <f>INDEX('Roundwood_transp._input'!$D$1:$M$96,MATCH('s3.LCIA'!BJ$8,'Roundwood_transp._input'!$D$1:$D$96,0),5)</f>
        <v>#N/A</v>
      </c>
      <c r="BK9" s="29" t="e">
        <f>INDEX('Roundwood_transp._input'!$D$1:$M$96,MATCH('s3.LCIA'!BK$8,'Roundwood_transp._input'!$D$1:$D$96,0),5)</f>
        <v>#N/A</v>
      </c>
      <c r="BL9" s="29" t="e">
        <f>INDEX('Roundwood_transp._input'!$D$1:$M$96,MATCH('s3.LCIA'!BL$8,'Roundwood_transp._input'!$D$1:$D$96,0),5)</f>
        <v>#N/A</v>
      </c>
      <c r="BM9" s="29" t="e">
        <f>INDEX('Roundwood_transp._input'!$D$1:$M$96,MATCH('s3.LCIA'!BM$8,'Roundwood_transp._input'!$D$1:$D$96,0),5)</f>
        <v>#N/A</v>
      </c>
      <c r="BN9" s="29" t="e">
        <f>INDEX('Roundwood_transp._input'!$D$1:$M$96,MATCH('s3.LCIA'!BN$8,'Roundwood_transp._input'!$D$1:$D$96,0),5)</f>
        <v>#N/A</v>
      </c>
      <c r="BO9" s="29" t="e">
        <f>INDEX('Roundwood_transp._input'!$D$1:$M$96,MATCH('s3.LCIA'!BO$8,'Roundwood_transp._input'!$D$1:$D$96,0),5)</f>
        <v>#N/A</v>
      </c>
      <c r="BR9" s="17" t="s">
        <v>1018</v>
      </c>
      <c r="BS9" s="29">
        <f>INDEX('Roundwood_transp._input'!$D$1:$M$96,MATCH('s3.LCIA'!BS$8,'Roundwood_transp._input'!$D$1:$D$96,0),5)</f>
        <v>2.2399500000000003</v>
      </c>
      <c r="BT9" s="29">
        <f>INDEX('Roundwood_transp._input'!$D$1:$M$96,MATCH('s3.LCIA'!BT$8,'Roundwood_transp._input'!$D$1:$D$96,0),5)</f>
        <v>2.2399500000000003</v>
      </c>
      <c r="BU9" s="29">
        <f>INDEX('Roundwood_transp._input'!$D$1:$M$96,MATCH('s3.LCIA'!BU$8,'Roundwood_transp._input'!$D$1:$D$96,0),5)</f>
        <v>2.2399500000000003</v>
      </c>
      <c r="BV9" s="29">
        <f>INDEX('Roundwood_transp._input'!$D$1:$M$96,MATCH('s3.LCIA'!BV$8,'Roundwood_transp._input'!$D$1:$D$96,0),5)</f>
        <v>2.2399500000000003</v>
      </c>
      <c r="BW9" s="29">
        <f>INDEX('Roundwood_transp._input'!$D$1:$M$96,MATCH('s3.LCIA'!BW$8,'Roundwood_transp._input'!$D$1:$D$96,0),5)</f>
        <v>2.2399500000000003</v>
      </c>
      <c r="BX9" s="29">
        <f>INDEX('Roundwood_transp._input'!$D$1:$M$96,MATCH('s3.LCIA'!BX$8,'Roundwood_transp._input'!$D$1:$D$96,0),5)</f>
        <v>2.2399500000000003</v>
      </c>
      <c r="BY9" s="29">
        <f>INDEX('Roundwood_transp._input'!$D$1:$M$96,MATCH('s3.LCIA'!BY$8,'Roundwood_transp._input'!$D$1:$D$96,0),5)</f>
        <v>2.2399500000000003</v>
      </c>
      <c r="BZ9" s="29">
        <f>INDEX('Roundwood_transp._input'!$D$1:$M$96,MATCH('s3.LCIA'!BZ$8,'Roundwood_transp._input'!$D$1:$D$96,0),5)</f>
        <v>2.2399500000000003</v>
      </c>
      <c r="CA9" s="29">
        <f>INDEX('Roundwood_transp._input'!$D$1:$M$96,MATCH('s3.LCIA'!CA$8,'Roundwood_transp._input'!$D$1:$D$96,0),5)</f>
        <v>2.2399500000000003</v>
      </c>
      <c r="CB9" s="29">
        <f>INDEX('Roundwood_transp._input'!$D$1:$M$96,MATCH('s3.LCIA'!CB$8,'Roundwood_transp._input'!$D$1:$D$96,0),5)</f>
        <v>2.2399500000000003</v>
      </c>
      <c r="CC9" s="29">
        <f>INDEX('Roundwood_transp._input'!$D$1:$M$96,MATCH('s3.LCIA'!CC$8,'Roundwood_transp._input'!$D$1:$D$96,0),5)</f>
        <v>2.2399500000000003</v>
      </c>
      <c r="CD9" s="29">
        <f>INDEX('Roundwood_transp._input'!$D$1:$M$96,MATCH('s3.LCIA'!CD$8,'Roundwood_transp._input'!$D$1:$D$96,0),5)</f>
        <v>2.2399500000000003</v>
      </c>
      <c r="CE9" s="29">
        <f>INDEX('Roundwood_transp._input'!$D$1:$M$96,MATCH('s3.LCIA'!CE$8,'Roundwood_transp._input'!$D$1:$D$96,0),5)</f>
        <v>2.2399500000000003</v>
      </c>
      <c r="CF9" s="29">
        <f>INDEX('Roundwood_transp._input'!$D$1:$M$96,MATCH('s3.LCIA'!CF$8,'Roundwood_transp._input'!$D$1:$D$96,0),5)</f>
        <v>2.2399500000000003</v>
      </c>
      <c r="CG9" s="29">
        <f>INDEX('Roundwood_transp._input'!$D$1:$M$96,MATCH('s3.LCIA'!CG$8,'Roundwood_transp._input'!$D$1:$D$96,0),5)</f>
        <v>2.2399500000000003</v>
      </c>
      <c r="CH9" s="29">
        <f>INDEX('Roundwood_transp._input'!$D$1:$M$96,MATCH('s3.LCIA'!CH$8,'Roundwood_transp._input'!$D$1:$D$96,0),5)</f>
        <v>2.2399500000000003</v>
      </c>
      <c r="CI9" s="29">
        <f>INDEX('Roundwood_transp._input'!$D$1:$M$96,MATCH('s3.LCIA'!CI$8,'Roundwood_transp._input'!$D$1:$D$96,0),5)</f>
        <v>2.2399500000000003</v>
      </c>
      <c r="CJ9" s="29">
        <f>INDEX('Roundwood_transp._input'!$D$1:$M$96,MATCH('s3.LCIA'!CJ$8,'Roundwood_transp._input'!$D$1:$D$96,0),5)</f>
        <v>2.2399500000000003</v>
      </c>
    </row>
    <row r="10" spans="1:88" s="17" customFormat="1">
      <c r="B10" s="17" t="s">
        <v>1129</v>
      </c>
      <c r="C10" s="29"/>
      <c r="D10" s="29"/>
      <c r="E10" s="29"/>
      <c r="F10" s="29"/>
      <c r="G10" s="29"/>
      <c r="H10" s="29"/>
      <c r="I10" s="29"/>
      <c r="J10" s="29"/>
      <c r="K10" s="29"/>
      <c r="L10" s="29"/>
      <c r="M10" s="29"/>
      <c r="N10" s="175">
        <v>74</v>
      </c>
      <c r="O10" s="175">
        <v>74</v>
      </c>
      <c r="P10" s="175">
        <v>74</v>
      </c>
      <c r="Q10" s="175">
        <v>74</v>
      </c>
      <c r="R10" s="175">
        <v>74</v>
      </c>
      <c r="S10" s="175">
        <v>74</v>
      </c>
      <c r="T10" s="175">
        <v>74</v>
      </c>
      <c r="U10" s="175">
        <v>74</v>
      </c>
      <c r="V10" s="175">
        <v>74</v>
      </c>
      <c r="W10" s="175">
        <v>74</v>
      </c>
      <c r="X10" s="175">
        <v>74</v>
      </c>
      <c r="Y10" s="175">
        <v>74</v>
      </c>
      <c r="Z10" s="175">
        <v>74</v>
      </c>
      <c r="AA10" s="175">
        <v>74</v>
      </c>
      <c r="AB10" s="175">
        <v>74</v>
      </c>
      <c r="AC10" s="175">
        <v>74</v>
      </c>
      <c r="AD10" s="175">
        <v>74</v>
      </c>
      <c r="AE10" s="175">
        <v>74</v>
      </c>
      <c r="AF10" s="29"/>
      <c r="AG10" s="29"/>
      <c r="AH10" s="29"/>
      <c r="AI10" s="29"/>
      <c r="AJ10" s="29"/>
      <c r="AK10" s="29"/>
      <c r="AL10" s="29"/>
      <c r="AM10" s="29"/>
      <c r="AN10" s="29"/>
      <c r="AO10" s="29"/>
      <c r="AP10" s="281" t="s">
        <v>1127</v>
      </c>
      <c r="AQ10" s="29"/>
      <c r="AR10" s="29">
        <f>'s3.Transport'!E28</f>
        <v>0</v>
      </c>
      <c r="AS10" s="29">
        <f>'s3.Transport'!F28</f>
        <v>0</v>
      </c>
      <c r="AT10" s="29">
        <f>'s3.Transport'!E29</f>
        <v>0</v>
      </c>
      <c r="AU10" s="29">
        <f>'s3.Transport'!F29</f>
        <v>0</v>
      </c>
      <c r="AV10" s="29"/>
      <c r="AW10" s="29"/>
      <c r="AX10" s="29">
        <f t="array" ref="AX10">INDEX(Dichten!$A$2:$E$19,MATCH('s3.LCIA'!AX6&amp;'s3.LCIA'!AX2,INDEX(Dichten!$A$2:$E$19,,1)&amp;INDEX(Dichten!$A$2:$E$19,,2),0),5)</f>
        <v>1.1968000000000001</v>
      </c>
      <c r="AY10" s="29">
        <f t="array" ref="AY10">INDEX(Dichten!$A$2:$E$19,MATCH('s3.LCIA'!AY6&amp;'s3.LCIA'!AY2,INDEX(Dichten!$A$2:$E$19,,1)&amp;INDEX(Dichten!$A$2:$E$19,,2),0),5)</f>
        <v>1.2155</v>
      </c>
      <c r="AZ10" s="29">
        <f t="array" ref="AZ10">INDEX(Dichten!$A$2:$E$19,MATCH('s3.LCIA'!AZ6&amp;'s3.LCIA'!AZ2,INDEX(Dichten!$A$2:$E$19,,1)&amp;INDEX(Dichten!$A$2:$E$19,,2),0),5)</f>
        <v>1.1968000000000001</v>
      </c>
      <c r="BA10" s="29">
        <f t="array" ref="BA10">INDEX(Dichten!$A$2:$E$19,MATCH('s3.LCIA'!BA6&amp;'s3.LCIA'!BA2,INDEX(Dichten!$A$2:$E$19,,1)&amp;INDEX(Dichten!$A$2:$E$19,,2),0),5)</f>
        <v>1.1968000000000001</v>
      </c>
      <c r="BB10" s="29">
        <f t="array" ref="BB10">INDEX(Dichten!$A$2:$E$19,MATCH('s3.LCIA'!BB6&amp;'s3.LCIA'!BB2,INDEX(Dichten!$A$2:$E$19,,1)&amp;INDEX(Dichten!$A$2:$E$19,,2),0),5)</f>
        <v>1.1968000000000001</v>
      </c>
      <c r="BC10" s="29">
        <f t="array" ref="BC10">INDEX(Dichten!$A$2:$E$19,MATCH('s3.LCIA'!BC6&amp;'s3.LCIA'!BC2,INDEX(Dichten!$A$2:$E$19,,1)&amp;INDEX(Dichten!$A$2:$E$19,,2),0),5)</f>
        <v>1.1968000000000001</v>
      </c>
      <c r="BD10" s="29">
        <f t="array" ref="BD10">INDEX(Dichten!$A$2:$E$19,MATCH('s3.LCIA'!BD6&amp;'s3.LCIA'!BD2,INDEX(Dichten!$A$2:$E$19,,1)&amp;INDEX(Dichten!$A$2:$E$19,,2),0),5)</f>
        <v>1.1968000000000001</v>
      </c>
      <c r="BE10" s="29">
        <f t="array" ref="BE10">INDEX(Dichten!$A$2:$E$19,MATCH('s3.LCIA'!BE6&amp;'s3.LCIA'!BE2,INDEX(Dichten!$A$2:$E$19,,1)&amp;INDEX(Dichten!$A$2:$E$19,,2),0),5)</f>
        <v>1.1968000000000001</v>
      </c>
      <c r="BF10" s="29">
        <f t="array" ref="BF10">INDEX(Dichten!$A$2:$E$19,MATCH('s3.LCIA'!BF6&amp;'s3.LCIA'!BF2,INDEX(Dichten!$A$2:$E$19,,1)&amp;INDEX(Dichten!$A$2:$E$19,,2),0),5)</f>
        <v>1.1968000000000001</v>
      </c>
      <c r="BG10" s="29">
        <f t="array" ref="BG10">INDEX(Dichten!$A$2:$E$19,MATCH('s3.LCIA'!BG6&amp;'s3.LCIA'!BG2,INDEX(Dichten!$A$2:$E$19,,1)&amp;INDEX(Dichten!$A$2:$E$19,,2),0),5)</f>
        <v>0.83776000000000006</v>
      </c>
      <c r="BH10" s="29">
        <f t="array" ref="BH10">INDEX(Dichten!$A$2:$E$19,MATCH('s3.LCIA'!BH6&amp;'s3.LCIA'!BH2,INDEX(Dichten!$A$2:$E$19,,1)&amp;INDEX(Dichten!$A$2:$E$19,,2),0),5)</f>
        <v>0.87584000000000006</v>
      </c>
      <c r="BI10" s="29">
        <f t="array" ref="BI10">INDEX(Dichten!$A$2:$E$19,MATCH('s3.LCIA'!BI6&amp;'s3.LCIA'!BI2,INDEX(Dichten!$A$2:$E$19,,1)&amp;INDEX(Dichten!$A$2:$E$19,,2),0),5)</f>
        <v>0.87584000000000006</v>
      </c>
      <c r="BJ10" s="29">
        <f t="array" ref="BJ10">INDEX(Dichten!$A$2:$E$19,MATCH('s3.LCIA'!BJ6&amp;'s3.LCIA'!BJ2,INDEX(Dichten!$A$2:$E$19,,1)&amp;INDEX(Dichten!$A$2:$E$19,,2),0),5)</f>
        <v>0.87584000000000006</v>
      </c>
      <c r="BK10" s="29">
        <f t="array" ref="BK10">INDEX(Dichten!$A$2:$E$19,MATCH('s3.LCIA'!BK6&amp;'s3.LCIA'!BK2,INDEX(Dichten!$A$2:$E$19,,1)&amp;INDEX(Dichten!$A$2:$E$19,,2),0),5)</f>
        <v>0.93296000000000001</v>
      </c>
      <c r="BL10" s="29">
        <f t="array" ref="BL10">INDEX(Dichten!$A$2:$E$19,MATCH('s3.LCIA'!BL6&amp;'s3.LCIA'!BL2,INDEX(Dichten!$A$2:$E$19,,1)&amp;INDEX(Dichten!$A$2:$E$19,,2),0),5)</f>
        <v>0.93296000000000001</v>
      </c>
      <c r="BM10" s="29">
        <f t="array" ref="BM10">INDEX(Dichten!$A$2:$E$19,MATCH('s3.LCIA'!BM6&amp;'s3.LCIA'!BM2,INDEX(Dichten!$A$2:$E$19,,1)&amp;INDEX(Dichten!$A$2:$E$19,,2),0),5)</f>
        <v>0.87584000000000006</v>
      </c>
      <c r="BN10" s="29">
        <f t="array" ref="BN10">INDEX(Dichten!$A$2:$E$19,MATCH('s3.LCIA'!BN6&amp;'s3.LCIA'!BN2,INDEX(Dichten!$A$2:$E$19,,1)&amp;INDEX(Dichten!$A$2:$E$19,,2),0),5)</f>
        <v>0.87584000000000006</v>
      </c>
      <c r="BO10" s="29">
        <f t="array" ref="BO10">INDEX(Dichten!$A$2:$E$19,MATCH('s3.LCIA'!BO6&amp;'s3.LCIA'!BO2,INDEX(Dichten!$A$2:$E$19,,1)&amp;INDEX(Dichten!$A$2:$E$19,,2),0),5)</f>
        <v>0.83776000000000006</v>
      </c>
      <c r="BR10" s="17" t="s">
        <v>1423</v>
      </c>
      <c r="BS10" s="29">
        <f>INDEX('Roundwood_transp._input'!$D$1:$M$96,MATCH('s3.LCIA'!BS$8,'Roundwood_transp._input'!$D$1:$D$96,0),2)</f>
        <v>1.37</v>
      </c>
      <c r="BT10" s="29">
        <f>INDEX('Roundwood_transp._input'!$D$1:$M$96,MATCH('s3.LCIA'!BT$8,'Roundwood_transp._input'!$D$1:$D$96,0),2)</f>
        <v>1.37</v>
      </c>
      <c r="BU10" s="29">
        <f>INDEX('Roundwood_transp._input'!$D$1:$M$96,MATCH('s3.LCIA'!BU$8,'Roundwood_transp._input'!$D$1:$D$96,0),2)</f>
        <v>1.37</v>
      </c>
      <c r="BV10" s="29">
        <f>INDEX('Roundwood_transp._input'!$D$1:$M$96,MATCH('s3.LCIA'!BV$8,'Roundwood_transp._input'!$D$1:$D$96,0),2)</f>
        <v>1.37</v>
      </c>
      <c r="BW10" s="29">
        <f>INDEX('Roundwood_transp._input'!$D$1:$M$96,MATCH('s3.LCIA'!BW$8,'Roundwood_transp._input'!$D$1:$D$96,0),2)</f>
        <v>1.37</v>
      </c>
      <c r="BX10" s="29">
        <f>INDEX('Roundwood_transp._input'!$D$1:$M$96,MATCH('s3.LCIA'!BX$8,'Roundwood_transp._input'!$D$1:$D$96,0),2)</f>
        <v>1.37</v>
      </c>
      <c r="BY10" s="29">
        <f>INDEX('Roundwood_transp._input'!$D$1:$M$96,MATCH('s3.LCIA'!BY$8,'Roundwood_transp._input'!$D$1:$D$96,0),2)</f>
        <v>1.37</v>
      </c>
      <c r="BZ10" s="29">
        <f>INDEX('Roundwood_transp._input'!$D$1:$M$96,MATCH('s3.LCIA'!BZ$8,'Roundwood_transp._input'!$D$1:$D$96,0),2)</f>
        <v>1.37</v>
      </c>
      <c r="CA10" s="29">
        <f>INDEX('Roundwood_transp._input'!$D$1:$M$96,MATCH('s3.LCIA'!CA$8,'Roundwood_transp._input'!$D$1:$D$96,0),2)</f>
        <v>1.37</v>
      </c>
      <c r="CB10" s="29">
        <f>INDEX('Roundwood_transp._input'!$D$1:$M$96,MATCH('s3.LCIA'!CB$8,'Roundwood_transp._input'!$D$1:$D$96,0),2)</f>
        <v>1.37</v>
      </c>
      <c r="CC10" s="29">
        <f>INDEX('Roundwood_transp._input'!$D$1:$M$96,MATCH('s3.LCIA'!CC$8,'Roundwood_transp._input'!$D$1:$D$96,0),2)</f>
        <v>1.37</v>
      </c>
      <c r="CD10" s="29">
        <f>INDEX('Roundwood_transp._input'!$D$1:$M$96,MATCH('s3.LCIA'!CD$8,'Roundwood_transp._input'!$D$1:$D$96,0),2)</f>
        <v>1.37</v>
      </c>
      <c r="CE10" s="29">
        <f>INDEX('Roundwood_transp._input'!$D$1:$M$96,MATCH('s3.LCIA'!CE$8,'Roundwood_transp._input'!$D$1:$D$96,0),2)</f>
        <v>1.37</v>
      </c>
      <c r="CF10" s="29">
        <f>INDEX('Roundwood_transp._input'!$D$1:$M$96,MATCH('s3.LCIA'!CF$8,'Roundwood_transp._input'!$D$1:$D$96,0),2)</f>
        <v>1.37</v>
      </c>
      <c r="CG10" s="29">
        <f>INDEX('Roundwood_transp._input'!$D$1:$M$96,MATCH('s3.LCIA'!CG$8,'Roundwood_transp._input'!$D$1:$D$96,0),2)</f>
        <v>1.37</v>
      </c>
      <c r="CH10" s="29">
        <f>INDEX('Roundwood_transp._input'!$D$1:$M$96,MATCH('s3.LCIA'!CH$8,'Roundwood_transp._input'!$D$1:$D$96,0),2)</f>
        <v>1.37</v>
      </c>
      <c r="CI10" s="29">
        <f>INDEX('Roundwood_transp._input'!$D$1:$M$96,MATCH('s3.LCIA'!CI$8,'Roundwood_transp._input'!$D$1:$D$96,0),2)</f>
        <v>1.37</v>
      </c>
      <c r="CJ10" s="29">
        <f>INDEX('Roundwood_transp._input'!$D$1:$M$96,MATCH('s3.LCIA'!CJ$8,'Roundwood_transp._input'!$D$1:$D$96,0),2)</f>
        <v>1.37</v>
      </c>
    </row>
    <row r="11" spans="1:88" s="17" customFormat="1">
      <c r="B11" s="17" t="s">
        <v>1132</v>
      </c>
      <c r="C11" s="29" t="str">
        <f>INDEX('Roundwood_transp._input'!$D$1:$M$96,MATCH('s3.LCIA'!C$8,'Roundwood_transp._input'!$D$1:$D$96,0),7)</f>
        <v>sawlog and veneer log, softwood, sustainable forest management, measured as solid wood under bark, at forest road</v>
      </c>
      <c r="D11" s="29" t="str">
        <f>INDEX('Roundwood_transp._input'!$D$1:$M$96,MATCH('s3.LCIA'!D$8,'Roundwood_transp._input'!$D$1:$D$96,0),7)</f>
        <v>sawlog and veneer log, softwood, sustainable forest management, measured as solid wood under bark, at forest road</v>
      </c>
      <c r="E11" s="29" t="str">
        <f>INDEX('Roundwood_transp._input'!$D$1:$M$96,MATCH('s3.LCIA'!E$8,'Roundwood_transp._input'!$D$1:$D$96,0),7)</f>
        <v>sawlog and veneer log, softwood, sustainable forest management, measured as solid wood under bark, at forest road</v>
      </c>
      <c r="F11" s="29" t="str">
        <f>INDEX('Roundwood_transp._input'!$D$1:$M$96,MATCH('s3.LCIA'!F$8,'Roundwood_transp._input'!$D$1:$D$96,0),7)</f>
        <v>sawlog and veneer log, softwood, sustainable forest management, measured as solid wood under bark, at forest road</v>
      </c>
      <c r="G11" s="29" t="str">
        <f>INDEX('Roundwood_transp._input'!$D$1:$M$96,MATCH('s3.LCIA'!G$8,'Roundwood_transp._input'!$D$1:$D$96,0),7)</f>
        <v>sawlog and veneer log, softwood, sustainable forest management, measured as solid wood under bark, at forest road</v>
      </c>
      <c r="H11" s="29" t="str">
        <f>INDEX('Roundwood_transp._input'!$D$1:$M$96,MATCH('s3.LCIA'!H$8,'Roundwood_transp._input'!$D$1:$D$96,0),7)</f>
        <v>sawlog and veneer log, softwood, sustainable forest management, measured as solid wood under bark, at forest road</v>
      </c>
      <c r="I11" s="29" t="str">
        <f>INDEX('Roundwood_transp._input'!$D$1:$M$96,MATCH('s3.LCIA'!I$8,'Roundwood_transp._input'!$D$1:$D$96,0),7)</f>
        <v>sawlog and veneer log, softwood, sustainable forest management, measured as solid wood under bark, at forest road</v>
      </c>
      <c r="J11" s="29" t="str">
        <f>INDEX('Roundwood_transp._input'!$D$1:$M$96,MATCH('s3.LCIA'!J$8,'Roundwood_transp._input'!$D$1:$D$96,0),7)</f>
        <v>sawlog and veneer log, softwood, sustainable forest management, measured as solid wood under bark, at forest road</v>
      </c>
      <c r="K11" s="29" t="str">
        <f>INDEX('Roundwood_transp._input'!$D$1:$M$96,MATCH('s3.LCIA'!K$8,'Roundwood_transp._input'!$D$1:$D$96,0),7)</f>
        <v>sawlog and veneer log, softwood, sustainable forest management, measured as solid wood under bark, at forest road</v>
      </c>
      <c r="L11" s="29"/>
      <c r="M11" s="29"/>
      <c r="N11" s="29" t="str">
        <f>INDEX('Roundwood_transp._input'!$D$1:$M$96,MATCH('s3.LCIA'!N$8,'Roundwood_transp._input'!$D$1:$D$96,0),7)</f>
        <v>sawlog and veneer log, softwood, sustainable forest management, measured as solid wood under bark, at forest road</v>
      </c>
      <c r="O11" s="29" t="str">
        <f>INDEX('Roundwood_transp._input'!$D$1:$M$96,MATCH('s3.LCIA'!O$8,'Roundwood_transp._input'!$D$1:$D$96,0),7)</f>
        <v>sawlog and veneer log, softwood, sustainable forest management, measured as solid wood under bark, at forest road</v>
      </c>
      <c r="P11" s="29" t="str">
        <f>INDEX('Roundwood_transp._input'!$D$1:$M$96,MATCH('s3.LCIA'!P$8,'Roundwood_transp._input'!$D$1:$D$96,0),7)</f>
        <v>sawlog and veneer log, softwood, sustainable forest management, measured as solid wood under bark, at forest road</v>
      </c>
      <c r="Q11" s="29" t="str">
        <f>INDEX('Roundwood_transp._input'!$D$1:$M$96,MATCH('s3.LCIA'!Q$8,'Roundwood_transp._input'!$D$1:$D$96,0),7)</f>
        <v>sawlog and veneer log, softwood, sustainable forest management, measured as solid wood under bark, at forest road</v>
      </c>
      <c r="R11" s="29" t="str">
        <f>INDEX('Roundwood_transp._input'!$D$1:$M$96,MATCH('s3.LCIA'!R$8,'Roundwood_transp._input'!$D$1:$D$96,0),7)</f>
        <v>sawlog and veneer log, softwood, sustainable forest management, measured as solid wood under bark, at forest road</v>
      </c>
      <c r="S11" s="29" t="str">
        <f>INDEX('Roundwood_transp._input'!$D$1:$M$96,MATCH('s3.LCIA'!S$8,'Roundwood_transp._input'!$D$1:$D$96,0),7)</f>
        <v>sawlog and veneer log, softwood, sustainable forest management, measured as solid wood under bark, at forest road</v>
      </c>
      <c r="T11" s="29" t="str">
        <f>INDEX('Roundwood_transp._input'!$D$1:$M$96,MATCH('s3.LCIA'!T$8,'Roundwood_transp._input'!$D$1:$D$96,0),7)</f>
        <v>sawlog and veneer log, softwood, sustainable forest management, measured as solid wood under bark, at forest road</v>
      </c>
      <c r="U11" s="29" t="str">
        <f>INDEX('Roundwood_transp._input'!$D$1:$M$96,MATCH('s3.LCIA'!U$8,'Roundwood_transp._input'!$D$1:$D$96,0),7)</f>
        <v>sawlog and veneer log, softwood, sustainable forest management, measured as solid wood under bark, at forest road</v>
      </c>
      <c r="V11" s="29" t="str">
        <f>INDEX('Roundwood_transp._input'!$D$1:$M$96,MATCH('s3.LCIA'!V$8,'Roundwood_transp._input'!$D$1:$D$96,0),7)</f>
        <v>sawlog and veneer log, softwood, sustainable forest management, measured as solid wood under bark, at forest road</v>
      </c>
      <c r="W11" s="29" t="str">
        <f>INDEX('Roundwood_transp._input'!$D$1:$M$96,MATCH('s3.LCIA'!W$8,'Roundwood_transp._input'!$D$1:$D$96,0),7)</f>
        <v>sawlog and veneer log, softwood, sustainable forest management, measured as solid wood under bark, at forest road</v>
      </c>
      <c r="X11" s="29" t="str">
        <f>INDEX('Roundwood_transp._input'!$D$1:$M$96,MATCH('s3.LCIA'!X$8,'Roundwood_transp._input'!$D$1:$D$96,0),7)</f>
        <v>sawlog and veneer log, softwood, sustainable forest management, measured as solid wood under bark, at forest road</v>
      </c>
      <c r="Y11" s="29" t="str">
        <f>INDEX('Roundwood_transp._input'!$D$1:$M$96,MATCH('s3.LCIA'!Y$8,'Roundwood_transp._input'!$D$1:$D$96,0),7)</f>
        <v>sawlog and veneer log, softwood, sustainable forest management, measured as solid wood under bark, at forest road</v>
      </c>
      <c r="Z11" s="29" t="str">
        <f>INDEX('Roundwood_transp._input'!$D$1:$M$96,MATCH('s3.LCIA'!Z$8,'Roundwood_transp._input'!$D$1:$D$96,0),7)</f>
        <v>sawlog and veneer log, softwood, sustainable forest management, measured as solid wood under bark, at forest road</v>
      </c>
      <c r="AA11" s="29" t="str">
        <f>INDEX('Roundwood_transp._input'!$D$1:$M$96,MATCH('s3.LCIA'!AA$8,'Roundwood_transp._input'!$D$1:$D$96,0),7)</f>
        <v>sawlog and veneer log, softwood, sustainable forest management, measured as solid wood under bark, at forest road</v>
      </c>
      <c r="AB11" s="29" t="str">
        <f>INDEX('Roundwood_transp._input'!$D$1:$M$96,MATCH('s3.LCIA'!AB$8,'Roundwood_transp._input'!$D$1:$D$96,0),7)</f>
        <v>sawlog and veneer log, softwood, sustainable forest management, measured as solid wood under bark, at forest road</v>
      </c>
      <c r="AC11" s="29" t="str">
        <f>INDEX('Roundwood_transp._input'!$D$1:$M$96,MATCH('s3.LCIA'!AC$8,'Roundwood_transp._input'!$D$1:$D$96,0),7)</f>
        <v>sawlog and veneer log, softwood, sustainable forest management, measured as solid wood under bark, at forest road</v>
      </c>
      <c r="AD11" s="29" t="str">
        <f>INDEX('Roundwood_transp._input'!$D$1:$M$96,MATCH('s3.LCIA'!AD$8,'Roundwood_transp._input'!$D$1:$D$96,0),7)</f>
        <v>sawlog and veneer log, softwood, sustainable forest management, measured as solid wood under bark, at forest road</v>
      </c>
      <c r="AE11" s="29" t="str">
        <f>INDEX('Roundwood_transp._input'!$D$1:$M$96,MATCH('s3.LCIA'!AE$8,'Roundwood_transp._input'!$D$1:$D$96,0),7)</f>
        <v>sawlog and veneer log, softwood, sustainable forest management, measured as solid wood under bark, at forest road</v>
      </c>
      <c r="AF11" s="29"/>
      <c r="AG11" s="29"/>
      <c r="AH11" s="29"/>
      <c r="AI11" s="29"/>
      <c r="AJ11" s="29"/>
      <c r="AK11" s="29"/>
      <c r="AL11" s="29"/>
      <c r="AM11" s="29"/>
      <c r="AN11" s="29"/>
      <c r="AO11" s="29"/>
      <c r="AP11" s="281" t="s">
        <v>1421</v>
      </c>
      <c r="AQ11" s="29"/>
      <c r="AR11" s="281" t="e">
        <f>'s3.Transport'!C162</f>
        <v>#N/A</v>
      </c>
      <c r="AS11" s="281" t="e">
        <f>'s3.Transport'!D162</f>
        <v>#N/A</v>
      </c>
      <c r="AT11" s="281" t="e">
        <f>'s3.Transport'!C163</f>
        <v>#N/A</v>
      </c>
      <c r="AU11" s="281" t="e">
        <f>'s3.Transport'!D163</f>
        <v>#N/A</v>
      </c>
      <c r="AV11" s="29"/>
      <c r="AW11" s="29"/>
      <c r="AX11" s="29">
        <f t="array" ref="AX11">INDEX(Dichten!$A$2:$F$19,MATCH('s3.LCIA'!AX6&amp;'s3.LCIA'!AX2,INDEX(Dichten!$A$2:$F$19,,1)&amp;INDEX(Dichten!$A$2:$F$19,,2),0),6)</f>
        <v>0.70399999999999996</v>
      </c>
      <c r="AY11" s="29">
        <f t="array" ref="AY11">INDEX(Dichten!$A$2:$F$19,MATCH('s3.LCIA'!AY6&amp;'s3.LCIA'!AY2,INDEX(Dichten!$A$2:$F$19,,1)&amp;INDEX(Dichten!$A$2:$F$19,,2),0),6)</f>
        <v>0.71499999999999997</v>
      </c>
      <c r="AZ11" s="29">
        <f t="array" ref="AZ11">INDEX(Dichten!$A$2:$F$19,MATCH('s3.LCIA'!AZ6&amp;'s3.LCIA'!AZ2,INDEX(Dichten!$A$2:$F$19,,1)&amp;INDEX(Dichten!$A$2:$F$19,,2),0),6)</f>
        <v>0.70399999999999996</v>
      </c>
      <c r="BA11" s="29">
        <f t="array" ref="BA11">INDEX(Dichten!$A$2:$F$19,MATCH('s3.LCIA'!BA6&amp;'s3.LCIA'!BA2,INDEX(Dichten!$A$2:$F$19,,1)&amp;INDEX(Dichten!$A$2:$F$19,,2),0),6)</f>
        <v>0.70399999999999996</v>
      </c>
      <c r="BB11" s="29">
        <f t="array" ref="BB11">INDEX(Dichten!$A$2:$F$19,MATCH('s3.LCIA'!BB6&amp;'s3.LCIA'!BB2,INDEX(Dichten!$A$2:$F$19,,1)&amp;INDEX(Dichten!$A$2:$F$19,,2),0),6)</f>
        <v>0.70399999999999996</v>
      </c>
      <c r="BC11" s="29">
        <f t="array" ref="BC11">INDEX(Dichten!$A$2:$F$19,MATCH('s3.LCIA'!BC6&amp;'s3.LCIA'!BC2,INDEX(Dichten!$A$2:$F$19,,1)&amp;INDEX(Dichten!$A$2:$F$19,,2),0),6)</f>
        <v>0.70399999999999996</v>
      </c>
      <c r="BD11" s="29">
        <f t="array" ref="BD11">INDEX(Dichten!$A$2:$F$19,MATCH('s3.LCIA'!BD6&amp;'s3.LCIA'!BD2,INDEX(Dichten!$A$2:$F$19,,1)&amp;INDEX(Dichten!$A$2:$F$19,,2),0),6)</f>
        <v>0.70399999999999996</v>
      </c>
      <c r="BE11" s="29">
        <f t="array" ref="BE11">INDEX(Dichten!$A$2:$F$19,MATCH('s3.LCIA'!BE6&amp;'s3.LCIA'!BE2,INDEX(Dichten!$A$2:$F$19,,1)&amp;INDEX(Dichten!$A$2:$F$19,,2),0),6)</f>
        <v>0.70399999999999996</v>
      </c>
      <c r="BF11" s="29">
        <f t="array" ref="BF11">INDEX(Dichten!$A$2:$F$19,MATCH('s3.LCIA'!BF6&amp;'s3.LCIA'!BF2,INDEX(Dichten!$A$2:$F$19,,1)&amp;INDEX(Dichten!$A$2:$F$19,,2),0),6)</f>
        <v>0.70399999999999996</v>
      </c>
      <c r="BG11" s="29">
        <f t="array" ref="BG11">INDEX(Dichten!$A$2:$F$19,MATCH('s3.LCIA'!BG6&amp;'s3.LCIA'!BG2,INDEX(Dichten!$A$2:$F$19,,1)&amp;INDEX(Dichten!$A$2:$F$19,,2),0),6)</f>
        <v>0.48399999999999999</v>
      </c>
      <c r="BH11" s="29">
        <f t="array" ref="BH11">INDEX(Dichten!$A$2:$F$19,MATCH('s3.LCIA'!BH6&amp;'s3.LCIA'!BH2,INDEX(Dichten!$A$2:$F$19,,1)&amp;INDEX(Dichten!$A$2:$F$19,,2),0),6)</f>
        <v>0.50600000000000001</v>
      </c>
      <c r="BI11" s="29">
        <f t="array" ref="BI11">INDEX(Dichten!$A$2:$F$19,MATCH('s3.LCIA'!BI6&amp;'s3.LCIA'!BI2,INDEX(Dichten!$A$2:$F$19,,1)&amp;INDEX(Dichten!$A$2:$F$19,,2),0),6)</f>
        <v>0.50600000000000001</v>
      </c>
      <c r="BJ11" s="29">
        <f t="array" ref="BJ11">INDEX(Dichten!$A$2:$F$19,MATCH('s3.LCIA'!BJ6&amp;'s3.LCIA'!BJ2,INDEX(Dichten!$A$2:$F$19,,1)&amp;INDEX(Dichten!$A$2:$F$19,,2),0),6)</f>
        <v>0.50600000000000001</v>
      </c>
      <c r="BK11" s="29">
        <f t="array" ref="BK11">INDEX(Dichten!$A$2:$F$19,MATCH('s3.LCIA'!BK6&amp;'s3.LCIA'!BK2,INDEX(Dichten!$A$2:$F$19,,1)&amp;INDEX(Dichten!$A$2:$F$19,,2),0),6)</f>
        <v>0.53900000000000003</v>
      </c>
      <c r="BL11" s="29">
        <f t="array" ref="BL11">INDEX(Dichten!$A$2:$F$19,MATCH('s3.LCIA'!BL6&amp;'s3.LCIA'!BL2,INDEX(Dichten!$A$2:$F$19,,1)&amp;INDEX(Dichten!$A$2:$F$19,,2),0),6)</f>
        <v>0.53900000000000003</v>
      </c>
      <c r="BM11" s="29">
        <f t="array" ref="BM11">INDEX(Dichten!$A$2:$F$19,MATCH('s3.LCIA'!BM6&amp;'s3.LCIA'!BM2,INDEX(Dichten!$A$2:$F$19,,1)&amp;INDEX(Dichten!$A$2:$F$19,,2),0),6)</f>
        <v>0.50600000000000001</v>
      </c>
      <c r="BN11" s="29">
        <f t="array" ref="BN11">INDEX(Dichten!$A$2:$F$19,MATCH('s3.LCIA'!BN6&amp;'s3.LCIA'!BN2,INDEX(Dichten!$A$2:$F$19,,1)&amp;INDEX(Dichten!$A$2:$F$19,,2),0),6)</f>
        <v>0.50600000000000001</v>
      </c>
      <c r="BO11" s="29">
        <f t="array" ref="BO11">INDEX(Dichten!$A$2:$F$19,MATCH('s3.LCIA'!BO6&amp;'s3.LCIA'!BO2,INDEX(Dichten!$A$2:$F$19,,1)&amp;INDEX(Dichten!$A$2:$F$19,,2),0),6)</f>
        <v>0.48399999999999999</v>
      </c>
    </row>
    <row r="12" spans="1:88" s="17" customFormat="1">
      <c r="B12" s="17" t="s">
        <v>1024</v>
      </c>
      <c r="C12" s="29">
        <f>IF(ISNUMBER(INDEX('Roundwood_transp._input'!$D$1:$M$96,MATCH('s3.LCIA'!C$8,'Roundwood_transp._input'!$D$1:$D$96,0),8)),INDEX('Roundwood_transp._input'!$D$1:$M$96,MATCH('s3.LCIA'!C$8,'Roundwood_transp._input'!$D$1:$D$96,0),8),INDEX('Roundwood_transp._input'!$D$1:$M$96,MATCH('s3.LCIA'!C$8,'Roundwood_transp._input'!$D$1:$D$96,0),10))</f>
        <v>62.457000000000001</v>
      </c>
      <c r="D12" s="29">
        <f>IF(ISNUMBER(INDEX('Roundwood_transp._input'!$D$1:$M$96,MATCH('s3.LCIA'!D$8,'Roundwood_transp._input'!$D$1:$D$96,0),8)),INDEX('Roundwood_transp._input'!$D$1:$M$96,MATCH('s3.LCIA'!D$8,'Roundwood_transp._input'!$D$1:$D$96,0),8),INDEX('Roundwood_transp._input'!$D$1:$M$96,MATCH('s3.LCIA'!D$8,'Roundwood_transp._input'!$D$1:$D$96,0),10))</f>
        <v>62.457000000000001</v>
      </c>
      <c r="E12" s="29">
        <f>IF(ISNUMBER(INDEX('Roundwood_transp._input'!$D$1:$M$96,MATCH('s3.LCIA'!E$8,'Roundwood_transp._input'!$D$1:$D$96,0),8)),INDEX('Roundwood_transp._input'!$D$1:$M$96,MATCH('s3.LCIA'!E$8,'Roundwood_transp._input'!$D$1:$D$96,0),8),INDEX('Roundwood_transp._input'!$D$1:$M$96,MATCH('s3.LCIA'!E$8,'Roundwood_transp._input'!$D$1:$D$96,0),10))</f>
        <v>62.457000000000001</v>
      </c>
      <c r="F12" s="29">
        <f>IF(ISNUMBER(INDEX('Roundwood_transp._input'!$D$1:$M$96,MATCH('s3.LCIA'!F$8,'Roundwood_transp._input'!$D$1:$D$96,0),8)),INDEX('Roundwood_transp._input'!$D$1:$M$96,MATCH('s3.LCIA'!F$8,'Roundwood_transp._input'!$D$1:$D$96,0),8),INDEX('Roundwood_transp._input'!$D$1:$M$96,MATCH('s3.LCIA'!F$8,'Roundwood_transp._input'!$D$1:$D$96,0),10))</f>
        <v>62.457000000000001</v>
      </c>
      <c r="G12" s="29">
        <f>IF(ISNUMBER(INDEX('Roundwood_transp._input'!$D$1:$M$96,MATCH('s3.LCIA'!G$8,'Roundwood_transp._input'!$D$1:$D$96,0),8)),INDEX('Roundwood_transp._input'!$D$1:$M$96,MATCH('s3.LCIA'!G$8,'Roundwood_transp._input'!$D$1:$D$96,0),8),INDEX('Roundwood_transp._input'!$D$1:$M$96,MATCH('s3.LCIA'!G$8,'Roundwood_transp._input'!$D$1:$D$96,0),10))</f>
        <v>62.457000000000001</v>
      </c>
      <c r="H12" s="29">
        <f>IF(ISNUMBER(INDEX('Roundwood_transp._input'!$D$1:$M$96,MATCH('s3.LCIA'!H$8,'Roundwood_transp._input'!$D$1:$D$96,0),8)),INDEX('Roundwood_transp._input'!$D$1:$M$96,MATCH('s3.LCIA'!H$8,'Roundwood_transp._input'!$D$1:$D$96,0),8),INDEX('Roundwood_transp._input'!$D$1:$M$96,MATCH('s3.LCIA'!H$8,'Roundwood_transp._input'!$D$1:$D$96,0),10))</f>
        <v>62.457000000000001</v>
      </c>
      <c r="I12" s="29">
        <f>IF(ISNUMBER(INDEX('Roundwood_transp._input'!$D$1:$M$96,MATCH('s3.LCIA'!I$8,'Roundwood_transp._input'!$D$1:$D$96,0),8)),INDEX('Roundwood_transp._input'!$D$1:$M$96,MATCH('s3.LCIA'!I$8,'Roundwood_transp._input'!$D$1:$D$96,0),8),INDEX('Roundwood_transp._input'!$D$1:$M$96,MATCH('s3.LCIA'!I$8,'Roundwood_transp._input'!$D$1:$D$96,0),10))</f>
        <v>62.457000000000001</v>
      </c>
      <c r="J12" s="29">
        <f>IF(ISNUMBER(INDEX('Roundwood_transp._input'!$D$1:$M$96,MATCH('s3.LCIA'!J$8,'Roundwood_transp._input'!$D$1:$D$96,0),8)),INDEX('Roundwood_transp._input'!$D$1:$M$96,MATCH('s3.LCIA'!J$8,'Roundwood_transp._input'!$D$1:$D$96,0),8),INDEX('Roundwood_transp._input'!$D$1:$M$96,MATCH('s3.LCIA'!J$8,'Roundwood_transp._input'!$D$1:$D$96,0),10))</f>
        <v>62.457000000000001</v>
      </c>
      <c r="K12" s="29">
        <f>IF(ISNUMBER(INDEX('Roundwood_transp._input'!$D$1:$M$96,MATCH('s3.LCIA'!K$8,'Roundwood_transp._input'!$D$1:$D$96,0),8)),INDEX('Roundwood_transp._input'!$D$1:$M$96,MATCH('s3.LCIA'!K$8,'Roundwood_transp._input'!$D$1:$D$96,0),8),INDEX('Roundwood_transp._input'!$D$1:$M$96,MATCH('s3.LCIA'!K$8,'Roundwood_transp._input'!$D$1:$D$96,0),10))</f>
        <v>62.457000000000001</v>
      </c>
      <c r="L12" s="29"/>
      <c r="M12" s="29"/>
      <c r="N12" s="29">
        <f t="array" ref="N12">IF(ISNUMBER(INDEX('Roundwood_transp._input'!$D$1:$M$96,MATCH('s3.LCIA'!N$8,'Roundwood_transp._input'!$D$1:$D$96,0),8)),INDEX('Roundwood_transp._input'!$D$1:$M$96,MATCH('s3.LCIA'!N$8,'Roundwood_transp._input'!$D$1:$D$96,0),8),INDEX('Roundwood_transp._input'!$D$1:$M$96,MATCH('s3.LCIA'!N$8,'Roundwood_transp._input'!$D$1:$D$96,0),10))+37</f>
        <v>122.56609</v>
      </c>
      <c r="O12" s="29">
        <f>IF(ISNUMBER(INDEX('Roundwood_transp._input'!$D$1:$M$96,MATCH('s3.LCIA'!O$8,'Roundwood_transp._input'!$D$1:$D$96,0),8)),INDEX('Roundwood_transp._input'!$D$1:$M$96,MATCH('s3.LCIA'!O$8,'Roundwood_transp._input'!$D$1:$D$96,0),8),INDEX('Roundwood_transp._input'!$D$1:$M$96,MATCH('s3.LCIA'!O$8,'Roundwood_transp._input'!$D$1:$D$96,0),10))+37</f>
        <v>122.56609</v>
      </c>
      <c r="P12" s="29">
        <f>IF(ISNUMBER(INDEX('Roundwood_transp._input'!$D$1:$M$96,MATCH('s3.LCIA'!P$8,'Roundwood_transp._input'!$D$1:$D$96,0),8)),INDEX('Roundwood_transp._input'!$D$1:$M$96,MATCH('s3.LCIA'!P$8,'Roundwood_transp._input'!$D$1:$D$96,0),8),INDEX('Roundwood_transp._input'!$D$1:$M$96,MATCH('s3.LCIA'!P$8,'Roundwood_transp._input'!$D$1:$D$96,0),10))+37</f>
        <v>122.56609</v>
      </c>
      <c r="Q12" s="29">
        <f>IF(ISNUMBER(INDEX('Roundwood_transp._input'!$D$1:$M$96,MATCH('s3.LCIA'!Q$8,'Roundwood_transp._input'!$D$1:$D$96,0),8)),INDEX('Roundwood_transp._input'!$D$1:$M$96,MATCH('s3.LCIA'!Q$8,'Roundwood_transp._input'!$D$1:$D$96,0),8),INDEX('Roundwood_transp._input'!$D$1:$M$96,MATCH('s3.LCIA'!Q$8,'Roundwood_transp._input'!$D$1:$D$96,0),10))+37</f>
        <v>122.56609</v>
      </c>
      <c r="R12" s="29">
        <f>IF(ISNUMBER(INDEX('Roundwood_transp._input'!$D$1:$M$96,MATCH('s3.LCIA'!R$8,'Roundwood_transp._input'!$D$1:$D$96,0),8)),INDEX('Roundwood_transp._input'!$D$1:$M$96,MATCH('s3.LCIA'!R$8,'Roundwood_transp._input'!$D$1:$D$96,0),8),INDEX('Roundwood_transp._input'!$D$1:$M$96,MATCH('s3.LCIA'!R$8,'Roundwood_transp._input'!$D$1:$D$96,0),10))+37</f>
        <v>122.56609</v>
      </c>
      <c r="S12" s="29">
        <f>IF(ISNUMBER(INDEX('Roundwood_transp._input'!$D$1:$M$96,MATCH('s3.LCIA'!S$8,'Roundwood_transp._input'!$D$1:$D$96,0),8)),INDEX('Roundwood_transp._input'!$D$1:$M$96,MATCH('s3.LCIA'!S$8,'Roundwood_transp._input'!$D$1:$D$96,0),8),INDEX('Roundwood_transp._input'!$D$1:$M$96,MATCH('s3.LCIA'!S$8,'Roundwood_transp._input'!$D$1:$D$96,0),10))+37</f>
        <v>122.56609</v>
      </c>
      <c r="T12" s="29">
        <f t="array" ref="T12">IF(ISNUMBER(INDEX('Roundwood_transp._input'!$D$1:$M$96,MATCH('s3.LCIA'!T$8,'Roundwood_transp._input'!$D$1:$D$96,0),8)),INDEX('Roundwood_transp._input'!$D$1:$M$96,MATCH('s3.LCIA'!T$8,'Roundwood_transp._input'!$D$1:$D$96,0),8),INDEX('Roundwood_transp._input'!$D$1:$M$96,MATCH('s3.LCIA'!T$8,'Roundwood_transp._input'!$D$1:$D$96,0),10))+37</f>
        <v>122.56609</v>
      </c>
      <c r="U12" s="29">
        <f>IF(ISNUMBER(INDEX('Roundwood_transp._input'!$D$1:$M$96,MATCH('s3.LCIA'!U$8,'Roundwood_transp._input'!$D$1:$D$96,0),8)),INDEX('Roundwood_transp._input'!$D$1:$M$96,MATCH('s3.LCIA'!U$8,'Roundwood_transp._input'!$D$1:$D$96,0),8),INDEX('Roundwood_transp._input'!$D$1:$M$96,MATCH('s3.LCIA'!U$8,'Roundwood_transp._input'!$D$1:$D$96,0),10))+37</f>
        <v>122.56609</v>
      </c>
      <c r="V12" s="29">
        <f>IF(ISNUMBER(INDEX('Roundwood_transp._input'!$D$1:$M$96,MATCH('s3.LCIA'!V$8,'Roundwood_transp._input'!$D$1:$D$96,0),8)),INDEX('Roundwood_transp._input'!$D$1:$M$96,MATCH('s3.LCIA'!V$8,'Roundwood_transp._input'!$D$1:$D$96,0),8),INDEX('Roundwood_transp._input'!$D$1:$M$96,MATCH('s3.LCIA'!V$8,'Roundwood_transp._input'!$D$1:$D$96,0),10))</f>
        <v>85.566090000000003</v>
      </c>
      <c r="W12" s="29">
        <f t="array" ref="W12">IF(ISNUMBER(INDEX('Roundwood_transp._input'!$D$1:$M$96,MATCH('s3.LCIA'!W$8,'Roundwood_transp._input'!$D$1:$D$96,0),8)),INDEX('Roundwood_transp._input'!$D$1:$M$96,MATCH('s3.LCIA'!W$8,'Roundwood_transp._input'!$D$1:$D$96,0),8),INDEX('Roundwood_transp._input'!$D$1:$M$96,MATCH('s3.LCIA'!W$8,'Roundwood_transp._input'!$D$1:$D$96,0),10))+37</f>
        <v>122.56609</v>
      </c>
      <c r="X12" s="29">
        <f>IF(ISNUMBER(INDEX('Roundwood_transp._input'!$D$1:$M$96,MATCH('s3.LCIA'!X$8,'Roundwood_transp._input'!$D$1:$D$96,0),8)),INDEX('Roundwood_transp._input'!$D$1:$M$96,MATCH('s3.LCIA'!X$8,'Roundwood_transp._input'!$D$1:$D$96,0),8),INDEX('Roundwood_transp._input'!$D$1:$M$96,MATCH('s3.LCIA'!X$8,'Roundwood_transp._input'!$D$1:$D$96,0),10))+37</f>
        <v>122.56609</v>
      </c>
      <c r="Y12" s="29">
        <f>IF(ISNUMBER(INDEX('Roundwood_transp._input'!$D$1:$M$96,MATCH('s3.LCIA'!Y$8,'Roundwood_transp._input'!$D$1:$D$96,0),8)),INDEX('Roundwood_transp._input'!$D$1:$M$96,MATCH('s3.LCIA'!Y$8,'Roundwood_transp._input'!$D$1:$D$96,0),8),INDEX('Roundwood_transp._input'!$D$1:$M$96,MATCH('s3.LCIA'!Y$8,'Roundwood_transp._input'!$D$1:$D$96,0),10))+37</f>
        <v>122.56609</v>
      </c>
      <c r="Z12" s="29">
        <f>IF(ISNUMBER(INDEX('Roundwood_transp._input'!$D$1:$M$96,MATCH('s3.LCIA'!Z$8,'Roundwood_transp._input'!$D$1:$D$96,0),8)),INDEX('Roundwood_transp._input'!$D$1:$M$96,MATCH('s3.LCIA'!Z$8,'Roundwood_transp._input'!$D$1:$D$96,0),8),INDEX('Roundwood_transp._input'!$D$1:$M$96,MATCH('s3.LCIA'!Z$8,'Roundwood_transp._input'!$D$1:$D$96,0),10))+37</f>
        <v>122.56609</v>
      </c>
      <c r="AA12" s="29">
        <f>IF(ISNUMBER(INDEX('Roundwood_transp._input'!$D$1:$M$96,MATCH('s3.LCIA'!AA$8,'Roundwood_transp._input'!$D$1:$D$96,0),8)),INDEX('Roundwood_transp._input'!$D$1:$M$96,MATCH('s3.LCIA'!AA$8,'Roundwood_transp._input'!$D$1:$D$96,0),8),INDEX('Roundwood_transp._input'!$D$1:$M$96,MATCH('s3.LCIA'!AA$8,'Roundwood_transp._input'!$D$1:$D$96,0),10))+37</f>
        <v>122.56609</v>
      </c>
      <c r="AB12" s="29">
        <f>IF(ISNUMBER(INDEX('Roundwood_transp._input'!$D$1:$M$96,MATCH('s3.LCIA'!AB$8,'Roundwood_transp._input'!$D$1:$D$96,0),8)),INDEX('Roundwood_transp._input'!$D$1:$M$96,MATCH('s3.LCIA'!AB$8,'Roundwood_transp._input'!$D$1:$D$96,0),8),INDEX('Roundwood_transp._input'!$D$1:$M$96,MATCH('s3.LCIA'!AB$8,'Roundwood_transp._input'!$D$1:$D$96,0),10))+37</f>
        <v>122.56609</v>
      </c>
      <c r="AC12" s="29">
        <f>IF(ISNUMBER(INDEX('Roundwood_transp._input'!$D$1:$M$96,MATCH('s3.LCIA'!AC$8,'Roundwood_transp._input'!$D$1:$D$96,0),8)),INDEX('Roundwood_transp._input'!$D$1:$M$96,MATCH('s3.LCIA'!AC$8,'Roundwood_transp._input'!$D$1:$D$96,0),8),INDEX('Roundwood_transp._input'!$D$1:$M$96,MATCH('s3.LCIA'!AC$8,'Roundwood_transp._input'!$D$1:$D$96,0),10))+37</f>
        <v>122.56609</v>
      </c>
      <c r="AD12" s="29">
        <f>IF(ISNUMBER(INDEX('Roundwood_transp._input'!$D$1:$M$96,MATCH('s3.LCIA'!AD$8,'Roundwood_transp._input'!$D$1:$D$96,0),8)),INDEX('Roundwood_transp._input'!$D$1:$M$96,MATCH('s3.LCIA'!AD$8,'Roundwood_transp._input'!$D$1:$D$96,0),8),INDEX('Roundwood_transp._input'!$D$1:$M$96,MATCH('s3.LCIA'!AD$8,'Roundwood_transp._input'!$D$1:$D$96,0),10))+37</f>
        <v>122.56609</v>
      </c>
      <c r="AE12" s="29">
        <f>IF(ISNUMBER(INDEX('Roundwood_transp._input'!$D$1:$M$96,MATCH('s3.LCIA'!AE$8,'Roundwood_transp._input'!$D$1:$D$96,0),8)),INDEX('Roundwood_transp._input'!$D$1:$M$96,MATCH('s3.LCIA'!AE$8,'Roundwood_transp._input'!$D$1:$D$96,0),8),INDEX('Roundwood_transp._input'!$D$1:$M$96,MATCH('s3.LCIA'!AE$8,'Roundwood_transp._input'!$D$1:$D$96,0),10))</f>
        <v>85.566090000000003</v>
      </c>
      <c r="AF12" s="29"/>
      <c r="AG12" s="29"/>
      <c r="AH12" s="29"/>
      <c r="AI12" s="29"/>
      <c r="AJ12" s="29"/>
      <c r="AK12" s="29"/>
      <c r="AL12" s="29"/>
      <c r="AM12" s="29"/>
      <c r="AN12" s="29"/>
      <c r="AO12" s="29"/>
      <c r="AP12" s="281" t="s">
        <v>1422</v>
      </c>
      <c r="AQ12" s="29"/>
      <c r="AR12" s="281" t="e">
        <f>'s3.Transport'!C67</f>
        <v>#N/A</v>
      </c>
      <c r="AS12" s="281" t="e">
        <f>'s3.Transport'!D67</f>
        <v>#N/A</v>
      </c>
      <c r="AT12" s="281">
        <v>0</v>
      </c>
      <c r="AU12" s="281">
        <v>0</v>
      </c>
      <c r="AV12" s="29"/>
      <c r="AW12" s="29"/>
      <c r="AX12" s="29" t="e">
        <f>IF(ISNUMBER(INDEX('Roundwood_transp._input'!$D$1:$M$96,MATCH('s3.LCIA'!AX$8,'Roundwood_transp._input'!$D$1:$D$96,0),8)),INDEX('Roundwood_transp._input'!$D$1:$M$96,MATCH('s3.LCIA'!AX$8,'Roundwood_transp._input'!$D$1:$D$96,0),8),INDEX('Roundwood_transp._input'!$D$1:$M$96,MATCH('s3.LCIA'!AX$8,'Roundwood_transp._input'!$D$1:$D$96,0),10))</f>
        <v>#N/A</v>
      </c>
      <c r="AY12" s="29" t="e">
        <f>IF(ISNUMBER(INDEX('Roundwood_transp._input'!$D$1:$M$96,MATCH('s3.LCIA'!AY$8,'Roundwood_transp._input'!$D$1:$D$96,0),8)),INDEX('Roundwood_transp._input'!$D$1:$M$96,MATCH('s3.LCIA'!AY$8,'Roundwood_transp._input'!$D$1:$D$96,0),8),INDEX('Roundwood_transp._input'!$D$1:$M$96,MATCH('s3.LCIA'!AY$8,'Roundwood_transp._input'!$D$1:$D$96,0),10))</f>
        <v>#N/A</v>
      </c>
      <c r="AZ12" s="29" t="e">
        <f>IF(ISNUMBER(INDEX('Roundwood_transp._input'!$D$1:$M$96,MATCH('s3.LCIA'!AZ$8,'Roundwood_transp._input'!$D$1:$D$96,0),8)),INDEX('Roundwood_transp._input'!$D$1:$M$96,MATCH('s3.LCIA'!AZ$8,'Roundwood_transp._input'!$D$1:$D$96,0),8),INDEX('Roundwood_transp._input'!$D$1:$M$96,MATCH('s3.LCIA'!AZ$8,'Roundwood_transp._input'!$D$1:$D$96,0),10))</f>
        <v>#N/A</v>
      </c>
      <c r="BA12" s="29" t="e">
        <f>IF(ISNUMBER(INDEX('Roundwood_transp._input'!$D$1:$M$96,MATCH('s3.LCIA'!BA$8,'Roundwood_transp._input'!$D$1:$D$96,0),8)),INDEX('Roundwood_transp._input'!$D$1:$M$96,MATCH('s3.LCIA'!BA$8,'Roundwood_transp._input'!$D$1:$D$96,0),8),INDEX('Roundwood_transp._input'!$D$1:$M$96,MATCH('s3.LCIA'!BA$8,'Roundwood_transp._input'!$D$1:$D$96,0),10))</f>
        <v>#N/A</v>
      </c>
      <c r="BB12" s="29" t="e">
        <f>IF(ISNUMBER(INDEX('Roundwood_transp._input'!$D$1:$M$96,MATCH('s3.LCIA'!BB$8,'Roundwood_transp._input'!$D$1:$D$96,0),8)),INDEX('Roundwood_transp._input'!$D$1:$M$96,MATCH('s3.LCIA'!BB$8,'Roundwood_transp._input'!$D$1:$D$96,0),8),INDEX('Roundwood_transp._input'!$D$1:$M$96,MATCH('s3.LCIA'!BB$8,'Roundwood_transp._input'!$D$1:$D$96,0),10))</f>
        <v>#N/A</v>
      </c>
      <c r="BC12" s="29" t="e">
        <f>IF(ISNUMBER(INDEX('Roundwood_transp._input'!$D$1:$M$96,MATCH('s3.LCIA'!BC$8,'Roundwood_transp._input'!$D$1:$D$96,0),8)),INDEX('Roundwood_transp._input'!$D$1:$M$96,MATCH('s3.LCIA'!BC$8,'Roundwood_transp._input'!$D$1:$D$96,0),8),INDEX('Roundwood_transp._input'!$D$1:$M$96,MATCH('s3.LCIA'!BC$8,'Roundwood_transp._input'!$D$1:$D$96,0),10))</f>
        <v>#N/A</v>
      </c>
      <c r="BD12" s="29" t="e">
        <f>IF(ISNUMBER(INDEX('Roundwood_transp._input'!$D$1:$M$96,MATCH('s3.LCIA'!BD$8,'Roundwood_transp._input'!$D$1:$D$96,0),8)),INDEX('Roundwood_transp._input'!$D$1:$M$96,MATCH('s3.LCIA'!BD$8,'Roundwood_transp._input'!$D$1:$D$96,0),8),INDEX('Roundwood_transp._input'!$D$1:$M$96,MATCH('s3.LCIA'!BD$8,'Roundwood_transp._input'!$D$1:$D$96,0),10))</f>
        <v>#N/A</v>
      </c>
      <c r="BE12" s="29" t="e">
        <f>IF(ISNUMBER(INDEX('Roundwood_transp._input'!$D$1:$M$96,MATCH('s3.LCIA'!BE$8,'Roundwood_transp._input'!$D$1:$D$96,0),8)),INDEX('Roundwood_transp._input'!$D$1:$M$96,MATCH('s3.LCIA'!BE$8,'Roundwood_transp._input'!$D$1:$D$96,0),8),INDEX('Roundwood_transp._input'!$D$1:$M$96,MATCH('s3.LCIA'!BE$8,'Roundwood_transp._input'!$D$1:$D$96,0),10))</f>
        <v>#N/A</v>
      </c>
      <c r="BF12" s="29" t="e">
        <f>IF(ISNUMBER(INDEX('Roundwood_transp._input'!$D$1:$M$96,MATCH('s3.LCIA'!BF$8,'Roundwood_transp._input'!$D$1:$D$96,0),8)),INDEX('Roundwood_transp._input'!$D$1:$M$96,MATCH('s3.LCIA'!BF$8,'Roundwood_transp._input'!$D$1:$D$96,0),8),INDEX('Roundwood_transp._input'!$D$1:$M$96,MATCH('s3.LCIA'!BF$8,'Roundwood_transp._input'!$D$1:$D$96,0),10))</f>
        <v>#N/A</v>
      </c>
      <c r="BG12" s="29" t="e">
        <f>IF(ISNUMBER(INDEX('Roundwood_transp._input'!$D$1:$M$96,MATCH('s3.LCIA'!BG$8,'Roundwood_transp._input'!$D$1:$D$96,0),8)),INDEX('Roundwood_transp._input'!$D$1:$M$96,MATCH('s3.LCIA'!BG$8,'Roundwood_transp._input'!$D$1:$D$96,0),8),INDEX('Roundwood_transp._input'!$D$1:$M$96,MATCH('s3.LCIA'!BG$8,'Roundwood_transp._input'!$D$1:$D$96,0),10))</f>
        <v>#N/A</v>
      </c>
      <c r="BH12" s="29" t="e">
        <f>IF(ISNUMBER(INDEX('Roundwood_transp._input'!$D$1:$M$96,MATCH('s3.LCIA'!BH$8,'Roundwood_transp._input'!$D$1:$D$96,0),8)),INDEX('Roundwood_transp._input'!$D$1:$M$96,MATCH('s3.LCIA'!BH$8,'Roundwood_transp._input'!$D$1:$D$96,0),8),INDEX('Roundwood_transp._input'!$D$1:$M$96,MATCH('s3.LCIA'!BH$8,'Roundwood_transp._input'!$D$1:$D$96,0),10))</f>
        <v>#N/A</v>
      </c>
      <c r="BI12" s="29" t="e">
        <f>IF(ISNUMBER(INDEX('Roundwood_transp._input'!$D$1:$M$96,MATCH('s3.LCIA'!BI$8,'Roundwood_transp._input'!$D$1:$D$96,0),8)),INDEX('Roundwood_transp._input'!$D$1:$M$96,MATCH('s3.LCIA'!BI$8,'Roundwood_transp._input'!$D$1:$D$96,0),8),INDEX('Roundwood_transp._input'!$D$1:$M$96,MATCH('s3.LCIA'!BI$8,'Roundwood_transp._input'!$D$1:$D$96,0),10))</f>
        <v>#N/A</v>
      </c>
      <c r="BJ12" s="29" t="e">
        <f>IF(ISNUMBER(INDEX('Roundwood_transp._input'!$D$1:$M$96,MATCH('s3.LCIA'!BJ$8,'Roundwood_transp._input'!$D$1:$D$96,0),8)),INDEX('Roundwood_transp._input'!$D$1:$M$96,MATCH('s3.LCIA'!BJ$8,'Roundwood_transp._input'!$D$1:$D$96,0),8),INDEX('Roundwood_transp._input'!$D$1:$M$96,MATCH('s3.LCIA'!BJ$8,'Roundwood_transp._input'!$D$1:$D$96,0),10))</f>
        <v>#N/A</v>
      </c>
      <c r="BK12" s="29" t="e">
        <f>IF(ISNUMBER(INDEX('Roundwood_transp._input'!$D$1:$M$96,MATCH('s3.LCIA'!BK$8,'Roundwood_transp._input'!$D$1:$D$96,0),8)),INDEX('Roundwood_transp._input'!$D$1:$M$96,MATCH('s3.LCIA'!BK$8,'Roundwood_transp._input'!$D$1:$D$96,0),8),INDEX('Roundwood_transp._input'!$D$1:$M$96,MATCH('s3.LCIA'!BK$8,'Roundwood_transp._input'!$D$1:$D$96,0),10))</f>
        <v>#N/A</v>
      </c>
      <c r="BL12" s="29" t="e">
        <f>IF(ISNUMBER(INDEX('Roundwood_transp._input'!$D$1:$M$96,MATCH('s3.LCIA'!BL$8,'Roundwood_transp._input'!$D$1:$D$96,0),8)),INDEX('Roundwood_transp._input'!$D$1:$M$96,MATCH('s3.LCIA'!BL$8,'Roundwood_transp._input'!$D$1:$D$96,0),8),INDEX('Roundwood_transp._input'!$D$1:$M$96,MATCH('s3.LCIA'!BL$8,'Roundwood_transp._input'!$D$1:$D$96,0),10))</f>
        <v>#N/A</v>
      </c>
      <c r="BM12" s="29" t="e">
        <f>IF(ISNUMBER(INDEX('Roundwood_transp._input'!$D$1:$M$96,MATCH('s3.LCIA'!BM$8,'Roundwood_transp._input'!$D$1:$D$96,0),8)),INDEX('Roundwood_transp._input'!$D$1:$M$96,MATCH('s3.LCIA'!BM$8,'Roundwood_transp._input'!$D$1:$D$96,0),8),INDEX('Roundwood_transp._input'!$D$1:$M$96,MATCH('s3.LCIA'!BM$8,'Roundwood_transp._input'!$D$1:$D$96,0),10))</f>
        <v>#N/A</v>
      </c>
      <c r="BN12" s="29" t="e">
        <f>IF(ISNUMBER(INDEX('Roundwood_transp._input'!$D$1:$M$96,MATCH('s3.LCIA'!BN$8,'Roundwood_transp._input'!$D$1:$D$96,0),8)),INDEX('Roundwood_transp._input'!$D$1:$M$96,MATCH('s3.LCIA'!BN$8,'Roundwood_transp._input'!$D$1:$D$96,0),8),INDEX('Roundwood_transp._input'!$D$1:$M$96,MATCH('s3.LCIA'!BN$8,'Roundwood_transp._input'!$D$1:$D$96,0),10))</f>
        <v>#N/A</v>
      </c>
      <c r="BO12" s="29" t="e">
        <f>IF(ISNUMBER(INDEX('Roundwood_transp._input'!$D$1:$M$96,MATCH('s3.LCIA'!BO$8,'Roundwood_transp._input'!$D$1:$D$96,0),8)),INDEX('Roundwood_transp._input'!$D$1:$M$96,MATCH('s3.LCIA'!BO$8,'Roundwood_transp._input'!$D$1:$D$96,0),8),INDEX('Roundwood_transp._input'!$D$1:$M$96,MATCH('s3.LCIA'!BO$8,'Roundwood_transp._input'!$D$1:$D$96,0),10))</f>
        <v>#N/A</v>
      </c>
    </row>
    <row r="13" spans="1:88" s="17" customFormat="1">
      <c r="B13" s="17" t="s">
        <v>1025</v>
      </c>
      <c r="C13" s="29" t="str">
        <f>IF(ISNUMBER(INDEX('Roundwood_transp._input'!$D$1:$M$96,MATCH('s3.LCIA'!C$8,'Roundwood_transp._input'!$D$1:$D$96,0),8)),'Roundwood_transp._input'!$K$1,'Roundwood_transp._input'!$M$1)</f>
        <v>Transport, lorry &gt;16t, fleet average/RER U</v>
      </c>
      <c r="D13" s="29" t="str">
        <f>IF(ISNUMBER(INDEX('Roundwood_transp._input'!$D$1:$M$96,MATCH('s3.LCIA'!D$8,'Roundwood_transp._input'!$D$1:$D$96,0),8)),'Roundwood_transp._input'!$K$1,'Roundwood_transp._input'!$M$1)</f>
        <v>Transport, lorry &gt;16t, fleet average/RER U</v>
      </c>
      <c r="E13" s="29" t="str">
        <f>IF(ISNUMBER(INDEX('Roundwood_transp._input'!$D$1:$M$96,MATCH('s3.LCIA'!E$8,'Roundwood_transp._input'!$D$1:$D$96,0),8)),'Roundwood_transp._input'!$K$1,'Roundwood_transp._input'!$M$1)</f>
        <v>Transport, lorry &gt;16t, fleet average/RER U</v>
      </c>
      <c r="F13" s="29" t="str">
        <f>IF(ISNUMBER(INDEX('Roundwood_transp._input'!$D$1:$M$96,MATCH('s3.LCIA'!F$8,'Roundwood_transp._input'!$D$1:$D$96,0),8)),'Roundwood_transp._input'!$K$1,'Roundwood_transp._input'!$M$1)</f>
        <v>Transport, lorry &gt;16t, fleet average/RER U</v>
      </c>
      <c r="G13" s="29" t="str">
        <f>IF(ISNUMBER(INDEX('Roundwood_transp._input'!$D$1:$M$96,MATCH('s3.LCIA'!G$8,'Roundwood_transp._input'!$D$1:$D$96,0),8)),'Roundwood_transp._input'!$K$1,'Roundwood_transp._input'!$M$1)</f>
        <v>Transport, lorry &gt;16t, fleet average/RER U</v>
      </c>
      <c r="H13" s="29" t="str">
        <f>IF(ISNUMBER(INDEX('Roundwood_transp._input'!$D$1:$M$96,MATCH('s3.LCIA'!H$8,'Roundwood_transp._input'!$D$1:$D$96,0),8)),'Roundwood_transp._input'!$K$1,'Roundwood_transp._input'!$M$1)</f>
        <v>Transport, lorry &gt;16t, fleet average/RER U</v>
      </c>
      <c r="I13" s="29" t="str">
        <f>IF(ISNUMBER(INDEX('Roundwood_transp._input'!$D$1:$M$96,MATCH('s3.LCIA'!I$8,'Roundwood_transp._input'!$D$1:$D$96,0),8)),'Roundwood_transp._input'!$K$1,'Roundwood_transp._input'!$M$1)</f>
        <v>Transport, lorry &gt;16t, fleet average/RER U</v>
      </c>
      <c r="J13" s="29" t="str">
        <f>IF(ISNUMBER(INDEX('Roundwood_transp._input'!$D$1:$M$96,MATCH('s3.LCIA'!J$8,'Roundwood_transp._input'!$D$1:$D$96,0),8)),'Roundwood_transp._input'!$K$1,'Roundwood_transp._input'!$M$1)</f>
        <v>Transport, lorry &gt;16t, fleet average/RER U</v>
      </c>
      <c r="K13" s="29" t="str">
        <f>IF(ISNUMBER(INDEX('Roundwood_transp._input'!$D$1:$M$96,MATCH('s3.LCIA'!K$8,'Roundwood_transp._input'!$D$1:$D$96,0),8)),'Roundwood_transp._input'!$K$1,'Roundwood_transp._input'!$M$1)</f>
        <v>Transport, lorry 20-28t, fleet average/CH U</v>
      </c>
      <c r="L13" s="29"/>
      <c r="M13" s="29"/>
      <c r="N13" s="273" t="str">
        <f>IF(ISNUMBER(INDEX('Roundwood_transp._input'!$D$1:$M$96,MATCH('s3.LCIA'!N$8,'Roundwood_transp._input'!$D$1:$D$96,0),8)),'Roundwood_transp._input'!$K$1,'Roundwood_transp._input'!$M$1)</f>
        <v>Transport, lorry &gt;16t, fleet average/RER U</v>
      </c>
      <c r="O13" s="273" t="str">
        <f>IF(ISNUMBER(INDEX('Roundwood_transp._input'!$D$1:$M$96,MATCH('s3.LCIA'!O$8,'Roundwood_transp._input'!$D$1:$D$96,0),8)),'Roundwood_transp._input'!$K$1,'Roundwood_transp._input'!$M$1)</f>
        <v>Transport, lorry &gt;16t, fleet average/RER U</v>
      </c>
      <c r="P13" s="273" t="str">
        <f>IF(ISNUMBER(INDEX('Roundwood_transp._input'!$D$1:$M$96,MATCH('s3.LCIA'!P$8,'Roundwood_transp._input'!$D$1:$D$96,0),8)),'Roundwood_transp._input'!$K$1,'Roundwood_transp._input'!$M$1)</f>
        <v>Transport, lorry &gt;16t, fleet average/RER U</v>
      </c>
      <c r="Q13" s="273" t="str">
        <f>IF(ISNUMBER(INDEX('Roundwood_transp._input'!$D$1:$M$96,MATCH('s3.LCIA'!Q$8,'Roundwood_transp._input'!$D$1:$D$96,0),8)),'Roundwood_transp._input'!$K$1,'Roundwood_transp._input'!$M$1)</f>
        <v>Transport, lorry &gt;16t, fleet average/RER U</v>
      </c>
      <c r="R13" s="273" t="str">
        <f>IF(ISNUMBER(INDEX('Roundwood_transp._input'!$D$1:$M$96,MATCH('s3.LCIA'!R$8,'Roundwood_transp._input'!$D$1:$D$96,0),8)),'Roundwood_transp._input'!$K$1,'Roundwood_transp._input'!$M$1)</f>
        <v>Transport, lorry &gt;16t, fleet average/RER U</v>
      </c>
      <c r="S13" s="273" t="str">
        <f>IF(ISNUMBER(INDEX('Roundwood_transp._input'!$D$1:$M$96,MATCH('s3.LCIA'!S$8,'Roundwood_transp._input'!$D$1:$D$96,0),8)),'Roundwood_transp._input'!$K$1,'Roundwood_transp._input'!$M$1)</f>
        <v>Transport, lorry &gt;16t, fleet average/RER U</v>
      </c>
      <c r="T13" s="273" t="str">
        <f>IF(ISNUMBER(INDEX('Roundwood_transp._input'!$D$1:$M$96,MATCH('s3.LCIA'!T$8,'Roundwood_transp._input'!$D$1:$D$96,0),8)),'Roundwood_transp._input'!$K$1,'Roundwood_transp._input'!$M$1)</f>
        <v>Transport, lorry &gt;16t, fleet average/RER U</v>
      </c>
      <c r="U13" s="273" t="str">
        <f>IF(ISNUMBER(INDEX('Roundwood_transp._input'!$D$1:$M$96,MATCH('s3.LCIA'!U$8,'Roundwood_transp._input'!$D$1:$D$96,0),8)),'Roundwood_transp._input'!$K$1,'Roundwood_transp._input'!$M$1)</f>
        <v>Transport, lorry &gt;16t, fleet average/RER U</v>
      </c>
      <c r="V13" s="273" t="str">
        <f>IF(ISNUMBER(INDEX('Roundwood_transp._input'!$D$1:$M$96,MATCH('s3.LCIA'!V$8,'Roundwood_transp._input'!$D$1:$D$96,0),8)),'Roundwood_transp._input'!$K$1,'Roundwood_transp._input'!$M$1)</f>
        <v>Transport, lorry 20-28t, fleet average/CH U</v>
      </c>
      <c r="W13" s="273" t="str">
        <f>IF(ISNUMBER(INDEX('Roundwood_transp._input'!$D$1:$M$96,MATCH('s3.LCIA'!W$8,'Roundwood_transp._input'!$D$1:$D$96,0),8)),'Roundwood_transp._input'!$K$1,'Roundwood_transp._input'!$M$1)</f>
        <v>Transport, lorry &gt;16t, fleet average/RER U</v>
      </c>
      <c r="X13" s="273" t="str">
        <f>IF(ISNUMBER(INDEX('Roundwood_transp._input'!$D$1:$M$96,MATCH('s3.LCIA'!X$8,'Roundwood_transp._input'!$D$1:$D$96,0),8)),'Roundwood_transp._input'!$K$1,'Roundwood_transp._input'!$M$1)</f>
        <v>Transport, lorry &gt;16t, fleet average/RER U</v>
      </c>
      <c r="Y13" s="273" t="str">
        <f>IF(ISNUMBER(INDEX('Roundwood_transp._input'!$D$1:$M$96,MATCH('s3.LCIA'!Y$8,'Roundwood_transp._input'!$D$1:$D$96,0),8)),'Roundwood_transp._input'!$K$1,'Roundwood_transp._input'!$M$1)</f>
        <v>Transport, lorry &gt;16t, fleet average/RER U</v>
      </c>
      <c r="Z13" s="273" t="str">
        <f>IF(ISNUMBER(INDEX('Roundwood_transp._input'!$D$1:$M$96,MATCH('s3.LCIA'!Z$8,'Roundwood_transp._input'!$D$1:$D$96,0),8)),'Roundwood_transp._input'!$K$1,'Roundwood_transp._input'!$M$1)</f>
        <v>Transport, lorry &gt;16t, fleet average/RER U</v>
      </c>
      <c r="AA13" s="273" t="str">
        <f>IF(ISNUMBER(INDEX('Roundwood_transp._input'!$D$1:$M$96,MATCH('s3.LCIA'!AA$8,'Roundwood_transp._input'!$D$1:$D$96,0),8)),'Roundwood_transp._input'!$K$1,'Roundwood_transp._input'!$M$1)</f>
        <v>Transport, lorry &gt;16t, fleet average/RER U</v>
      </c>
      <c r="AB13" s="273" t="str">
        <f>IF(ISNUMBER(INDEX('Roundwood_transp._input'!$D$1:$M$96,MATCH('s3.LCIA'!AB$8,'Roundwood_transp._input'!$D$1:$D$96,0),8)),'Roundwood_transp._input'!$K$1,'Roundwood_transp._input'!$M$1)</f>
        <v>Transport, lorry &gt;16t, fleet average/RER U</v>
      </c>
      <c r="AC13" s="273" t="str">
        <f>IF(ISNUMBER(INDEX('Roundwood_transp._input'!$D$1:$M$96,MATCH('s3.LCIA'!AC$8,'Roundwood_transp._input'!$D$1:$D$96,0),8)),'Roundwood_transp._input'!$K$1,'Roundwood_transp._input'!$M$1)</f>
        <v>Transport, lorry &gt;16t, fleet average/RER U</v>
      </c>
      <c r="AD13" s="273" t="str">
        <f>IF(ISNUMBER(INDEX('Roundwood_transp._input'!$D$1:$M$96,MATCH('s3.LCIA'!AD$8,'Roundwood_transp._input'!$D$1:$D$96,0),8)),'Roundwood_transp._input'!$K$1,'Roundwood_transp._input'!$M$1)</f>
        <v>Transport, lorry &gt;16t, fleet average/RER U</v>
      </c>
      <c r="AE13" s="273" t="str">
        <f>IF(ISNUMBER(INDEX('Roundwood_transp._input'!$D$1:$M$96,MATCH('s3.LCIA'!AE$8,'Roundwood_transp._input'!$D$1:$D$96,0),8)),'Roundwood_transp._input'!$K$1,'Roundwood_transp._input'!$M$1)</f>
        <v>Transport, lorry 20-28t, fleet average/CH U</v>
      </c>
      <c r="AF13" s="29"/>
      <c r="AG13" s="29"/>
      <c r="AH13" s="29"/>
      <c r="AI13" s="29"/>
      <c r="AJ13" s="29"/>
      <c r="AK13" s="29"/>
      <c r="AL13" s="29"/>
      <c r="AM13" s="29"/>
      <c r="AN13" s="29"/>
      <c r="AO13" s="29"/>
      <c r="AP13" s="29"/>
      <c r="AQ13" s="29"/>
      <c r="AR13" s="29"/>
      <c r="AS13" s="29"/>
      <c r="AT13" s="29"/>
      <c r="AU13" s="29"/>
      <c r="AV13" s="29"/>
      <c r="AW13" s="29"/>
      <c r="AX13" s="29" t="str">
        <f>IF(ISNUMBER(INDEX('Roundwood_transp._input'!$D$1:$M$96,MATCH('s3.LCIA'!AX$8,'Roundwood_transp._input'!$D$1:$D$96,0),8)),'Roundwood_transp._input'!$K$1,'Roundwood_transp._input'!$M$1)</f>
        <v>Transport, lorry 20-28t, fleet average/CH U</v>
      </c>
      <c r="AY13" s="29" t="str">
        <f>IF(ISNUMBER(INDEX('Roundwood_transp._input'!$D$1:$M$96,MATCH('s3.LCIA'!AY$8,'Roundwood_transp._input'!$D$1:$D$96,0),8)),'Roundwood_transp._input'!$K$1,'Roundwood_transp._input'!$M$1)</f>
        <v>Transport, lorry 20-28t, fleet average/CH U</v>
      </c>
      <c r="AZ13" s="29" t="str">
        <f>IF(ISNUMBER(INDEX('Roundwood_transp._input'!$D$1:$M$96,MATCH('s3.LCIA'!AZ$8,'Roundwood_transp._input'!$D$1:$D$96,0),8)),'Roundwood_transp._input'!$K$1,'Roundwood_transp._input'!$M$1)</f>
        <v>Transport, lorry 20-28t, fleet average/CH U</v>
      </c>
      <c r="BA13" s="29" t="str">
        <f>IF(ISNUMBER(INDEX('Roundwood_transp._input'!$D$1:$M$96,MATCH('s3.LCIA'!BA$8,'Roundwood_transp._input'!$D$1:$D$96,0),8)),'Roundwood_transp._input'!$K$1,'Roundwood_transp._input'!$M$1)</f>
        <v>Transport, lorry 20-28t, fleet average/CH U</v>
      </c>
      <c r="BB13" s="29" t="str">
        <f>IF(ISNUMBER(INDEX('Roundwood_transp._input'!$D$1:$M$96,MATCH('s3.LCIA'!BB$8,'Roundwood_transp._input'!$D$1:$D$96,0),8)),'Roundwood_transp._input'!$K$1,'Roundwood_transp._input'!$M$1)</f>
        <v>Transport, lorry 20-28t, fleet average/CH U</v>
      </c>
      <c r="BC13" s="29" t="str">
        <f>IF(ISNUMBER(INDEX('Roundwood_transp._input'!$D$1:$M$96,MATCH('s3.LCIA'!BC$8,'Roundwood_transp._input'!$D$1:$D$96,0),8)),'Roundwood_transp._input'!$K$1,'Roundwood_transp._input'!$M$1)</f>
        <v>Transport, lorry 20-28t, fleet average/CH U</v>
      </c>
      <c r="BD13" s="29" t="str">
        <f>IF(ISNUMBER(INDEX('Roundwood_transp._input'!$D$1:$M$96,MATCH('s3.LCIA'!BD$8,'Roundwood_transp._input'!$D$1:$D$96,0),8)),'Roundwood_transp._input'!$K$1,'Roundwood_transp._input'!$M$1)</f>
        <v>Transport, lorry 20-28t, fleet average/CH U</v>
      </c>
      <c r="BE13" s="273" t="str">
        <f>IF(ISNUMBER(INDEX('Roundwood_transp._input'!$D$1:$M$96,MATCH('s3.LCIA'!BE$8,'Roundwood_transp._input'!$D$1:$D$96,0),8)),'Roundwood_transp._input'!$K$1,'Roundwood_transp._input'!$M$1)</f>
        <v>Transport, lorry 20-28t, fleet average/CH U</v>
      </c>
      <c r="BF13" s="273" t="str">
        <f>IF(ISNUMBER(INDEX('Roundwood_transp._input'!$D$1:$M$96,MATCH('s3.LCIA'!BF$8,'Roundwood_transp._input'!$D$1:$D$96,0),8)),'Roundwood_transp._input'!$K$1,'Roundwood_transp._input'!$M$1)</f>
        <v>Transport, lorry 20-28t, fleet average/CH U</v>
      </c>
      <c r="BG13" s="273" t="str">
        <f>IF(ISNUMBER(INDEX('Roundwood_transp._input'!$D$1:$M$96,MATCH('s3.LCIA'!BG$8,'Roundwood_transp._input'!$D$1:$D$96,0),8)),'Roundwood_transp._input'!$K$1,'Roundwood_transp._input'!$M$1)</f>
        <v>Transport, lorry 20-28t, fleet average/CH U</v>
      </c>
      <c r="BH13" s="273" t="str">
        <f>IF(ISNUMBER(INDEX('Roundwood_transp._input'!$D$1:$M$96,MATCH('s3.LCIA'!BH$8,'Roundwood_transp._input'!$D$1:$D$96,0),8)),'Roundwood_transp._input'!$K$1,'Roundwood_transp._input'!$M$1)</f>
        <v>Transport, lorry 20-28t, fleet average/CH U</v>
      </c>
      <c r="BI13" s="273" t="str">
        <f>IF(ISNUMBER(INDEX('Roundwood_transp._input'!$D$1:$M$96,MATCH('s3.LCIA'!BI$8,'Roundwood_transp._input'!$D$1:$D$96,0),8)),'Roundwood_transp._input'!$K$1,'Roundwood_transp._input'!$M$1)</f>
        <v>Transport, lorry 20-28t, fleet average/CH U</v>
      </c>
      <c r="BJ13" s="273" t="str">
        <f>IF(ISNUMBER(INDEX('Roundwood_transp._input'!$D$1:$M$96,MATCH('s3.LCIA'!BJ$8,'Roundwood_transp._input'!$D$1:$D$96,0),8)),'Roundwood_transp._input'!$K$1,'Roundwood_transp._input'!$M$1)</f>
        <v>Transport, lorry 20-28t, fleet average/CH U</v>
      </c>
      <c r="BK13" s="273" t="str">
        <f>IF(ISNUMBER(INDEX('Roundwood_transp._input'!$D$1:$M$96,MATCH('s3.LCIA'!BK$8,'Roundwood_transp._input'!$D$1:$D$96,0),8)),'Roundwood_transp._input'!$K$1,'Roundwood_transp._input'!$M$1)</f>
        <v>Transport, lorry 20-28t, fleet average/CH U</v>
      </c>
      <c r="BL13" s="273" t="str">
        <f>IF(ISNUMBER(INDEX('Roundwood_transp._input'!$D$1:$M$96,MATCH('s3.LCIA'!BL$8,'Roundwood_transp._input'!$D$1:$D$96,0),8)),'Roundwood_transp._input'!$K$1,'Roundwood_transp._input'!$M$1)</f>
        <v>Transport, lorry 20-28t, fleet average/CH U</v>
      </c>
      <c r="BM13" s="273" t="str">
        <f>IF(ISNUMBER(INDEX('Roundwood_transp._input'!$D$1:$M$96,MATCH('s3.LCIA'!BM$8,'Roundwood_transp._input'!$D$1:$D$96,0),8)),'Roundwood_transp._input'!$K$1,'Roundwood_transp._input'!$M$1)</f>
        <v>Transport, lorry 20-28t, fleet average/CH U</v>
      </c>
      <c r="BN13" s="273" t="str">
        <f>IF(ISNUMBER(INDEX('Roundwood_transp._input'!$D$1:$M$96,MATCH('s3.LCIA'!BN$8,'Roundwood_transp._input'!$D$1:$D$96,0),8)),'Roundwood_transp._input'!$K$1,'Roundwood_transp._input'!$M$1)</f>
        <v>Transport, lorry 20-28t, fleet average/CH U</v>
      </c>
      <c r="BO13" s="273" t="str">
        <f>IF(ISNUMBER(INDEX('Roundwood_transp._input'!$D$1:$M$96,MATCH('s3.LCIA'!BO$8,'Roundwood_transp._input'!$D$1:$D$96,0),8)),'Roundwood_transp._input'!$K$1,'Roundwood_transp._input'!$M$1)</f>
        <v>Transport, lorry 20-28t, fleet average/CH U</v>
      </c>
    </row>
    <row r="14" spans="1:88" s="17" customFormat="1">
      <c r="C14" s="29"/>
      <c r="D14" s="29"/>
      <c r="E14" s="29"/>
      <c r="F14" s="29"/>
      <c r="G14" s="29"/>
      <c r="H14" s="29"/>
      <c r="I14" s="29"/>
      <c r="J14" s="29"/>
      <c r="K14" s="29"/>
      <c r="L14" s="29"/>
      <c r="M14" s="29"/>
      <c r="N14" s="273" t="s">
        <v>930</v>
      </c>
      <c r="O14" s="273" t="s">
        <v>930</v>
      </c>
      <c r="P14" s="273" t="s">
        <v>930</v>
      </c>
      <c r="Q14" s="273" t="s">
        <v>930</v>
      </c>
      <c r="R14" s="273" t="s">
        <v>930</v>
      </c>
      <c r="S14" s="273" t="s">
        <v>930</v>
      </c>
      <c r="T14" s="273" t="s">
        <v>930</v>
      </c>
      <c r="U14" s="273" t="s">
        <v>930</v>
      </c>
      <c r="V14" s="273" t="s">
        <v>930</v>
      </c>
      <c r="W14" s="273" t="s">
        <v>930</v>
      </c>
      <c r="X14" s="273" t="s">
        <v>930</v>
      </c>
      <c r="Y14" s="273" t="s">
        <v>930</v>
      </c>
      <c r="Z14" s="273" t="s">
        <v>930</v>
      </c>
      <c r="AA14" s="273" t="s">
        <v>930</v>
      </c>
      <c r="AB14" s="273" t="s">
        <v>930</v>
      </c>
      <c r="AC14" s="273" t="s">
        <v>930</v>
      </c>
      <c r="AD14" s="273" t="s">
        <v>930</v>
      </c>
      <c r="AE14" s="273" t="s">
        <v>930</v>
      </c>
      <c r="AF14" s="29"/>
      <c r="AG14" s="29"/>
      <c r="AH14" s="29"/>
      <c r="AI14" s="29"/>
      <c r="AJ14" s="29"/>
      <c r="AK14" s="29"/>
      <c r="AL14" s="29"/>
      <c r="AM14" s="29"/>
      <c r="AN14" s="29"/>
      <c r="AO14" s="29"/>
      <c r="AP14" s="29"/>
      <c r="AQ14" s="29"/>
      <c r="AR14" s="29"/>
      <c r="AS14" s="29"/>
      <c r="AT14" s="29"/>
      <c r="AU14" s="29"/>
      <c r="AV14" s="29"/>
      <c r="AW14" s="29"/>
      <c r="AX14" s="29">
        <f t="array" ref="AX14">INDEX(Dichten!$A$2:$F$19,MATCH('s3.LCIA'!AX6&amp;'s3.LCIA'!AX2,INDEX(Dichten!$A$2:$F$19,,1)&amp;INDEX(Dichten!$A$2:$F$19,,2),0),4)</f>
        <v>-6875.0000000000009</v>
      </c>
      <c r="AY14" s="29">
        <f t="array" ref="AY14">INDEX(Dichten!$A$2:$F$19,MATCH('s3.LCIA'!AY6&amp;'s3.LCIA'!AY2,INDEX(Dichten!$A$2:$F$19,,1)&amp;INDEX(Dichten!$A$2:$F$19,,2),0),4)</f>
        <v>-6600.0000000000009</v>
      </c>
      <c r="AZ14" s="29">
        <f t="array" ref="AZ14">INDEX(Dichten!$A$2:$F$19,MATCH('s3.LCIA'!AZ6&amp;'s3.LCIA'!AZ2,INDEX(Dichten!$A$2:$F$19,,1)&amp;INDEX(Dichten!$A$2:$F$19,,2),0),4)</f>
        <v>-6710.0000000000009</v>
      </c>
      <c r="BA14" s="29">
        <f t="array" ref="BA14">INDEX(Dichten!$A$2:$F$19,MATCH('s3.LCIA'!BA6&amp;'s3.LCIA'!BA2,INDEX(Dichten!$A$2:$F$19,,1)&amp;INDEX(Dichten!$A$2:$F$19,,2),0),4)</f>
        <v>-6710.0000000000009</v>
      </c>
      <c r="BB14" s="29">
        <f t="array" ref="BB14">INDEX(Dichten!$A$2:$F$19,MATCH('s3.LCIA'!BB6&amp;'s3.LCIA'!BB2,INDEX(Dichten!$A$2:$F$19,,1)&amp;INDEX(Dichten!$A$2:$F$19,,2),0),4)</f>
        <v>-6710.0000000000009</v>
      </c>
      <c r="BC14" s="29">
        <f t="array" ref="BC14">INDEX(Dichten!$A$2:$F$19,MATCH('s3.LCIA'!BC6&amp;'s3.LCIA'!BC2,INDEX(Dichten!$A$2:$F$19,,1)&amp;INDEX(Dichten!$A$2:$F$19,,2),0),4)</f>
        <v>-6710.0000000000009</v>
      </c>
      <c r="BD14" s="29">
        <f t="array" ref="BD14">INDEX(Dichten!$A$2:$F$19,MATCH('s3.LCIA'!BD6&amp;'s3.LCIA'!BD2,INDEX(Dichten!$A$2:$F$19,,1)&amp;INDEX(Dichten!$A$2:$F$19,,2),0),4)</f>
        <v>-6710.0000000000009</v>
      </c>
      <c r="BE14" s="29">
        <f t="array" ref="BE14">INDEX(Dichten!$A$2:$F$19,MATCH('s3.LCIA'!BE6&amp;'s3.LCIA'!BE2,INDEX(Dichten!$A$2:$F$19,,1)&amp;INDEX(Dichten!$A$2:$F$19,,2),0),4)</f>
        <v>-6710.0000000000009</v>
      </c>
      <c r="BF14" s="29">
        <f t="array" ref="BF14">INDEX(Dichten!$A$2:$F$19,MATCH('s3.LCIA'!BF6&amp;'s3.LCIA'!BF2,INDEX(Dichten!$A$2:$F$19,,1)&amp;INDEX(Dichten!$A$2:$F$19,,2),0),4)</f>
        <v>-6875.0000000000009</v>
      </c>
      <c r="BG14" s="29">
        <f t="array" ref="BG14">INDEX(Dichten!$A$2:$F$19,MATCH('s3.LCIA'!BG6&amp;'s3.LCIA'!BG2,INDEX(Dichten!$A$2:$F$19,,1)&amp;INDEX(Dichten!$A$2:$F$19,,2),0),4)</f>
        <v>-4823.5</v>
      </c>
      <c r="BH14" s="29">
        <f t="array" ref="BH14">INDEX(Dichten!$A$2:$F$19,MATCH('s3.LCIA'!BH6&amp;'s3.LCIA'!BH2,INDEX(Dichten!$A$2:$F$19,,1)&amp;INDEX(Dichten!$A$2:$F$19,,2),0),4)</f>
        <v>-5161.75</v>
      </c>
      <c r="BI14" s="29">
        <f t="array" ref="BI14">INDEX(Dichten!$A$2:$F$19,MATCH('s3.LCIA'!BI6&amp;'s3.LCIA'!BI2,INDEX(Dichten!$A$2:$F$19,,1)&amp;INDEX(Dichten!$A$2:$F$19,,2),0),4)</f>
        <v>-5161.75</v>
      </c>
      <c r="BJ14" s="29">
        <f t="array" ref="BJ14">INDEX(Dichten!$A$2:$F$19,MATCH('s3.LCIA'!BJ6&amp;'s3.LCIA'!BJ2,INDEX(Dichten!$A$2:$F$19,,1)&amp;INDEX(Dichten!$A$2:$F$19,,2),0),4)</f>
        <v>-5161.75</v>
      </c>
      <c r="BK14" s="29">
        <f t="array" ref="BK14">INDEX(Dichten!$A$2:$F$19,MATCH('s3.LCIA'!BK6&amp;'s3.LCIA'!BK2,INDEX(Dichten!$A$2:$F$19,,1)&amp;INDEX(Dichten!$A$2:$F$19,,2),0),4)</f>
        <v>-5500</v>
      </c>
      <c r="BL14" s="29">
        <f t="array" ref="BL14">INDEX(Dichten!$A$2:$F$19,MATCH('s3.LCIA'!BL6&amp;'s3.LCIA'!BL2,INDEX(Dichten!$A$2:$F$19,,1)&amp;INDEX(Dichten!$A$2:$F$19,,2),0),4)</f>
        <v>-5500</v>
      </c>
      <c r="BM14" s="29">
        <f t="array" ref="BM14">INDEX(Dichten!$A$2:$F$19,MATCH('s3.LCIA'!BM6&amp;'s3.LCIA'!BM2,INDEX(Dichten!$A$2:$F$19,,1)&amp;INDEX(Dichten!$A$2:$F$19,,2),0),4)</f>
        <v>-5161.75</v>
      </c>
      <c r="BN14" s="29">
        <f t="array" ref="BN14">INDEX(Dichten!$A$2:$F$19,MATCH('s3.LCIA'!BN6&amp;'s3.LCIA'!BN2,INDEX(Dichten!$A$2:$F$19,,1)&amp;INDEX(Dichten!$A$2:$F$19,,2),0),4)</f>
        <v>-5161.75</v>
      </c>
      <c r="BO14" s="29">
        <f t="array" ref="BO14">INDEX(Dichten!$A$2:$F$19,MATCH('s3.LCIA'!BO6&amp;'s3.LCIA'!BO2,INDEX(Dichten!$A$2:$F$19,,1)&amp;INDEX(Dichten!$A$2:$F$19,,2),0),4)</f>
        <v>-4823.5</v>
      </c>
    </row>
    <row r="15" spans="1:88" s="17" customFormat="1" ht="28.5">
      <c r="A15" s="18" t="s">
        <v>66</v>
      </c>
      <c r="B15" s="18">
        <f>SUM(N15:AE15)</f>
        <v>0</v>
      </c>
      <c r="C15" s="19">
        <f>C149/3.6</f>
        <v>2832.0674999999997</v>
      </c>
      <c r="D15" s="19">
        <f t="shared" ref="D15:K15" si="17">D149/3.6</f>
        <v>3141.5138888888891</v>
      </c>
      <c r="E15" s="19">
        <f t="shared" si="17"/>
        <v>3124.9972222222223</v>
      </c>
      <c r="F15" s="19">
        <f t="shared" si="17"/>
        <v>3156.85</v>
      </c>
      <c r="G15" s="19">
        <f t="shared" si="17"/>
        <v>3462.4702777777775</v>
      </c>
      <c r="H15" s="188">
        <f t="shared" si="17"/>
        <v>3425.9513888888887</v>
      </c>
      <c r="I15" s="188">
        <f t="shared" si="17"/>
        <v>3056.4291666666668</v>
      </c>
      <c r="J15" s="19">
        <f t="shared" si="17"/>
        <v>3103.6072222222224</v>
      </c>
      <c r="K15" s="19">
        <f t="shared" si="17"/>
        <v>2872.3244444444445</v>
      </c>
      <c r="L15" s="19" t="str">
        <f t="array" ref="L15">IF(L$7="1",L149/3.6-PRODUCT(L9,INDEX($AX$1:$BO$19,15,MATCH(L$2&amp;L$6,INDEX($AX$1:$BO$19,2,)&amp;INDEX($AX$1:$BO$19,6,),0)))+L9*SUMPRODUCT($AX$7:$BO$7,$AX$15:$BO$15),"")</f>
        <v/>
      </c>
      <c r="M15" s="19" t="str">
        <f t="array" ref="M15">IF(M$7="1",M149/3.6-PRODUCT(M9,INDEX($AX$1:$BO$19,15,MATCH(M$2&amp;M$6,INDEX($AX$1:$BO$19,2,)&amp;INDEX($AX$1:$BO$19,6,),0)))+M9*SUMPRODUCT($AX$7:$BO$7,$AX$15:$BO$15),"")</f>
        <v/>
      </c>
      <c r="N15" s="19" t="str">
        <f t="array" ref="N15">IF(N$7="1",N149/3.6-PRODUCT(1.37,INDEX($C$1:$K$19,15,MATCH(N$6,INDEX($C$1:$K$19,6,),0)))+PRODUCT(1.37,INDEX($C$1:$K$19,15,MATCH(Brettschichtholz!$AB$13,INDEX($C$1:$K$19,6,),0)))-PRODUCT(N$9,INDEX($AX$1:$BO$19,15,MATCH(N$2&amp;Brettschichtholz!$AB$13,INDEX($AX$1:$BO$19,2,)&amp;INDEX($AX$1:$BO$19,6,),0)))+N$9*SUMPRODUCT($AX$7:$BO$7,$AX$15:$BO$15)-N$12*INDEX($AR$1:$AW$19,15,MATCH(N$13,$AR$1:$AW$1,0))-N$10*INDEX($AR$1:$AW$19,15,MATCH(N$14,$AR$1:$AW$1,0)),"")</f>
        <v/>
      </c>
      <c r="O15" s="19" t="str">
        <f t="array" ref="O15">IF(O$7="1",O149/3.6-PRODUCT(1.37,INDEX($C$1:$K$19,15,MATCH(O$6,INDEX($C$1:$K$19,6,),0)))+PRODUCT(1.37,INDEX($C$1:$K$19,15,MATCH(Brettschichtholz!$AB$13,INDEX($C$1:$K$19,6,),0)))-PRODUCT(O$9,INDEX($AX$1:$BO$19,15,MATCH(O$2&amp;Brettschichtholz!$AB$13,INDEX($AX$1:$BO$19,2,)&amp;INDEX($AX$1:$BO$19,6,),0)))+O$9*SUMPRODUCT($AX$7:$BO$7,$AX$15:$BO$15)-O$12*INDEX($AR$1:$AW$19,15,MATCH(O$13,$AR$1:$AW$1,0))-O$10*INDEX($AR$1:$AW$19,15,MATCH(O$14,$AR$1:$AW$1,0)),"")</f>
        <v/>
      </c>
      <c r="P15" s="19" t="str">
        <f t="array" ref="P15">IF(P$7="1",P149/3.6-PRODUCT(1.37,INDEX($C$1:$K$19,15,MATCH(P$6,INDEX($C$1:$K$19,6,),0)))+PRODUCT(1.37,INDEX($C$1:$K$19,15,MATCH(Brettschichtholz!$AB$13,INDEX($C$1:$K$19,6,),0)))-PRODUCT(P$9,INDEX($AX$1:$BO$19,15,MATCH(P$2&amp;Brettschichtholz!$AB$13,INDEX($AX$1:$BO$19,2,)&amp;INDEX($AX$1:$BO$19,6,),0)))+P$9*SUMPRODUCT($AX$7:$BO$7,$AX$15:$BO$15)-P$12*INDEX($AR$1:$AW$19,15,MATCH(P$13,$AR$1:$AW$1,0))-P$10*INDEX($AR$1:$AW$19,15,MATCH(P$14,$AR$1:$AW$1,0)),"")</f>
        <v/>
      </c>
      <c r="Q15" s="19" t="str">
        <f t="array" ref="Q15">IF(Q$7="1",Q149/3.6-PRODUCT(1.37,INDEX($C$1:$K$19,15,MATCH(Q$6,INDEX($C$1:$K$19,6,),0)))+PRODUCT(1.37,INDEX($C$1:$K$19,15,MATCH(Brettschichtholz!$AB$13,INDEX($C$1:$K$19,6,),0)))-PRODUCT(Q$9,INDEX($AX$1:$BO$19,15,MATCH(Q$2&amp;Brettschichtholz!$AB$13,INDEX($AX$1:$BO$19,2,)&amp;INDEX($AX$1:$BO$19,6,),0)))+Q$9*SUMPRODUCT($AX$7:$BO$7,$AX$15:$BO$15)-Q$12*INDEX($AR$1:$AW$19,15,MATCH(Q$13,$AR$1:$AW$1,0))-Q$10*INDEX($AR$1:$AW$19,15,MATCH(Q$14,$AR$1:$AW$1,0)),"")</f>
        <v/>
      </c>
      <c r="R15" s="19" t="str">
        <f t="array" ref="R15">IF(R$7="1",R149/3.6-PRODUCT(1.37,INDEX($C$1:$K$19,15,MATCH(R$6,INDEX($C$1:$K$19,6,),0)))+PRODUCT(1.37,INDEX($C$1:$K$19,15,MATCH(Brettschichtholz!$AB$13,INDEX($C$1:$K$19,6,),0)))-PRODUCT(R$9,INDEX($AX$1:$BO$19,15,MATCH(R$2&amp;Brettschichtholz!$AB$13,INDEX($AX$1:$BO$19,2,)&amp;INDEX($AX$1:$BO$19,6,),0)))+R$9*SUMPRODUCT($AX$7:$BO$7,$AX$15:$BO$15)-R$12*INDEX($AR$1:$AW$19,15,MATCH(R$13,$AR$1:$AW$1,0))-R$10*INDEX($AR$1:$AW$19,15,MATCH(R$14,$AR$1:$AW$1,0)),"")</f>
        <v/>
      </c>
      <c r="S15" s="19" t="str">
        <f t="array" ref="S15">IF(S$7="1",S149/3.6-PRODUCT(1.37,INDEX($C$1:$K$19,15,MATCH(S$6,INDEX($C$1:$K$19,6,),0)))+PRODUCT(1.37,INDEX($C$1:$K$19,15,MATCH(Brettschichtholz!$AB$13,INDEX($C$1:$K$19,6,),0)))-PRODUCT(S$9,INDEX($AX$1:$BO$19,15,MATCH(S$2&amp;Brettschichtholz!$AB$13,INDEX($AX$1:$BO$19,2,)&amp;INDEX($AX$1:$BO$19,6,),0)))+S$9*SUMPRODUCT($AX$7:$BO$7,$AX$15:$BO$15)-S$12*INDEX($AR$1:$AW$19,15,MATCH(S$13,$AR$1:$AW$1,0))-S$10*INDEX($AR$1:$AW$19,15,MATCH(S$14,$AR$1:$AW$1,0)),"")</f>
        <v/>
      </c>
      <c r="T15" s="19" t="str">
        <f t="array" ref="T15">IF(T$7="1",T149/3.6-PRODUCT(1.37,INDEX($C$1:$K$19,15,MATCH(T$6,INDEX($C$1:$K$19,6,),0)))+PRODUCT(1.37,INDEX($C$1:$K$19,15,MATCH(Brettschichtholz!$AB$13,INDEX($C$1:$K$19,6,),0)))-PRODUCT(T$9,INDEX($AX$1:$BO$19,15,MATCH(T$2&amp;Brettschichtholz!$AB$13,INDEX($AX$1:$BO$19,2,)&amp;INDEX($AX$1:$BO$19,6,),0)))+T$9*SUMPRODUCT($AX$7:$BO$7,$AX$15:$BO$15)-T$12*INDEX($AR$1:$AW$19,15,MATCH(T$13,$AR$1:$AW$1,0))-T$10*INDEX($AR$1:$AW$19,15,MATCH(T$14,$AR$1:$AW$1,0)),"")</f>
        <v/>
      </c>
      <c r="U15" s="19" t="str">
        <f t="array" ref="U15">IF(U$7="1",U149/3.6-PRODUCT(1.37,INDEX($C$1:$K$19,15,MATCH(U$6,INDEX($C$1:$K$19,6,),0)))+PRODUCT(1.37,INDEX($C$1:$K$19,15,MATCH(Brettschichtholz!$AB$13,INDEX($C$1:$K$19,6,),0)))-PRODUCT(U$9,INDEX($AX$1:$BO$19,15,MATCH(U$2&amp;Brettschichtholz!$AB$13,INDEX($AX$1:$BO$19,2,)&amp;INDEX($AX$1:$BO$19,6,),0)))+U$9*SUMPRODUCT($AX$7:$BO$7,$AX$15:$BO$15)-U$12*INDEX($AR$1:$AW$19,15,MATCH(U$13,$AR$1:$AW$1,0))-U$10*INDEX($AR$1:$AW$19,15,MATCH(U$14,$AR$1:$AW$1,0)),"")</f>
        <v/>
      </c>
      <c r="V15" s="19" t="str">
        <f t="array" ref="V15">IF(V$7="1",V149/3.6-PRODUCT(1.37,INDEX($C$1:$K$19,15,MATCH(V$6,INDEX($C$1:$K$19,6,),0)))+PRODUCT(1.37,INDEX($C$1:$K$19,15,MATCH(Brettschichtholz!$AB$13,INDEX($C$1:$K$19,6,),0)))-PRODUCT(V$9,INDEX($AX$1:$BO$19,15,MATCH(V$2&amp;Brettschichtholz!$AB$13,INDEX($AX$1:$BO$19,2,)&amp;INDEX($AX$1:$BO$19,6,),0)))+V$9*SUMPRODUCT($AX$7:$BO$7,$AX$15:$BO$15)-V$12*INDEX($AR$1:$AW$19,15,MATCH(V$13,$AR$1:$AW$1,0))-37*INDEX($AR$1:$AW$19,15,MATCH(U13,$AR$1:$AW$1,0))-V$10*INDEX($AR$1:$AW$19,15,MATCH(V$14,$AR$1:$AW$1,0)),"")</f>
        <v/>
      </c>
      <c r="W15" s="19" t="str">
        <f t="array" ref="W15">IF(W$7="1",W149/3.6-PRODUCT(1.37,INDEX($C$1:$K$19,15,MATCH(W$6,INDEX($C$1:$K$19,6,),0)))+PRODUCT(1.37,INDEX($C$1:$K$19,15,MATCH(Brettschichtholz!$AB$13,INDEX($C$1:$K$19,6,),0)))-PRODUCT(W$9,INDEX($AX$1:$BO$19,15,MATCH(W$2&amp;Brettschichtholz!$AB$13,INDEX($AX$1:$BO$19,2,)&amp;INDEX($AX$1:$BO$19,6,),0)))+W$9*SUMPRODUCT($AX$7:$BO$7,$AX$15:$BO$15)-W$12*INDEX($AR$1:$AW$19,15,MATCH(W$13,$AR$1:$AW$1,0))-W$10*INDEX($AR$1:$AW$19,15,MATCH(W$14,$AR$1:$AW$1,0)),"")</f>
        <v/>
      </c>
      <c r="X15" s="19" t="str">
        <f t="array" ref="X15">IF(X$7="1",X149/3.6-PRODUCT(1.37,INDEX($C$1:$K$19,15,MATCH(X$6,INDEX($C$1:$K$19,6,),0)))+PRODUCT(1.37,INDEX($C$1:$K$19,15,MATCH(Brettschichtholz!$AB$13,INDEX($C$1:$K$19,6,),0)))-PRODUCT(X$9,INDEX($AX$1:$BO$19,15,MATCH(X$2&amp;Brettschichtholz!$AB$13,INDEX($AX$1:$BO$19,2,)&amp;INDEX($AX$1:$BO$19,6,),0)))+X$9*SUMPRODUCT($AX$7:$BO$7,$AX$15:$BO$15)-X$12*INDEX($AR$1:$AW$19,15,MATCH(X$13,$AR$1:$AW$1,0))-X$10*INDEX($AR$1:$AW$19,15,MATCH(X$14,$AR$1:$AW$1,0)),"")</f>
        <v/>
      </c>
      <c r="Y15" s="19" t="str">
        <f t="array" ref="Y15">IF(Y$7="1",Y149/3.6-PRODUCT(1.37,INDEX($C$1:$K$19,15,MATCH(Y$6,INDEX($C$1:$K$19,6,),0)))+PRODUCT(1.37,INDEX($C$1:$K$19,15,MATCH(Brettschichtholz!$AB$13,INDEX($C$1:$K$19,6,),0)))-PRODUCT(Y$9,INDEX($AX$1:$BO$19,15,MATCH(Y$2&amp;Brettschichtholz!$AB$13,INDEX($AX$1:$BO$19,2,)&amp;INDEX($AX$1:$BO$19,6,),0)))+Y$9*SUMPRODUCT($AX$7:$BO$7,$AX$15:$BO$15)-Y$12*INDEX($AR$1:$AW$19,15,MATCH(Y$13,$AR$1:$AW$1,0))-Y$10*INDEX($AR$1:$AW$19,15,MATCH(Y$14,$AR$1:$AW$1,0)),"")</f>
        <v/>
      </c>
      <c r="Z15" s="19" t="str">
        <f t="array" ref="Z15">IF(Z$7="1",Z149/3.6-PRODUCT(1.37,INDEX($C$1:$K$19,15,MATCH(Z$6,INDEX($C$1:$K$19,6,),0)))+PRODUCT(1.37,INDEX($C$1:$K$19,15,MATCH(Brettschichtholz!$AB$13,INDEX($C$1:$K$19,6,),0)))-PRODUCT(Z$9,INDEX($AX$1:$BO$19,15,MATCH(Z$2&amp;Brettschichtholz!$AB$13,INDEX($AX$1:$BO$19,2,)&amp;INDEX($AX$1:$BO$19,6,),0)))+Z$9*SUMPRODUCT($AX$7:$BO$7,$AX$15:$BO$15)-Z$12*INDEX($AR$1:$AW$19,15,MATCH(Z$13,$AR$1:$AW$1,0))-Z$10*INDEX($AR$1:$AW$19,15,MATCH(Z$14,$AR$1:$AW$1,0)),"")</f>
        <v/>
      </c>
      <c r="AA15" s="19" t="str">
        <f t="array" ref="AA15">IF(AA$7="1",AA149/3.6-PRODUCT(1.37,INDEX($C$1:$K$19,15,MATCH(AA$6,INDEX($C$1:$K$19,6,),0)))+PRODUCT(1.37,INDEX($C$1:$K$19,15,MATCH(Brettschichtholz!$AB$13,INDEX($C$1:$K$19,6,),0)))-PRODUCT(AA$9,INDEX($AX$1:$BO$19,15,MATCH(AA$2&amp;Brettschichtholz!$AB$13,INDEX($AX$1:$BO$19,2,)&amp;INDEX($AX$1:$BO$19,6,),0)))+AA$9*SUMPRODUCT($AX$7:$BO$7,$AX$15:$BO$15)-AA$12*INDEX($AR$1:$AW$19,15,MATCH(AA$13,$AR$1:$AW$1,0))-AA$10*INDEX($AR$1:$AW$19,15,MATCH(AA$14,$AR$1:$AW$1,0)),"")</f>
        <v/>
      </c>
      <c r="AB15" s="19" t="str">
        <f t="array" ref="AB15">IF(AB$7="1",AB149/3.6-PRODUCT(1.37,INDEX($C$1:$K$19,15,MATCH(AB$6,INDEX($C$1:$K$19,6,),0)))+PRODUCT(1.37,INDEX($C$1:$K$19,15,MATCH(Brettschichtholz!$AB$13,INDEX($C$1:$K$19,6,),0)))-PRODUCT(AB$9,INDEX($AX$1:$BO$19,15,MATCH(AB$2&amp;Brettschichtholz!$AB$13,INDEX($AX$1:$BO$19,2,)&amp;INDEX($AX$1:$BO$19,6,),0)))+AB$9*SUMPRODUCT($AX$7:$BO$7,$AX$15:$BO$15)-AB$12*INDEX($AR$1:$AW$19,15,MATCH(AB$13,$AR$1:$AW$1,0))-AB$10*INDEX($AR$1:$AW$19,15,MATCH(AB$14,$AR$1:$AW$1,0)),"")</f>
        <v/>
      </c>
      <c r="AC15" s="19" t="str">
        <f t="array" ref="AC15">IF(AC$7="1",AC149/3.6-PRODUCT(1.37,INDEX($C$1:$K$19,15,MATCH(AC$6,INDEX($C$1:$K$19,6,),0)))+PRODUCT(1.37,INDEX($C$1:$K$19,15,MATCH(Brettschichtholz!$AB$13,INDEX($C$1:$K$19,6,),0)))-PRODUCT(AC$9,INDEX($AX$1:$BO$19,15,MATCH(AC$2&amp;Brettschichtholz!$AB$13,INDEX($AX$1:$BO$19,2,)&amp;INDEX($AX$1:$BO$19,6,),0)))+AC$9*SUMPRODUCT($AX$7:$BO$7,$AX$15:$BO$15)-AC$12*INDEX($AR$1:$AW$19,15,MATCH(AC$13,$AR$1:$AW$1,0))-AC$10*INDEX($AR$1:$AW$19,15,MATCH(AC$14,$AR$1:$AW$1,0)),"")</f>
        <v/>
      </c>
      <c r="AD15" s="19" t="str">
        <f t="array" ref="AD15">IF(AD$7="1",AD149/3.6-PRODUCT(1.37,INDEX($C$1:$K$19,15,MATCH(AD$6,INDEX($C$1:$K$19,6,),0)))+PRODUCT(1.37,INDEX($C$1:$K$19,15,MATCH(Brettschichtholz!$AB$13,INDEX($C$1:$K$19,6,),0)))-PRODUCT(AD$9,INDEX($AX$1:$BO$19,15,MATCH(AD$2&amp;Brettschichtholz!$AB$13,INDEX($AX$1:$BO$19,2,)&amp;INDEX($AX$1:$BO$19,6,),0)))+AD$9*SUMPRODUCT($AX$7:$BO$7,$AX$15:$BO$15)-AD$12*INDEX($AR$1:$AW$19,15,MATCH(AD$13,$AR$1:$AW$1,0))-AD$10*INDEX($AR$1:$AW$19,15,MATCH(AD$14,$AR$1:$AW$1,0)),"")</f>
        <v/>
      </c>
      <c r="AE15" s="19" t="str">
        <f t="array" ref="AE15">IF(AE$7="1",AE149/3.6-PRODUCT(1.37,INDEX($C$1:$K$19,15,MATCH(AE$6,INDEX($C$1:$K$19,6,),0)))+PRODUCT(1.37,INDEX($C$1:$K$19,15,MATCH(Brettschichtholz!$AB$13,INDEX($C$1:$K$19,6,),0)))-PRODUCT(AE$9,INDEX($AX$1:$BO$19,15,MATCH(AE$2&amp;Brettschichtholz!$AB$13,INDEX($AX$1:$BO$19,2,)&amp;INDEX($AX$1:$BO$19,6,),0)))+AE$9*SUMPRODUCT($AX$7:$BO$7,$AX$15:$BO$15)-AE$12*INDEX($AR$1:$AW$19,15,MATCH(AE$13,$AR$1:$AW$1,0))-37*INDEX($AR$1:$AW$19,15,MATCH(AD13,$AR$1:$AW$1,0))-AE$10*INDEX($AR$1:$AW$19,15,MATCH(AE$14,$AR$1:$AW$1,0)),"")</f>
        <v/>
      </c>
      <c r="AF15" s="19"/>
      <c r="AG15" s="19"/>
      <c r="AH15" s="19" t="str">
        <f t="array" ref="AH15">IF(ISTEXT(AH$4),AH149*SUMPRODUCT($AX$7:$BO$7,$AX$11:$BO$11)*1000/3.6,"")</f>
        <v/>
      </c>
      <c r="AI15" s="231"/>
      <c r="AJ15" s="231"/>
      <c r="AK15" s="231"/>
      <c r="AL15" s="231"/>
      <c r="AM15" s="231"/>
      <c r="AN15" s="231"/>
      <c r="AO15" s="19"/>
      <c r="AP15" s="19" t="str">
        <f t="array" ref="AP15">IF(ISTEXT(AP$4),AP149*Ressourcenkorrektur!$E$4/3.6,"")</f>
        <v/>
      </c>
      <c r="AQ15" s="19" t="str">
        <f t="array" ref="AQ15">IF(ISTEXT(AQ$4),AQ149*Ressourcenkorrektur!$E$4/3.6,"")</f>
        <v/>
      </c>
      <c r="AR15" s="19">
        <f>AR149/3.6</f>
        <v>0.62878111111111112</v>
      </c>
      <c r="AS15" s="19">
        <f t="shared" ref="AS15:AW15" si="18">AS149/3.6</f>
        <v>0.20145922777777778</v>
      </c>
      <c r="AT15" s="19">
        <f t="shared" si="18"/>
        <v>0.90205188888888888</v>
      </c>
      <c r="AU15" s="19">
        <f t="shared" si="18"/>
        <v>0.22540385555555553</v>
      </c>
      <c r="AV15" s="19">
        <f t="shared" si="18"/>
        <v>0.56855344444444444</v>
      </c>
      <c r="AW15" s="19">
        <f t="shared" si="18"/>
        <v>0.84637349999999989</v>
      </c>
      <c r="AX15" s="19">
        <f>AX149/3.6</f>
        <v>3518.3122222222223</v>
      </c>
      <c r="AY15" s="19">
        <f>AY149/3.6</f>
        <v>3389.9569444444442</v>
      </c>
      <c r="AZ15" s="19">
        <f>AZ149/3.6</f>
        <v>3429.8572222222224</v>
      </c>
      <c r="BA15" s="19">
        <f t="shared" ref="BA15:BI15" si="19">BA149/3.6</f>
        <v>3445.2827777777775</v>
      </c>
      <c r="BB15" s="19">
        <f t="shared" si="19"/>
        <v>3445.2827777777775</v>
      </c>
      <c r="BC15" s="19">
        <f t="shared" si="19"/>
        <v>3445.2827777777775</v>
      </c>
      <c r="BD15" s="19">
        <f t="shared" si="19"/>
        <v>3429.8572222222224</v>
      </c>
      <c r="BE15" s="19">
        <f t="shared" si="19"/>
        <v>3429.8572222222224</v>
      </c>
      <c r="BF15" s="19">
        <f t="shared" si="19"/>
        <v>3518.3122222222223</v>
      </c>
      <c r="BG15" s="188">
        <f t="array" ref="BG15">BG149/3.6</f>
        <v>2490.0695833333334</v>
      </c>
      <c r="BH15" s="19">
        <f t="shared" si="19"/>
        <v>2656.1912500000003</v>
      </c>
      <c r="BI15" s="19">
        <f t="shared" si="19"/>
        <v>2651.3208888888889</v>
      </c>
      <c r="BJ15" s="19">
        <f t="array" ref="BJ15">BJ149/3.6</f>
        <v>2656.1912500000003</v>
      </c>
      <c r="BK15" s="19">
        <f t="shared" ref="BK15:BO15" si="20">BK149/3.6</f>
        <v>2833.2477777777776</v>
      </c>
      <c r="BL15" s="19">
        <f t="shared" si="20"/>
        <v>2833.2477777777776</v>
      </c>
      <c r="BM15" s="19">
        <f t="shared" si="20"/>
        <v>2651.3208888888889</v>
      </c>
      <c r="BN15" s="19">
        <f t="shared" si="20"/>
        <v>2651.3208888888889</v>
      </c>
      <c r="BO15" s="19">
        <f t="shared" si="20"/>
        <v>2490.0695833333334</v>
      </c>
    </row>
    <row r="16" spans="1:88" s="17" customFormat="1" ht="28.5">
      <c r="A16" s="18" t="s">
        <v>65</v>
      </c>
      <c r="B16" s="18">
        <f t="shared" ref="B16:B19" si="21">SUM(N16:AE16)</f>
        <v>0</v>
      </c>
      <c r="C16" s="19">
        <f t="shared" ref="C16:K16" si="22">SUM(C150:C152)/3.6</f>
        <v>208.47168567888889</v>
      </c>
      <c r="D16" s="19">
        <f t="shared" si="22"/>
        <v>257.15057207308337</v>
      </c>
      <c r="E16" s="19">
        <f t="shared" si="22"/>
        <v>227.61661833122221</v>
      </c>
      <c r="F16" s="19">
        <f t="shared" si="22"/>
        <v>274.07884769416671</v>
      </c>
      <c r="G16" s="19">
        <f t="shared" si="22"/>
        <v>294.41881265708332</v>
      </c>
      <c r="H16" s="19">
        <f t="shared" si="22"/>
        <v>254.12467418883332</v>
      </c>
      <c r="I16" s="19">
        <f t="shared" si="22"/>
        <v>139.34703143672223</v>
      </c>
      <c r="J16" s="19">
        <f t="shared" si="22"/>
        <v>200.77652124022222</v>
      </c>
      <c r="K16" s="19">
        <f t="shared" si="22"/>
        <v>259.01424505</v>
      </c>
      <c r="L16" s="19" t="str">
        <f t="array" ref="L16">IF(L$7="1",SUM(L$150:L$152)/3.6-PRODUCT(L$9,INDEX($AX$1:$BO$19,16,MATCH(L$2&amp;L$6,INDEX($AX$1:$BO$19,2,)&amp;INDEX($AX$1:$BO$19,6,),0)))+L9*SUMPRODUCT($AX$7:$BO$7,$AX$16:$BO$16),"")</f>
        <v/>
      </c>
      <c r="M16" s="19" t="str">
        <f t="array" ref="M16">IF(M$7="1",SUM(M$150:M$152)/3.6-PRODUCT(M$9,INDEX($AX$1:$BO$19,16,MATCH(M$2&amp;M$6,INDEX($AX$1:$BO$19,2,)&amp;INDEX($AX$1:$BO$19,6,),0)))+M9*SUMPRODUCT($AX$7:$BO$7,$AX$16:$BO$16),"")</f>
        <v/>
      </c>
      <c r="N16" s="19" t="str">
        <f t="array" ref="N16">IF(N$7="1",SUM(N$150:N$152)/3.6-PRODUCT(1.37,INDEX($C$1:$K$19,16,MATCH(N$6,INDEX($C$1:$K$19,6,),0)))+PRODUCT(1.37,INDEX($C$1:$K$19,16,MATCH(Brettschichtholz!$AB$13,INDEX($C$1:$K$19,6,),0)))-PRODUCT(N$9,INDEX($AX$1:$BO$19,16,MATCH(N$2&amp;Brettschichtholz!$AB$13,INDEX($AX$1:$BO$19,2,)&amp;INDEX($AX$1:$BO$19,6,),0)))+N$9*SUMPRODUCT($AX$7:$BO$7,$AX$16:$BO$16)-N$12*INDEX($AR$1:$AW$19,16,MATCH(N$13,$AR$1:$AW$1,0))-N$10*INDEX($AR$1:$AW$19,16,MATCH(N$14,$AR$1:$AW$1,0)),"")</f>
        <v/>
      </c>
      <c r="O16" s="19" t="str">
        <f t="array" ref="O16">IF(O$7="1",SUM(O$150:O$152)/3.6-PRODUCT(1.37,INDEX($C$1:$K$19,16,MATCH(O$6,INDEX($C$1:$K$19,6,),0)))+PRODUCT(1.37,INDEX($C$1:$K$19,16,MATCH(Brettschichtholz!$AB$13,INDEX($C$1:$K$19,6,),0)))-PRODUCT(O$9,INDEX($AX$1:$BO$19,16,MATCH(O$2&amp;Brettschichtholz!$AB$13,INDEX($AX$1:$BO$19,2,)&amp;INDEX($AX$1:$BO$19,6,),0)))+O$9*SUMPRODUCT($AX$7:$BO$7,$AX$16:$BO$16)-O$12*INDEX($AR$1:$AW$19,16,MATCH(O$13,$AR$1:$AW$1,0))-O$10*INDEX($AR$1:$AW$19,16,MATCH(O$14,$AR$1:$AW$1,0)),"")</f>
        <v/>
      </c>
      <c r="P16" s="19" t="str">
        <f t="array" ref="P16">IF(P$7="1",SUM(P$150:P$152)/3.6-PRODUCT(1.37,INDEX($C$1:$K$19,16,MATCH(P$6,INDEX($C$1:$K$19,6,),0)))+PRODUCT(1.37,INDEX($C$1:$K$19,16,MATCH(Brettschichtholz!$AB$13,INDEX($C$1:$K$19,6,),0)))-PRODUCT(P$9,INDEX($AX$1:$BO$19,16,MATCH(P$2&amp;Brettschichtholz!$AB$13,INDEX($AX$1:$BO$19,2,)&amp;INDEX($AX$1:$BO$19,6,),0)))+P$9*SUMPRODUCT($AX$7:$BO$7,$AX$16:$BO$16)-P$12*INDEX($AR$1:$AW$19,16,MATCH(P$13,$AR$1:$AW$1,0))-P$10*INDEX($AR$1:$AW$19,16,MATCH(P$14,$AR$1:$AW$1,0)),"")</f>
        <v/>
      </c>
      <c r="Q16" s="19" t="str">
        <f t="array" ref="Q16">IF(Q$7="1",SUM(Q$150:Q$152)/3.6-PRODUCT(1.37,INDEX($C$1:$K$19,16,MATCH(Q$6,INDEX($C$1:$K$19,6,),0)))+PRODUCT(1.37,INDEX($C$1:$K$19,16,MATCH(Brettschichtholz!$AB$13,INDEX($C$1:$K$19,6,),0)))-PRODUCT(Q$9,INDEX($AX$1:$BO$19,16,MATCH(Q$2&amp;Brettschichtholz!$AB$13,INDEX($AX$1:$BO$19,2,)&amp;INDEX($AX$1:$BO$19,6,),0)))+Q$9*SUMPRODUCT($AX$7:$BO$7,$AX$16:$BO$16)-Q$12*INDEX($AR$1:$AW$19,16,MATCH(Q$13,$AR$1:$AW$1,0))-Q$10*INDEX($AR$1:$AW$19,16,MATCH(Q$14,$AR$1:$AW$1,0)),"")</f>
        <v/>
      </c>
      <c r="R16" s="19" t="str">
        <f t="array" ref="R16">IF(R$7="1",SUM(R$150:R$152)/3.6-PRODUCT(1.37,INDEX($C$1:$K$19,16,MATCH(R$6,INDEX($C$1:$K$19,6,),0)))+PRODUCT(1.37,INDEX($C$1:$K$19,16,MATCH(Brettschichtholz!$AB$13,INDEX($C$1:$K$19,6,),0)))-PRODUCT(R$9,INDEX($AX$1:$BO$19,16,MATCH(R$2&amp;Brettschichtholz!$AB$13,INDEX($AX$1:$BO$19,2,)&amp;INDEX($AX$1:$BO$19,6,),0)))+R$9*SUMPRODUCT($AX$7:$BO$7,$AX$16:$BO$16)-R$12*INDEX($AR$1:$AW$19,16,MATCH(R$13,$AR$1:$AW$1,0))-R$10*INDEX($AR$1:$AW$19,16,MATCH(R$14,$AR$1:$AW$1,0)),"")</f>
        <v/>
      </c>
      <c r="S16" s="19" t="str">
        <f t="array" ref="S16">IF(S$7="1",SUM(S$150:S$152)/3.6-PRODUCT(1.37,INDEX($C$1:$K$19,16,MATCH(S$6,INDEX($C$1:$K$19,6,),0)))+PRODUCT(1.37,INDEX($C$1:$K$19,16,MATCH(Brettschichtholz!$AB$13,INDEX($C$1:$K$19,6,),0)))-PRODUCT(S$9,INDEX($AX$1:$BO$19,16,MATCH(S$2&amp;Brettschichtholz!$AB$13,INDEX($AX$1:$BO$19,2,)&amp;INDEX($AX$1:$BO$19,6,),0)))+S$9*SUMPRODUCT($AX$7:$BO$7,$AX$16:$BO$16)-S$12*INDEX($AR$1:$AW$19,16,MATCH(S$13,$AR$1:$AW$1,0))-S$10*INDEX($AR$1:$AW$19,16,MATCH(S$14,$AR$1:$AW$1,0)),"")</f>
        <v/>
      </c>
      <c r="T16" s="19" t="str">
        <f t="array" ref="T16">IF(T$7="1",SUM(T$150:T$152)/3.6-PRODUCT(1.37,INDEX($C$1:$K$19,16,MATCH(T$6,INDEX($C$1:$K$19,6,),0)))+PRODUCT(1.37,INDEX($C$1:$K$19,16,MATCH(Brettschichtholz!$AB$13,INDEX($C$1:$K$19,6,),0)))-PRODUCT(T$9,INDEX($AX$1:$BO$19,16,MATCH(T$2&amp;Brettschichtholz!$AB$13,INDEX($AX$1:$BO$19,2,)&amp;INDEX($AX$1:$BO$19,6,),0)))+T$9*SUMPRODUCT($AX$7:$BO$7,$AX$16:$BO$16)-T$12*INDEX($AR$1:$AW$19,16,MATCH(T$13,$AR$1:$AW$1,0))-T$10*INDEX($AR$1:$AW$19,16,MATCH(T$14,$AR$1:$AW$1,0)),"")</f>
        <v/>
      </c>
      <c r="U16" s="19" t="str">
        <f t="array" ref="U16">IF(U$7="1",SUM(U$150:U$152)/3.6-PRODUCT(1.37,INDEX($C$1:$K$19,16,MATCH(U$6,INDEX($C$1:$K$19,6,),0)))+PRODUCT(1.37,INDEX($C$1:$K$19,16,MATCH(Brettschichtholz!$AB$13,INDEX($C$1:$K$19,6,),0)))-PRODUCT(U$9,INDEX($AX$1:$BO$19,16,MATCH(U$2&amp;Brettschichtholz!$AB$13,INDEX($AX$1:$BO$19,2,)&amp;INDEX($AX$1:$BO$19,6,),0)))+U$9*SUMPRODUCT($AX$7:$BO$7,$AX$16:$BO$16)-U$12*INDEX($AR$1:$AW$19,16,MATCH(U$13,$AR$1:$AW$1,0))-U$10*INDEX($AR$1:$AW$19,16,MATCH(U$14,$AR$1:$AW$1,0)),"")</f>
        <v/>
      </c>
      <c r="V16" s="19" t="str">
        <f t="array" ref="V16">IF(V$7="1",SUM(V$150:V$152)/3.6-PRODUCT(1.37,INDEX($C$1:$K$19,16,MATCH(V$6,INDEX($C$1:$K$19,6,),0)))+PRODUCT(1.37,INDEX($C$1:$K$19,16,MATCH(Brettschichtholz!$AB$13,INDEX($C$1:$K$19,6,),0)))-PRODUCT(V$9,INDEX($AX$1:$BO$19,16,MATCH(V$2&amp;Brettschichtholz!$AB$13,INDEX($AX$1:$BO$19,2,)&amp;INDEX($AX$1:$BO$19,6,),0)))+V$9*SUMPRODUCT($AX$7:$BO$7,$AX$16:$BO$16)-V$12*INDEX($AR$1:$AW$19,16,MATCH(V13,$AR$1:$AW$1,0))-37*INDEX($AR$1:$AW$19,16,MATCH(U13,$AR$1:$AW$1,0))-V$10*INDEX($AR$1:$AW$19,16,MATCH(V$14,$AR$1:$AW$1,0)),"")</f>
        <v/>
      </c>
      <c r="W16" s="19" t="str">
        <f t="array" ref="W16">IF(W$7="1",SUM(W$150:W$152)/3.6-PRODUCT(1.37,INDEX($C$1:$K$19,16,MATCH(W$6,INDEX($C$1:$K$19,6,),0)))+PRODUCT(1.37,INDEX($C$1:$K$19,16,MATCH(Brettschichtholz!$AB$13,INDEX($C$1:$K$19,6,),0)))-PRODUCT(W$9,INDEX($AX$1:$BO$19,16,MATCH(W$2&amp;Brettschichtholz!$AB$13,INDEX($AX$1:$BO$19,2,)&amp;INDEX($AX$1:$BO$19,6,),0)))+W$9*SUMPRODUCT($AX$7:$BO$7,$AX$16:$BO$16)-W$12*INDEX($AR$1:$AW$19,16,MATCH(W$13,$AR$1:$AW$1,0))-W$10*INDEX($AR$1:$AW$19,16,MATCH(W$14,$AR$1:$AW$1,0)),"")</f>
        <v/>
      </c>
      <c r="X16" s="19" t="str">
        <f t="array" ref="X16">IF(X$7="1",SUM(X$150:X$152)/3.6-PRODUCT(1.37,INDEX($C$1:$K$19,16,MATCH(X$6,INDEX($C$1:$K$19,6,),0)))+PRODUCT(1.37,INDEX($C$1:$K$19,16,MATCH(Brettschichtholz!$AB$13,INDEX($C$1:$K$19,6,),0)))-PRODUCT(X$9,INDEX($AX$1:$BO$19,16,MATCH(X$2&amp;Brettschichtholz!$AB$13,INDEX($AX$1:$BO$19,2,)&amp;INDEX($AX$1:$BO$19,6,),0)))+X$9*SUMPRODUCT($AX$7:$BO$7,$AX$16:$BO$16)-X$12*INDEX($AR$1:$AW$19,16,MATCH(X$13,$AR$1:$AW$1,0))-X$10*INDEX($AR$1:$AW$19,16,MATCH(X$14,$AR$1:$AW$1,0)),"")</f>
        <v/>
      </c>
      <c r="Y16" s="19" t="str">
        <f t="array" ref="Y16">IF(Y$7="1",SUM(Y$150:Y$152)/3.6-PRODUCT(1.37,INDEX($C$1:$K$19,16,MATCH(Y$6,INDEX($C$1:$K$19,6,),0)))+PRODUCT(1.37,INDEX($C$1:$K$19,16,MATCH(Brettschichtholz!$AB$13,INDEX($C$1:$K$19,6,),0)))-PRODUCT(Y$9,INDEX($AX$1:$BO$19,16,MATCH(Y$2&amp;Brettschichtholz!$AB$13,INDEX($AX$1:$BO$19,2,)&amp;INDEX($AX$1:$BO$19,6,),0)))+Y$9*SUMPRODUCT($AX$7:$BO$7,$AX$16:$BO$16)-Y$12*INDEX($AR$1:$AW$19,16,MATCH(Y$13,$AR$1:$AW$1,0))-Y$10*INDEX($AR$1:$AW$19,16,MATCH(Y$14,$AR$1:$AW$1,0)),"")</f>
        <v/>
      </c>
      <c r="Z16" s="19" t="str">
        <f t="array" ref="Z16">IF(Z$7="1",SUM(Z$150:Z$152)/3.6-PRODUCT(1.37,INDEX($C$1:$K$19,16,MATCH(Z$6,INDEX($C$1:$K$19,6,),0)))+PRODUCT(1.37,INDEX($C$1:$K$19,16,MATCH(Brettschichtholz!$AB$13,INDEX($C$1:$K$19,6,),0)))-PRODUCT(Z$9,INDEX($AX$1:$BO$19,16,MATCH(Z$2&amp;Brettschichtholz!$AB$13,INDEX($AX$1:$BO$19,2,)&amp;INDEX($AX$1:$BO$19,6,),0)))+Z$9*SUMPRODUCT($AX$7:$BO$7,$AX$16:$BO$16)-Z$12*INDEX($AR$1:$AW$19,16,MATCH(Z$13,$AR$1:$AW$1,0))-Z$10*INDEX($AR$1:$AW$19,16,MATCH(Z$14,$AR$1:$AW$1,0)),"")</f>
        <v/>
      </c>
      <c r="AA16" s="19" t="str">
        <f t="array" ref="AA16">IF(AA$7="1",SUM(AA$150:AA$152)/3.6-PRODUCT(1.37,INDEX($C$1:$K$19,16,MATCH(AA$6,INDEX($C$1:$K$19,6,),0)))+PRODUCT(1.37,INDEX($C$1:$K$19,16,MATCH(Brettschichtholz!$AB$13,INDEX($C$1:$K$19,6,),0)))-PRODUCT(AA$9,INDEX($AX$1:$BO$19,16,MATCH(AA$2&amp;Brettschichtholz!$AB$13,INDEX($AX$1:$BO$19,2,)&amp;INDEX($AX$1:$BO$19,6,),0)))+AA$9*SUMPRODUCT($AX$7:$BO$7,$AX$16:$BO$16)-AA$12*INDEX($AR$1:$AW$19,16,MATCH(AA$13,$AR$1:$AW$1,0))-AA$10*INDEX($AR$1:$AW$19,16,MATCH(AA$14,$AR$1:$AW$1,0)),"")</f>
        <v/>
      </c>
      <c r="AB16" s="19" t="str">
        <f t="array" ref="AB16">IF(AB$7="1",SUM(AB$150:AB$152)/3.6-PRODUCT(1.37,INDEX($C$1:$K$19,16,MATCH(AB$6,INDEX($C$1:$K$19,6,),0)))+PRODUCT(1.37,INDEX($C$1:$K$19,16,MATCH(Brettschichtholz!$AB$13,INDEX($C$1:$K$19,6,),0)))-PRODUCT(AB$9,INDEX($AX$1:$BO$19,16,MATCH(AB$2&amp;Brettschichtholz!$AB$13,INDEX($AX$1:$BO$19,2,)&amp;INDEX($AX$1:$BO$19,6,),0)))+AB$9*SUMPRODUCT($AX$7:$BO$7,$AX$16:$BO$16)-AB$12*INDEX($AR$1:$AW$19,16,MATCH(AB$13,$AR$1:$AW$1,0))-AB$10*INDEX($AR$1:$AW$19,16,MATCH(AB$14,$AR$1:$AW$1,0)),"")</f>
        <v/>
      </c>
      <c r="AC16" s="19" t="str">
        <f t="array" ref="AC16">IF(AC$7="1",SUM(AC$150:AC$152)/3.6-PRODUCT(1.37,INDEX($C$1:$K$19,16,MATCH(AC$6,INDEX($C$1:$K$19,6,),0)))+PRODUCT(1.37,INDEX($C$1:$K$19,16,MATCH(Brettschichtholz!$AB$13,INDEX($C$1:$K$19,6,),0)))-PRODUCT(AC$9,INDEX($AX$1:$BO$19,16,MATCH(AC$2&amp;Brettschichtholz!$AB$13,INDEX($AX$1:$BO$19,2,)&amp;INDEX($AX$1:$BO$19,6,),0)))+AC$9*SUMPRODUCT($AX$7:$BO$7,$AX$16:$BO$16)-AC$12*INDEX($AR$1:$AW$19,16,MATCH(AC$13,$AR$1:$AW$1,0))-AC$10*INDEX($AR$1:$AW$19,16,MATCH(AC$14,$AR$1:$AW$1,0)),"")</f>
        <v/>
      </c>
      <c r="AD16" s="19" t="str">
        <f t="array" ref="AD16">IF(AD$7="1",SUM(AD$150:AD$152)/3.6-PRODUCT(1.37,INDEX($C$1:$K$19,16,MATCH(AD$6,INDEX($C$1:$K$19,6,),0)))+PRODUCT(1.37,INDEX($C$1:$K$19,16,MATCH(Brettschichtholz!$AB$13,INDEX($C$1:$K$19,6,),0)))-PRODUCT(AD$9,INDEX($AX$1:$BO$19,16,MATCH(AD$2&amp;Brettschichtholz!$AB$13,INDEX($AX$1:$BO$19,2,)&amp;INDEX($AX$1:$BO$19,6,),0)))+AD$9*SUMPRODUCT($AX$7:$BO$7,$AX$16:$BO$16)-AD$12*INDEX($AR$1:$AW$19,16,MATCH(AD$13,$AR$1:$AW$1,0))-AD$10*INDEX($AR$1:$AW$19,16,MATCH(AD$14,$AR$1:$AW$1,0)),"")</f>
        <v/>
      </c>
      <c r="AE16" s="19" t="str">
        <f t="array" ref="AE16">IF(AE$7="1",SUM(AE$150:AE$152)/3.6-PRODUCT(1.37,INDEX($C$1:$K$19,16,MATCH(AE$6,INDEX($C$1:$K$19,6,),0)))+PRODUCT(1.37,INDEX($C$1:$K$19,16,MATCH(Brettschichtholz!$AB$13,INDEX($C$1:$K$19,6,),0)))-PRODUCT(AE$9,INDEX($AX$1:$BO$19,16,MATCH(AE$2&amp;Brettschichtholz!$AB$13,INDEX($AX$1:$BO$19,2,)&amp;INDEX($AX$1:$BO$19,6,),0)))+AE$9*SUMPRODUCT($AX$7:$BO$7,$AX$16:$BO$16)-AE$12*INDEX($AR$1:$AW$19,16,MATCH(AE13,$AR$1:$AW$1,0))-37*INDEX($AR$1:$AW$19,16,MATCH(AD13,$AR$1:$AW$1,0))-AE$10*INDEX($AR$1:$AW$19,16,MATCH(AE$14,$AR$1:$AW$1,0)),"")</f>
        <v/>
      </c>
      <c r="AF16" s="19"/>
      <c r="AG16" s="19"/>
      <c r="AH16" s="19" t="str">
        <f t="array" ref="AH16">IF(ISTEXT(AH$4),SUM(AH150:AH152)*SUMPRODUCT($AX$7:$BO$7,$AX$11:$BO$11)*1000/3.6,"")</f>
        <v/>
      </c>
      <c r="AI16" s="231"/>
      <c r="AJ16" s="231"/>
      <c r="AK16" s="231"/>
      <c r="AL16" s="231"/>
      <c r="AM16" s="231"/>
      <c r="AN16" s="231"/>
      <c r="AO16" s="19"/>
      <c r="AP16" s="19" t="str">
        <f t="array" ref="AP16">IF(ISTEXT(AP$4),SUM(AP150:AP152)*Ressourcenkorrektur!$E$4/3.6,"")</f>
        <v/>
      </c>
      <c r="AQ16" s="19" t="str">
        <f t="array" ref="AQ16">IF(ISTEXT(AQ$4),SUM(AQ150:AQ152)*Ressourcenkorrektur!$E$4/3.6,"")</f>
        <v/>
      </c>
      <c r="AR16" s="19">
        <f>SUM(AR150:AR152)/3.6</f>
        <v>0.61974274398050011</v>
      </c>
      <c r="AS16" s="19">
        <f t="shared" ref="AS16:AU16" si="23">SUM(AS150:AS152)/3.6</f>
        <v>0.18675462899480275</v>
      </c>
      <c r="AT16" s="19">
        <f t="shared" si="23"/>
        <v>0.88984389504700001</v>
      </c>
      <c r="AU16" s="19">
        <f t="shared" si="23"/>
        <v>0.15233266879232499</v>
      </c>
      <c r="AV16" s="19">
        <f t="shared" ref="AV16:AW16" si="24">SUM(AV150:AV152)/3.6</f>
        <v>0.5610752101268055</v>
      </c>
      <c r="AW16" s="19">
        <f t="shared" si="24"/>
        <v>0.83466811951641662</v>
      </c>
      <c r="AX16" s="19">
        <f>SUM(AX150:AX152)/3.6</f>
        <v>42.278321221216665</v>
      </c>
      <c r="AY16" s="19">
        <f t="shared" ref="AY16:BO16" si="25">SUM(AY150:AY152)/3.6</f>
        <v>51.970658625274993</v>
      </c>
      <c r="AZ16" s="19">
        <f t="shared" si="25"/>
        <v>38.971790877266663</v>
      </c>
      <c r="BA16" s="19">
        <f t="shared" si="25"/>
        <v>52.002368492377769</v>
      </c>
      <c r="BB16" s="19">
        <f t="shared" si="25"/>
        <v>52.002368492377769</v>
      </c>
      <c r="BC16" s="19">
        <f t="shared" si="25"/>
        <v>52.002368492377769</v>
      </c>
      <c r="BD16" s="19">
        <f t="shared" si="25"/>
        <v>38.971790877266663</v>
      </c>
      <c r="BE16" s="19">
        <f t="shared" si="25"/>
        <v>38.971790877266663</v>
      </c>
      <c r="BF16" s="19">
        <f t="shared" si="25"/>
        <v>42.278321221216665</v>
      </c>
      <c r="BG16" s="19">
        <f t="shared" si="25"/>
        <v>48.28305867668611</v>
      </c>
      <c r="BH16" s="19">
        <f t="shared" si="25"/>
        <v>44.748841525125002</v>
      </c>
      <c r="BI16" s="19">
        <f t="shared" si="25"/>
        <v>42.542562537488877</v>
      </c>
      <c r="BJ16" s="19">
        <f t="shared" si="25"/>
        <v>44.748841525125002</v>
      </c>
      <c r="BK16" s="19">
        <f t="shared" si="25"/>
        <v>50.521487855263885</v>
      </c>
      <c r="BL16" s="19">
        <f t="shared" si="25"/>
        <v>50.521487855263885</v>
      </c>
      <c r="BM16" s="19">
        <f t="shared" si="25"/>
        <v>42.542562537488877</v>
      </c>
      <c r="BN16" s="19">
        <f t="shared" si="25"/>
        <v>42.542562537488877</v>
      </c>
      <c r="BO16" s="19">
        <f t="shared" si="25"/>
        <v>48.28305867668611</v>
      </c>
    </row>
    <row r="17" spans="1:67" s="17" customFormat="1" ht="28.5">
      <c r="A17" s="18" t="s">
        <v>64</v>
      </c>
      <c r="B17" s="18">
        <f t="shared" si="21"/>
        <v>0</v>
      </c>
      <c r="C17" s="19">
        <f t="shared" ref="C17:K17" si="26">SUM(C153:C155)/3.6</f>
        <v>2623.5959377777781</v>
      </c>
      <c r="D17" s="19">
        <f t="shared" si="26"/>
        <v>2884.3635261111108</v>
      </c>
      <c r="E17" s="19">
        <f t="shared" si="26"/>
        <v>2897.3806184722225</v>
      </c>
      <c r="F17" s="19">
        <f t="shared" si="26"/>
        <v>2882.7712567777776</v>
      </c>
      <c r="G17" s="19">
        <f t="shared" si="26"/>
        <v>3168.051358027778</v>
      </c>
      <c r="H17" s="19">
        <f t="shared" si="26"/>
        <v>3171.8266048888891</v>
      </c>
      <c r="I17" s="19">
        <f t="shared" si="26"/>
        <v>2917.0820511388883</v>
      </c>
      <c r="J17" s="19">
        <f t="shared" si="26"/>
        <v>2902.8305890833331</v>
      </c>
      <c r="K17" s="19">
        <f t="shared" si="26"/>
        <v>2613.3102131944447</v>
      </c>
      <c r="L17" s="19" t="str">
        <f t="array" ref="L17">IF(L7="1",SUM(L153:L155)/3.6-PRODUCT(L$9,INDEX($AX$1:$BO$19,17,MATCH(L$2&amp;L$6,INDEX($AX$1:$BO$19,2,)&amp;INDEX($AX$1:$BO$19,6,),0)))+L9*SUMPRODUCT($AX$7:$BO$7,$AX$17:$BO$17),"")</f>
        <v/>
      </c>
      <c r="M17" s="19" t="str">
        <f t="array" ref="M17">IF(M7="1",SUM(M153:M155)/3.6-PRODUCT(M$9,INDEX($AX$1:$BO$19,17,MATCH(M$2&amp;M$6,INDEX($AX$1:$BO$19,2,)&amp;INDEX($AX$1:$BO$19,6,),0)))+M9*SUMPRODUCT($AX$7:$BO$7,$AX$17:$BO$17),"")</f>
        <v/>
      </c>
      <c r="N17" s="19" t="str">
        <f t="array" ref="N17">IF(N$7="1",SUM(N153:N155)/3.6-PRODUCT(1.37,INDEX($C$1:$K$19,17,MATCH(N$6,INDEX($C$1:$K$19,6,),0)))+PRODUCT(1.37,INDEX($C$1:$K$19,17,MATCH(Brettschichtholz!$AB$13,INDEX($C$1:$K$19,6,),0)))-PRODUCT(N$9,INDEX($AX$1:$BO$19,17,MATCH(N$2&amp;Brettschichtholz!$AB$13,INDEX($AX$1:$BO$19,2,)&amp;INDEX($AX$1:$BO$19,6,),0)))+N$9*SUMPRODUCT($AX$7:$BO$7,$AX$17:$BO$17)-N$12*INDEX($AR$1:$AW$19,17,MATCH(N$13,$AR$1:$AW$1,0))-N$10*INDEX($AR$1:$AW$19,17,MATCH(N$14,$AR$1:$AW$1,0)),"")</f>
        <v/>
      </c>
      <c r="O17" s="19" t="str">
        <f t="array" ref="O17">IF(O$7="1",SUM(O153:O155)/3.6-PRODUCT(1.37,INDEX($C$1:$K$19,17,MATCH(O$6,INDEX($C$1:$K$19,6,),0)))+PRODUCT(1.37,INDEX($C$1:$K$19,17,MATCH(Brettschichtholz!$AB$13,INDEX($C$1:$K$19,6,),0)))-PRODUCT(O$9,INDEX($AX$1:$BO$19,17,MATCH(O$2&amp;Brettschichtholz!$AB$13,INDEX($AX$1:$BO$19,2,)&amp;INDEX($AX$1:$BO$19,6,),0)))+O$9*SUMPRODUCT($AX$7:$BO$7,$AX$17:$BO$17)-O$12*INDEX($AR$1:$AW$19,17,MATCH(O$13,$AR$1:$AW$1,0))-O$10*INDEX($AR$1:$AW$19,17,MATCH(O$14,$AR$1:$AW$1,0)),"")</f>
        <v/>
      </c>
      <c r="P17" s="19" t="str">
        <f t="array" ref="P17">IF(P$7="1",SUM(P153:P155)/3.6-PRODUCT(1.37,INDEX($C$1:$K$19,17,MATCH(P$6,INDEX($C$1:$K$19,6,),0)))+PRODUCT(1.37,INDEX($C$1:$K$19,17,MATCH(Brettschichtholz!$AB$13,INDEX($C$1:$K$19,6,),0)))-PRODUCT(P$9,INDEX($AX$1:$BO$19,17,MATCH(P$2&amp;Brettschichtholz!$AB$13,INDEX($AX$1:$BO$19,2,)&amp;INDEX($AX$1:$BO$19,6,),0)))+P$9*SUMPRODUCT($AX$7:$BO$7,$AX$17:$BO$17)-P$12*INDEX($AR$1:$AW$19,17,MATCH(P$13,$AR$1:$AW$1,0))-P$10*INDEX($AR$1:$AW$19,17,MATCH(P$14,$AR$1:$AW$1,0)),"")</f>
        <v/>
      </c>
      <c r="Q17" s="19" t="str">
        <f t="array" ref="Q17">IF(Q$7="1",SUM(Q153:Q155)/3.6-PRODUCT(1.37,INDEX($C$1:$K$19,17,MATCH(Q$6,INDEX($C$1:$K$19,6,),0)))+PRODUCT(1.37,INDEX($C$1:$K$19,17,MATCH(Brettschichtholz!$AB$13,INDEX($C$1:$K$19,6,),0)))-PRODUCT(Q$9,INDEX($AX$1:$BO$19,17,MATCH(Q$2&amp;Brettschichtholz!$AB$13,INDEX($AX$1:$BO$19,2,)&amp;INDEX($AX$1:$BO$19,6,),0)))+Q$9*SUMPRODUCT($AX$7:$BO$7,$AX$17:$BO$17)-Q$12*INDEX($AR$1:$AW$19,17,MATCH(Q$13,$AR$1:$AW$1,0))-Q$10*INDEX($AR$1:$AW$19,17,MATCH(Q$14,$AR$1:$AW$1,0)),"")</f>
        <v/>
      </c>
      <c r="R17" s="19" t="str">
        <f t="array" ref="R17">IF(R$7="1",SUM(R153:R155)/3.6-PRODUCT(1.37,INDEX($C$1:$K$19,17,MATCH(R$6,INDEX($C$1:$K$19,6,),0)))+PRODUCT(1.37,INDEX($C$1:$K$19,17,MATCH(Brettschichtholz!$AB$13,INDEX($C$1:$K$19,6,),0)))-PRODUCT(R$9,INDEX($AX$1:$BO$19,17,MATCH(R$2&amp;Brettschichtholz!$AB$13,INDEX($AX$1:$BO$19,2,)&amp;INDEX($AX$1:$BO$19,6,),0)))+R$9*SUMPRODUCT($AX$7:$BO$7,$AX$17:$BO$17)-R$12*INDEX($AR$1:$AW$19,17,MATCH(R$13,$AR$1:$AW$1,0))-R$10*INDEX($AR$1:$AW$19,17,MATCH(R$14,$AR$1:$AW$1,0)),"")</f>
        <v/>
      </c>
      <c r="S17" s="19" t="str">
        <f t="array" ref="S17">IF(S$7="1",SUM(S153:S155)/3.6-PRODUCT(1.37,INDEX($C$1:$K$19,17,MATCH(S$6,INDEX($C$1:$K$19,6,),0)))+PRODUCT(1.37,INDEX($C$1:$K$19,17,MATCH(Brettschichtholz!$AB$13,INDEX($C$1:$K$19,6,),0)))-PRODUCT(S$9,INDEX($AX$1:$BO$19,17,MATCH(S$2&amp;Brettschichtholz!$AB$13,INDEX($AX$1:$BO$19,2,)&amp;INDEX($AX$1:$BO$19,6,),0)))+S$9*SUMPRODUCT($AX$7:$BO$7,$AX$17:$BO$17)-S$12*INDEX($AR$1:$AW$19,17,MATCH(S$13,$AR$1:$AW$1,0))-S$10*INDEX($AR$1:$AW$19,17,MATCH(S$14,$AR$1:$AW$1,0)),"")</f>
        <v/>
      </c>
      <c r="T17" s="19" t="str">
        <f t="array" ref="T17">IF(T$7="1",SUM(T153:T155)/3.6-PRODUCT(1.37,INDEX($C$1:$K$19,17,MATCH(T$6,INDEX($C$1:$K$19,6,),0)))+PRODUCT(1.37,INDEX($C$1:$K$19,17,MATCH(Brettschichtholz!$AB$13,INDEX($C$1:$K$19,6,),0)))-PRODUCT(T$9,INDEX($AX$1:$BO$19,17,MATCH(T$2&amp;Brettschichtholz!$AB$13,INDEX($AX$1:$BO$19,2,)&amp;INDEX($AX$1:$BO$19,6,),0)))+T$9*SUMPRODUCT($AX$7:$BO$7,$AX$17:$BO$17)-T$12*INDEX($AR$1:$AW$19,17,MATCH(T$13,$AR$1:$AW$1,0))-T$10*INDEX($AR$1:$AW$19,17,MATCH(T$14,$AR$1:$AW$1,0)),"")</f>
        <v/>
      </c>
      <c r="U17" s="19" t="str">
        <f t="array" ref="U17">IF(U$7="1",SUM(U153:U155)/3.6-PRODUCT(1.37,INDEX($C$1:$K$19,17,MATCH(U$6,INDEX($C$1:$K$19,6,),0)))+PRODUCT(1.37,INDEX($C$1:$K$19,17,MATCH(Brettschichtholz!$AB$13,INDEX($C$1:$K$19,6,),0)))-PRODUCT(U$9,INDEX($AX$1:$BO$19,17,MATCH(U$2&amp;Brettschichtholz!$AB$13,INDEX($AX$1:$BO$19,2,)&amp;INDEX($AX$1:$BO$19,6,),0)))+U$9*SUMPRODUCT($AX$7:$BO$7,$AX$17:$BO$17)-U$12*INDEX($AR$1:$AW$19,17,MATCH(U$13,$AR$1:$AW$1,0))-U$10*INDEX($AR$1:$AW$19,17,MATCH(U$14,$AR$1:$AW$1,0)),"")</f>
        <v/>
      </c>
      <c r="V17" s="19" t="str">
        <f t="array" ref="V17">IF(V$7="1",SUM(V153:V155)/3.6-PRODUCT(1.37,INDEX($C$1:$K$19,17,MATCH(V$6,INDEX($C$1:$K$19,6,),0)))+PRODUCT(1.37,INDEX($C$1:$K$19,17,MATCH(Brettschichtholz!$AB$13,INDEX($C$1:$K$19,6,),0)))-PRODUCT(V$9,INDEX($AX$1:$BO$19,17,MATCH(V$2&amp;Brettschichtholz!$AB$13,INDEX($AX$1:$BO$19,2,)&amp;INDEX($AX$1:$BO$19,6,),0)))+V$9*SUMPRODUCT($AX$7:$BO$7,$AX$17:$BO$17)-V$12*INDEX($AR$1:$AW$19,17,MATCH(V13,$AR$1:$AW$1,0))-37*INDEX($AR$1:$AW$19,17,MATCH(U13,$AR$1:$AW$1,0))-V$10*INDEX($AR$1:$AW$19,17,MATCH(V$14,$AR$1:$AW$1,0)),"")</f>
        <v/>
      </c>
      <c r="W17" s="19" t="str">
        <f t="array" ref="W17">IF(W$7="1",SUM(W153:W155)/3.6-PRODUCT(1.37,INDEX($C$1:$K$19,17,MATCH(W$6,INDEX($C$1:$K$19,6,),0)))+PRODUCT(1.37,INDEX($C$1:$K$19,17,MATCH(Brettschichtholz!$AB$13,INDEX($C$1:$K$19,6,),0)))-PRODUCT(W$9,INDEX($AX$1:$BO$19,17,MATCH(W$2&amp;Brettschichtholz!$AB$13,INDEX($AX$1:$BO$19,2,)&amp;INDEX($AX$1:$BO$19,6,),0)))+W$9*SUMPRODUCT($AX$7:$BO$7,$AX$17:$BO$17)-W$12*INDEX($AR$1:$AW$19,17,MATCH(W$13,$AR$1:$AW$1,0))-W$10*INDEX($AR$1:$AW$19,17,MATCH(W$14,$AR$1:$AW$1,0)),"")</f>
        <v/>
      </c>
      <c r="X17" s="19" t="str">
        <f t="array" ref="X17">IF(X$7="1",SUM(X153:X155)/3.6-PRODUCT(1.37,INDEX($C$1:$K$19,17,MATCH(X$6,INDEX($C$1:$K$19,6,),0)))+PRODUCT(1.37,INDEX($C$1:$K$19,17,MATCH(Brettschichtholz!$AB$13,INDEX($C$1:$K$19,6,),0)))-PRODUCT(X$9,INDEX($AX$1:$BO$19,17,MATCH(X$2&amp;Brettschichtholz!$AB$13,INDEX($AX$1:$BO$19,2,)&amp;INDEX($AX$1:$BO$19,6,),0)))+X$9*SUMPRODUCT($AX$7:$BO$7,$AX$17:$BO$17)-X$12*INDEX($AR$1:$AW$19,17,MATCH(X$13,$AR$1:$AW$1,0))-X$10*INDEX($AR$1:$AW$19,17,MATCH(X$14,$AR$1:$AW$1,0)),"")</f>
        <v/>
      </c>
      <c r="Y17" s="19" t="str">
        <f t="array" ref="Y17">IF(Y$7="1",SUM(Y153:Y155)/3.6-PRODUCT(1.37,INDEX($C$1:$K$19,17,MATCH(Y$6,INDEX($C$1:$K$19,6,),0)))+PRODUCT(1.37,INDEX($C$1:$K$19,17,MATCH(Brettschichtholz!$AB$13,INDEX($C$1:$K$19,6,),0)))-PRODUCT(Y$9,INDEX($AX$1:$BO$19,17,MATCH(Y$2&amp;Brettschichtholz!$AB$13,INDEX($AX$1:$BO$19,2,)&amp;INDEX($AX$1:$BO$19,6,),0)))+Y$9*SUMPRODUCT($AX$7:$BO$7,$AX$17:$BO$17)-Y$12*INDEX($AR$1:$AW$19,17,MATCH(Y$13,$AR$1:$AW$1,0))-Y$10*INDEX($AR$1:$AW$19,17,MATCH(Y$14,$AR$1:$AW$1,0)),"")</f>
        <v/>
      </c>
      <c r="Z17" s="19" t="str">
        <f t="array" ref="Z17">IF(Z$7="1",SUM(Z153:Z155)/3.6-PRODUCT(1.37,INDEX($C$1:$K$19,17,MATCH(Z$6,INDEX($C$1:$K$19,6,),0)))+PRODUCT(1.37,INDEX($C$1:$K$19,17,MATCH(Brettschichtholz!$AB$13,INDEX($C$1:$K$19,6,),0)))-PRODUCT(Z$9,INDEX($AX$1:$BO$19,17,MATCH(Z$2&amp;Brettschichtholz!$AB$13,INDEX($AX$1:$BO$19,2,)&amp;INDEX($AX$1:$BO$19,6,),0)))+Z$9*SUMPRODUCT($AX$7:$BO$7,$AX$17:$BO$17)-Z$12*INDEX($AR$1:$AW$19,17,MATCH(Z$13,$AR$1:$AW$1,0))-Z$10*INDEX($AR$1:$AW$19,17,MATCH(Z$14,$AR$1:$AW$1,0)),"")</f>
        <v/>
      </c>
      <c r="AA17" s="19" t="str">
        <f t="array" ref="AA17">IF(AA$7="1",SUM(AA153:AA155)/3.6-PRODUCT(1.37,INDEX($C$1:$K$19,17,MATCH(AA$6,INDEX($C$1:$K$19,6,),0)))+PRODUCT(1.37,INDEX($C$1:$K$19,17,MATCH(Brettschichtholz!$AB$13,INDEX($C$1:$K$19,6,),0)))-PRODUCT(AA$9,INDEX($AX$1:$BO$19,17,MATCH(AA$2&amp;Brettschichtholz!$AB$13,INDEX($AX$1:$BO$19,2,)&amp;INDEX($AX$1:$BO$19,6,),0)))+AA$9*SUMPRODUCT($AX$7:$BO$7,$AX$17:$BO$17)-AA$12*INDEX($AR$1:$AW$19,17,MATCH(AA$13,$AR$1:$AW$1,0))-AA$10*INDEX($AR$1:$AW$19,17,MATCH(AA$14,$AR$1:$AW$1,0)),"")</f>
        <v/>
      </c>
      <c r="AB17" s="19" t="str">
        <f t="array" ref="AB17">IF(AB$7="1",SUM(AB153:AB155)/3.6-PRODUCT(1.37,INDEX($C$1:$K$19,17,MATCH(AB$6,INDEX($C$1:$K$19,6,),0)))+PRODUCT(1.37,INDEX($C$1:$K$19,17,MATCH(Brettschichtholz!$AB$13,INDEX($C$1:$K$19,6,),0)))-PRODUCT(AB$9,INDEX($AX$1:$BO$19,17,MATCH(AB$2&amp;Brettschichtholz!$AB$13,INDEX($AX$1:$BO$19,2,)&amp;INDEX($AX$1:$BO$19,6,),0)))+AB$9*SUMPRODUCT($AX$7:$BO$7,$AX$17:$BO$17)-AB$12*INDEX($AR$1:$AW$19,17,MATCH(AB$13,$AR$1:$AW$1,0))-AB$10*INDEX($AR$1:$AW$19,17,MATCH(AB$14,$AR$1:$AW$1,0)),"")</f>
        <v/>
      </c>
      <c r="AC17" s="19" t="str">
        <f t="array" ref="AC17">IF(AC$7="1",SUM(AC153:AC155)/3.6-PRODUCT(1.37,INDEX($C$1:$K$19,17,MATCH(AC$6,INDEX($C$1:$K$19,6,),0)))+PRODUCT(1.37,INDEX($C$1:$K$19,17,MATCH(Brettschichtholz!$AB$13,INDEX($C$1:$K$19,6,),0)))-PRODUCT(AC$9,INDEX($AX$1:$BO$19,17,MATCH(AC$2&amp;Brettschichtholz!$AB$13,INDEX($AX$1:$BO$19,2,)&amp;INDEX($AX$1:$BO$19,6,),0)))+AC$9*SUMPRODUCT($AX$7:$BO$7,$AX$17:$BO$17)-AC$12*INDEX($AR$1:$AW$19,17,MATCH(AC$13,$AR$1:$AW$1,0))-AC$10*INDEX($AR$1:$AW$19,17,MATCH(AC$14,$AR$1:$AW$1,0)),"")</f>
        <v/>
      </c>
      <c r="AD17" s="19" t="str">
        <f t="array" ref="AD17">IF(AD$7="1",SUM(AD153:AD155)/3.6-PRODUCT(1.37,INDEX($C$1:$K$19,17,MATCH(AD$6,INDEX($C$1:$K$19,6,),0)))+PRODUCT(1.37,INDEX($C$1:$K$19,17,MATCH(Brettschichtholz!$AB$13,INDEX($C$1:$K$19,6,),0)))-PRODUCT(AD$9,INDEX($AX$1:$BO$19,17,MATCH(AD$2&amp;Brettschichtholz!$AB$13,INDEX($AX$1:$BO$19,2,)&amp;INDEX($AX$1:$BO$19,6,),0)))+AD$9*SUMPRODUCT($AX$7:$BO$7,$AX$17:$BO$17)-AD$12*INDEX($AR$1:$AW$19,17,MATCH(AD$13,$AR$1:$AW$1,0))-AD$10*INDEX($AR$1:$AW$19,17,MATCH(AD$14,$AR$1:$AW$1,0)),"")</f>
        <v/>
      </c>
      <c r="AE17" s="19" t="str">
        <f t="array" ref="AE17">IF(AE$7="1",SUM(AE153:AE155)/3.6-PRODUCT(1.37,INDEX($C$1:$K$19,17,MATCH(AE$6,INDEX($C$1:$K$19,6,),0)))+PRODUCT(1.37,INDEX($C$1:$K$19,17,MATCH(Brettschichtholz!$AB$13,INDEX($C$1:$K$19,6,),0)))-PRODUCT(AE$9,INDEX($AX$1:$BO$19,17,MATCH(AE$2&amp;Brettschichtholz!$AB$13,INDEX($AX$1:$BO$19,2,)&amp;INDEX($AX$1:$BO$19,6,),0)))+AE$9*SUMPRODUCT($AX$7:$BO$7,$AX$17:$BO$17)-AE$12*INDEX($AR$1:$AW$19,17,MATCH(AE13,$AR$1:$AW$1,0))-37*INDEX($AR$1:$AW$19,17,MATCH(AD13,$AR$1:$AW$1,0))-AE$10*INDEX($AR$1:$AW$19,17,MATCH(AE$14,$AR$1:$AW$1,0)),"")</f>
        <v/>
      </c>
      <c r="AF17" s="19"/>
      <c r="AG17" s="19"/>
      <c r="AH17" s="19" t="str">
        <f t="array" ref="AH17">IF(ISTEXT(AH$4),SUM(AH153:AH155)*SUMPRODUCT($AX$7:$BO$7,$AX$11:$BO$11)*1000/3.6,"")</f>
        <v/>
      </c>
      <c r="AI17" s="231"/>
      <c r="AJ17" s="231"/>
      <c r="AK17" s="231"/>
      <c r="AL17" s="231"/>
      <c r="AM17" s="231"/>
      <c r="AN17" s="231"/>
      <c r="AO17" s="19"/>
      <c r="AP17" s="19" t="str">
        <f t="array" ref="AP17">IF(ISTEXT(AP$4),SUM(AP153:AP155)*Ressourcenkorrektur!$E$4/3.6,"")</f>
        <v/>
      </c>
      <c r="AQ17" s="19" t="str">
        <f t="array" ref="AQ17">IF(ISTEXT(AQ$4),SUM(AQ153:AQ155)*Ressourcenkorrektur!$E$4/3.6,"")</f>
        <v/>
      </c>
      <c r="AR17" s="19">
        <f>SUM(AR153:AR155)/3.6</f>
        <v>9.0383751111111112E-3</v>
      </c>
      <c r="AS17" s="19">
        <f t="shared" ref="AS17:AU17" si="27">SUM(AS153:AS155)/3.6</f>
        <v>1.4704601388888889E-2</v>
      </c>
      <c r="AT17" s="19">
        <f t="shared" si="27"/>
        <v>1.2207986833333333E-2</v>
      </c>
      <c r="AU17" s="19">
        <f t="shared" si="27"/>
        <v>7.307118475555556E-2</v>
      </c>
      <c r="AV17" s="19">
        <f t="shared" ref="AV17:AW17" si="28">SUM(AV153:AV155)/3.6</f>
        <v>7.478245027777778E-3</v>
      </c>
      <c r="AW17" s="19">
        <f t="shared" si="28"/>
        <v>1.1705369805555555E-2</v>
      </c>
      <c r="AX17" s="19">
        <f>SUM(AX153:AX155)/3.6</f>
        <v>3476.0338999666669</v>
      </c>
      <c r="AY17" s="19">
        <f t="shared" ref="AY17:BO17" si="29">SUM(AY153:AY155)/3.6</f>
        <v>3337.9863440222216</v>
      </c>
      <c r="AZ17" s="19">
        <f t="shared" si="29"/>
        <v>3390.8854981666668</v>
      </c>
      <c r="BA17" s="19">
        <f t="shared" si="29"/>
        <v>3393.2801898055554</v>
      </c>
      <c r="BB17" s="19">
        <f t="shared" si="29"/>
        <v>3393.2801898055554</v>
      </c>
      <c r="BC17" s="19">
        <f t="shared" si="29"/>
        <v>3393.2801898055554</v>
      </c>
      <c r="BD17" s="19">
        <f t="shared" si="29"/>
        <v>3390.8854981666668</v>
      </c>
      <c r="BE17" s="19">
        <f t="shared" si="29"/>
        <v>3390.8854981666668</v>
      </c>
      <c r="BF17" s="19">
        <f t="shared" si="29"/>
        <v>3476.0338999666669</v>
      </c>
      <c r="BG17" s="19">
        <f t="shared" si="29"/>
        <v>2441.7865125944445</v>
      </c>
      <c r="BH17" s="19">
        <f t="shared" si="29"/>
        <v>2611.4423875416669</v>
      </c>
      <c r="BI17" s="19">
        <f t="shared" si="29"/>
        <v>2608.7783267722225</v>
      </c>
      <c r="BJ17" s="19">
        <f t="shared" si="29"/>
        <v>2611.4423875416669</v>
      </c>
      <c r="BK17" s="19">
        <f t="shared" si="29"/>
        <v>2782.7261217472224</v>
      </c>
      <c r="BL17" s="19">
        <f t="shared" si="29"/>
        <v>2782.7261217472224</v>
      </c>
      <c r="BM17" s="19">
        <f t="shared" si="29"/>
        <v>2608.7783267722225</v>
      </c>
      <c r="BN17" s="19">
        <f t="shared" si="29"/>
        <v>2608.7783267722225</v>
      </c>
      <c r="BO17" s="19">
        <f t="shared" si="29"/>
        <v>2441.7865125944445</v>
      </c>
    </row>
    <row r="18" spans="1:67" s="17" customFormat="1" ht="28.5">
      <c r="A18" s="18" t="s">
        <v>3</v>
      </c>
      <c r="B18" s="18">
        <f t="shared" si="21"/>
        <v>0</v>
      </c>
      <c r="C18" s="19">
        <f>C289</f>
        <v>49.904456000000003</v>
      </c>
      <c r="D18" s="19">
        <f t="shared" ref="D18:K18" si="30">D289</f>
        <v>59.350757999999999</v>
      </c>
      <c r="E18" s="19">
        <f t="shared" si="30"/>
        <v>46.694837999999997</v>
      </c>
      <c r="F18" s="19">
        <f t="shared" si="30"/>
        <v>36.953626999999997</v>
      </c>
      <c r="G18" s="19">
        <f t="shared" si="30"/>
        <v>57.736141000000003</v>
      </c>
      <c r="H18" s="19">
        <f t="shared" si="30"/>
        <v>59.673158999999998</v>
      </c>
      <c r="I18" s="19">
        <f t="shared" si="30"/>
        <v>32.928013</v>
      </c>
      <c r="J18" s="19">
        <f t="shared" si="30"/>
        <v>34.209105999999998</v>
      </c>
      <c r="K18" s="19">
        <f t="shared" si="30"/>
        <v>42.283923999999999</v>
      </c>
      <c r="L18" s="19" t="str">
        <f t="array" ref="L18">IF(L7="1",L289-PRODUCT(L$9,INDEX($AX$1:$BO$19,18,MATCH(L$2&amp;L$6,INDEX($AX$1:$BO$19,2,)&amp;INDEX($AX$1:$BO$19,6,),0)))+L9*SUMPRODUCT($AX$7:$BO$7,$AX$18:$BO$18),"")</f>
        <v/>
      </c>
      <c r="M18" s="19" t="str">
        <f t="array" ref="M18">IF(M7="1",M289-PRODUCT(M$9,INDEX($AX$1:$BO$19,18,MATCH(M$2&amp;M$6,INDEX($AX$1:$BO$19,2,)&amp;INDEX($AX$1:$BO$19,6,),0)))+M9*SUMPRODUCT($AX$7:$BO$7,$AX$18:$BO$18),"")</f>
        <v/>
      </c>
      <c r="N18" s="19" t="str">
        <f t="array" ref="N18">IF(N$7="1",N289-PRODUCT(1.37,INDEX($C$1:$K$19,18,MATCH(N$6,INDEX($C$1:$K$19,6,),0)))+PRODUCT(1.37,INDEX($C$1:$K$19,18,MATCH(Brettschichtholz!$AB$13,INDEX($C$1:$K$19,6,),0)))-PRODUCT(N$9,INDEX($AX$1:$BO$19,18,MATCH(N$2&amp;Brettschichtholz!$AB$13,INDEX($AX$1:$BO$19,2,)&amp;INDEX($AX$1:$BO$19,6,),0)))+N$9*SUMPRODUCT($AX$7:$BO$7,$AX$18:$BO$18)-N$12*INDEX($AR$1:$AW$19,18,MATCH(N$13,$AR$1:$AW$1,0))-N$10*INDEX($AR$1:$AW$19,18,MATCH(N$14,$AR$1:$AW$1,0)),"")</f>
        <v/>
      </c>
      <c r="O18" s="19" t="str">
        <f t="array" ref="O18">IF(O$7="1",O289-PRODUCT(1.37,INDEX($C$1:$K$19,18,MATCH(O$6,INDEX($C$1:$K$19,6,),0)))+PRODUCT(1.37,INDEX($C$1:$K$19,18,MATCH(Brettschichtholz!$AB$13,INDEX($C$1:$K$19,6,),0)))-PRODUCT(O$9,INDEX($AX$1:$BO$19,18,MATCH(O$2&amp;Brettschichtholz!$AB$13,INDEX($AX$1:$BO$19,2,)&amp;INDEX($AX$1:$BO$19,6,),0)))+O$9*SUMPRODUCT($AX$7:$BO$7,$AX$18:$BO$18)-O$12*INDEX($AR$1:$AW$19,18,MATCH(O$13,$AR$1:$AW$1,0))-O$10*INDEX($AR$1:$AW$19,18,MATCH(O$14,$AR$1:$AW$1,0)),"")</f>
        <v/>
      </c>
      <c r="P18" s="19" t="str">
        <f t="array" ref="P18">IF(P$7="1",P289-PRODUCT(1.37,INDEX($C$1:$K$19,18,MATCH(P$6,INDEX($C$1:$K$19,6,),0)))+PRODUCT(1.37,INDEX($C$1:$K$19,18,MATCH(Brettschichtholz!$AB$13,INDEX($C$1:$K$19,6,),0)))-PRODUCT(P$9,INDEX($AX$1:$BO$19,18,MATCH(P$2&amp;Brettschichtholz!$AB$13,INDEX($AX$1:$BO$19,2,)&amp;INDEX($AX$1:$BO$19,6,),0)))+P$9*SUMPRODUCT($AX$7:$BO$7,$AX$18:$BO$18)-P$12*INDEX($AR$1:$AW$19,18,MATCH(P$13,$AR$1:$AW$1,0))-P$10*INDEX($AR$1:$AW$19,18,MATCH(P$14,$AR$1:$AW$1,0)),"")</f>
        <v/>
      </c>
      <c r="Q18" s="19" t="str">
        <f t="array" ref="Q18">IF(Q$7="1",Q289-PRODUCT(1.37,INDEX($C$1:$K$19,18,MATCH(Q$6,INDEX($C$1:$K$19,6,),0)))+PRODUCT(1.37,INDEX($C$1:$K$19,18,MATCH(Brettschichtholz!$AB$13,INDEX($C$1:$K$19,6,),0)))-PRODUCT(Q$9,INDEX($AX$1:$BO$19,18,MATCH(Q$2&amp;Brettschichtholz!$AB$13,INDEX($AX$1:$BO$19,2,)&amp;INDEX($AX$1:$BO$19,6,),0)))+Q$9*SUMPRODUCT($AX$7:$BO$7,$AX$18:$BO$18)-Q$12*INDEX($AR$1:$AW$19,18,MATCH(Q$13,$AR$1:$AW$1,0))-Q$10*INDEX($AR$1:$AW$19,18,MATCH(Q$14,$AR$1:$AW$1,0)),"")</f>
        <v/>
      </c>
      <c r="R18" s="19" t="str">
        <f t="array" ref="R18">IF(R$7="1",R289-PRODUCT(1.37,INDEX($C$1:$K$19,18,MATCH(R$6,INDEX($C$1:$K$19,6,),0)))+PRODUCT(1.37,INDEX($C$1:$K$19,18,MATCH(Brettschichtholz!$AB$13,INDEX($C$1:$K$19,6,),0)))-PRODUCT(R$9,INDEX($AX$1:$BO$19,18,MATCH(R$2&amp;Brettschichtholz!$AB$13,INDEX($AX$1:$BO$19,2,)&amp;INDEX($AX$1:$BO$19,6,),0)))+R$9*SUMPRODUCT($AX$7:$BO$7,$AX$18:$BO$18)-R$12*INDEX($AR$1:$AW$19,18,MATCH(R$13,$AR$1:$AW$1,0))-R$10*INDEX($AR$1:$AW$19,18,MATCH(R$14,$AR$1:$AW$1,0)),"")</f>
        <v/>
      </c>
      <c r="S18" s="19" t="str">
        <f t="array" ref="S18">IF(S$7="1",S289-PRODUCT(1.37,INDEX($C$1:$K$19,18,MATCH(S$6,INDEX($C$1:$K$19,6,),0)))+PRODUCT(1.37,INDEX($C$1:$K$19,18,MATCH(Brettschichtholz!$AB$13,INDEX($C$1:$K$19,6,),0)))-PRODUCT(S$9,INDEX($AX$1:$BO$19,18,MATCH(S$2&amp;Brettschichtholz!$AB$13,INDEX($AX$1:$BO$19,2,)&amp;INDEX($AX$1:$BO$19,6,),0)))+S$9*SUMPRODUCT($AX$7:$BO$7,$AX$18:$BO$18)-S$12*INDEX($AR$1:$AW$19,18,MATCH(S$13,$AR$1:$AW$1,0))-S$10*INDEX($AR$1:$AW$19,18,MATCH(S$14,$AR$1:$AW$1,0)),"")</f>
        <v/>
      </c>
      <c r="T18" s="19" t="str">
        <f t="array" ref="T18">IF(T$7="1",T289-PRODUCT(1.37,INDEX($C$1:$K$19,18,MATCH(T$6,INDEX($C$1:$K$19,6,),0)))+PRODUCT(1.37,INDEX($C$1:$K$19,18,MATCH(Brettschichtholz!$AB$13,INDEX($C$1:$K$19,6,),0)))-PRODUCT(T$9,INDEX($AX$1:$BO$19,18,MATCH(T$2&amp;Brettschichtholz!$AB$13,INDEX($AX$1:$BO$19,2,)&amp;INDEX($AX$1:$BO$19,6,),0)))+T$9*SUMPRODUCT($AX$7:$BO$7,$AX$18:$BO$18)-T$12*INDEX($AR$1:$AW$19,18,MATCH(T$13,$AR$1:$AW$1,0))-T$10*INDEX($AR$1:$AW$19,18,MATCH(T$14,$AR$1:$AW$1,0)),"")</f>
        <v/>
      </c>
      <c r="U18" s="19" t="str">
        <f t="array" ref="U18">IF(U$7="1",U289-PRODUCT(1.37,INDEX($C$1:$K$19,18,MATCH(U$6,INDEX($C$1:$K$19,6,),0)))+PRODUCT(1.37,INDEX($C$1:$K$19,18,MATCH(Brettschichtholz!$AB$13,INDEX($C$1:$K$19,6,),0)))-PRODUCT(U$9,INDEX($AX$1:$BO$19,18,MATCH(U$2&amp;Brettschichtholz!$AB$13,INDEX($AX$1:$BO$19,2,)&amp;INDEX($AX$1:$BO$19,6,),0)))+U$9*SUMPRODUCT($AX$7:$BO$7,$AX$18:$BO$18)-U$12*INDEX($AR$1:$AW$19,18,MATCH(U$13,$AR$1:$AW$1,0))-U$10*INDEX($AR$1:$AW$19,18,MATCH(U$14,$AR$1:$AW$1,0)),"")</f>
        <v/>
      </c>
      <c r="V18" s="19" t="str">
        <f t="array" ref="V18">IF(V$7="1",V289-PRODUCT(1.37,INDEX($C$1:$K$19,18,MATCH(V$6,INDEX($C$1:$K$19,6,),0)))+PRODUCT(1.37,INDEX($C$1:$K$19,18,MATCH(Brettschichtholz!$AB$13,INDEX($C$1:$K$19,6,),0)))-PRODUCT(V$9,INDEX($AX$1:$BO$19,18,MATCH(V$2&amp;Brettschichtholz!$AB$13,INDEX($AX$1:$BO$19,2,)&amp;INDEX($AX$1:$BO$19,6,),0)))+V$9*SUMPRODUCT($AX$7:$BO$7,$AX$18:$BO$18)-V$12*INDEX($AR$1:$AW$19,18,MATCH(V13,$AR$1:$AW$1,0))-37*INDEX($AR$1:$AW$19,18,MATCH(U13,$AR$1:$AW$1,0))-V$10*INDEX($AR$1:$AW$19,18,MATCH(V$14,$AR$1:$AW$1,0)),"")</f>
        <v/>
      </c>
      <c r="W18" s="19" t="str">
        <f t="array" ref="W18">IF(W$7="1",W289-PRODUCT(1.37,INDEX($C$1:$K$19,18,MATCH(W$6,INDEX($C$1:$K$19,6,),0)))+PRODUCT(1.37,INDEX($C$1:$K$19,18,MATCH(Brettschichtholz!$AB$13,INDEX($C$1:$K$19,6,),0)))-PRODUCT(W$9,INDEX($AX$1:$BO$19,18,MATCH(W$2&amp;Brettschichtholz!$AB$13,INDEX($AX$1:$BO$19,2,)&amp;INDEX($AX$1:$BO$19,6,),0)))+W$9*SUMPRODUCT($AX$7:$BO$7,$AX$18:$BO$18)-W$12*INDEX($AR$1:$AW$19,18,MATCH(W$13,$AR$1:$AW$1,0))-W$10*INDEX($AR$1:$AW$19,18,MATCH(W$14,$AR$1:$AW$1,0)),"")</f>
        <v/>
      </c>
      <c r="X18" s="19" t="str">
        <f t="array" ref="X18">IF(X$7="1",X289-PRODUCT(1.37,INDEX($C$1:$K$19,18,MATCH(X$6,INDEX($C$1:$K$19,6,),0)))+PRODUCT(1.37,INDEX($C$1:$K$19,18,MATCH(Brettschichtholz!$AB$13,INDEX($C$1:$K$19,6,),0)))-PRODUCT(X$9,INDEX($AX$1:$BO$19,18,MATCH(X$2&amp;Brettschichtholz!$AB$13,INDEX($AX$1:$BO$19,2,)&amp;INDEX($AX$1:$BO$19,6,),0)))+X$9*SUMPRODUCT($AX$7:$BO$7,$AX$18:$BO$18)-X$12*INDEX($AR$1:$AW$19,18,MATCH(X$13,$AR$1:$AW$1,0))-X$10*INDEX($AR$1:$AW$19,18,MATCH(X$14,$AR$1:$AW$1,0)),"")</f>
        <v/>
      </c>
      <c r="Y18" s="19" t="str">
        <f t="array" ref="Y18">IF(Y$7="1",Y289-PRODUCT(1.37,INDEX($C$1:$K$19,18,MATCH(Y$6,INDEX($C$1:$K$19,6,),0)))+PRODUCT(1.37,INDEX($C$1:$K$19,18,MATCH(Brettschichtholz!$AB$13,INDEX($C$1:$K$19,6,),0)))-PRODUCT(Y$9,INDEX($AX$1:$BO$19,18,MATCH(Y$2&amp;Brettschichtholz!$AB$13,INDEX($AX$1:$BO$19,2,)&amp;INDEX($AX$1:$BO$19,6,),0)))+Y$9*SUMPRODUCT($AX$7:$BO$7,$AX$18:$BO$18)-Y$12*INDEX($AR$1:$AW$19,18,MATCH(Y$13,$AR$1:$AW$1,0))-Y$10*INDEX($AR$1:$AW$19,18,MATCH(Y$14,$AR$1:$AW$1,0)),"")</f>
        <v/>
      </c>
      <c r="Z18" s="19" t="str">
        <f t="array" ref="Z18">IF(Z$7="1",Z289-PRODUCT(1.37,INDEX($C$1:$K$19,18,MATCH(Z$6,INDEX($C$1:$K$19,6,),0)))+PRODUCT(1.37,INDEX($C$1:$K$19,18,MATCH(Brettschichtholz!$AB$13,INDEX($C$1:$K$19,6,),0)))-PRODUCT(Z$9,INDEX($AX$1:$BO$19,18,MATCH(Z$2&amp;Brettschichtholz!$AB$13,INDEX($AX$1:$BO$19,2,)&amp;INDEX($AX$1:$BO$19,6,),0)))+Z$9*SUMPRODUCT($AX$7:$BO$7,$AX$18:$BO$18)-Z$12*INDEX($AR$1:$AW$19,18,MATCH(Z$13,$AR$1:$AW$1,0))-Z$10*INDEX($AR$1:$AW$19,18,MATCH(Z$14,$AR$1:$AW$1,0)),"")</f>
        <v/>
      </c>
      <c r="AA18" s="19" t="str">
        <f t="array" ref="AA18">IF(AA$7="1",AA289-PRODUCT(1.37,INDEX($C$1:$K$19,18,MATCH(AA$6,INDEX($C$1:$K$19,6,),0)))+PRODUCT(1.37,INDEX($C$1:$K$19,18,MATCH(Brettschichtholz!$AB$13,INDEX($C$1:$K$19,6,),0)))-PRODUCT(AA$9,INDEX($AX$1:$BO$19,18,MATCH(AA$2&amp;Brettschichtholz!$AB$13,INDEX($AX$1:$BO$19,2,)&amp;INDEX($AX$1:$BO$19,6,),0)))+AA$9*SUMPRODUCT($AX$7:$BO$7,$AX$18:$BO$18)-AA$12*INDEX($AR$1:$AW$19,18,MATCH(AA$13,$AR$1:$AW$1,0))-AA$10*INDEX($AR$1:$AW$19,18,MATCH(AA$14,$AR$1:$AW$1,0)),"")</f>
        <v/>
      </c>
      <c r="AB18" s="19" t="str">
        <f t="array" ref="AB18">IF(AB$7="1",AB289-PRODUCT(1.37,INDEX($C$1:$K$19,18,MATCH(AB$6,INDEX($C$1:$K$19,6,),0)))+PRODUCT(1.37,INDEX($C$1:$K$19,18,MATCH(Brettschichtholz!$AB$13,INDEX($C$1:$K$19,6,),0)))-PRODUCT(AB$9,INDEX($AX$1:$BO$19,18,MATCH(AB$2&amp;Brettschichtholz!$AB$13,INDEX($AX$1:$BO$19,2,)&amp;INDEX($AX$1:$BO$19,6,),0)))+AB$9*SUMPRODUCT($AX$7:$BO$7,$AX$18:$BO$18)-AB$12*INDEX($AR$1:$AW$19,18,MATCH(AB$13,$AR$1:$AW$1,0))-AB$10*INDEX($AR$1:$AW$19,18,MATCH(AB$14,$AR$1:$AW$1,0)),"")</f>
        <v/>
      </c>
      <c r="AC18" s="19" t="str">
        <f t="array" ref="AC18">IF(AC$7="1",AC289-PRODUCT(1.37,INDEX($C$1:$K$19,18,MATCH(AC$6,INDEX($C$1:$K$19,6,),0)))+PRODUCT(1.37,INDEX($C$1:$K$19,18,MATCH(Brettschichtholz!$AB$13,INDEX($C$1:$K$19,6,),0)))-PRODUCT(AC$9,INDEX($AX$1:$BO$19,18,MATCH(AC$2&amp;Brettschichtholz!$AB$13,INDEX($AX$1:$BO$19,2,)&amp;INDEX($AX$1:$BO$19,6,),0)))+AC$9*SUMPRODUCT($AX$7:$BO$7,$AX$18:$BO$18)-AC$12*INDEX($AR$1:$AW$19,18,MATCH(AC$13,$AR$1:$AW$1,0))-AC$10*INDEX($AR$1:$AW$19,18,MATCH(AC$14,$AR$1:$AW$1,0)),"")</f>
        <v/>
      </c>
      <c r="AD18" s="19" t="str">
        <f t="array" ref="AD18">IF(AD$7="1",AD289-PRODUCT(1.37,INDEX($C$1:$K$19,18,MATCH(AD$6,INDEX($C$1:$K$19,6,),0)))+PRODUCT(1.37,INDEX($C$1:$K$19,18,MATCH(Brettschichtholz!$AB$13,INDEX($C$1:$K$19,6,),0)))-PRODUCT(AD$9,INDEX($AX$1:$BO$19,18,MATCH(AD$2&amp;Brettschichtholz!$AB$13,INDEX($AX$1:$BO$19,2,)&amp;INDEX($AX$1:$BO$19,6,),0)))+AD$9*SUMPRODUCT($AX$7:$BO$7,$AX$18:$BO$18)-AD$12*INDEX($AR$1:$AW$19,18,MATCH(AD$13,$AR$1:$AW$1,0))-AD$10*INDEX($AR$1:$AW$19,18,MATCH(AD$14,$AR$1:$AW$1,0)),"")</f>
        <v/>
      </c>
      <c r="AE18" s="19" t="str">
        <f t="array" ref="AE18">IF(AE$7="1",AE289-PRODUCT(1.37,INDEX($C$1:$K$19,18,MATCH(AE$6,INDEX($C$1:$K$19,6,),0)))+PRODUCT(1.37,INDEX($C$1:$K$19,18,MATCH(Brettschichtholz!$AB$13,INDEX($C$1:$K$19,6,),0)))-PRODUCT(AE$9,INDEX($AX$1:$BO$19,18,MATCH(AE$2&amp;Brettschichtholz!$AB$13,INDEX($AX$1:$BO$19,2,)&amp;INDEX($AX$1:$BO$19,6,),0)))+AE$9*SUMPRODUCT($AX$7:$BO$7,$AX$18:$BO$18)-AE$12*INDEX($AR$1:$AW$19,18,MATCH(AE13,$AR$1:$AW$1,0))-37*INDEX($AR$1:$AW$19,18,MATCH(AD13,$AR$1:$AW$1,0))-AE$10*INDEX($AR$1:$AW$19,18,MATCH(AE$14,$AR$1:$AW$1,0)),"")</f>
        <v/>
      </c>
      <c r="AF18" s="19"/>
      <c r="AG18" s="19"/>
      <c r="AH18" s="19" t="str">
        <f t="array" ref="AH18">IF(ISTEXT(AH$4),AH289*SUMPRODUCT($AX$7:$BO$7,$AX$11:$BO$11)*1000,"")</f>
        <v/>
      </c>
      <c r="AI18" s="231"/>
      <c r="AJ18" s="231"/>
      <c r="AK18" s="231"/>
      <c r="AL18" s="231"/>
      <c r="AM18" s="231"/>
      <c r="AN18" s="231"/>
      <c r="AO18" s="19"/>
      <c r="AP18" s="19" t="str">
        <f t="array" ref="AP18">IF(ISTEXT(AP$4),AP289*Ressourcenkorrektur!$E$4,"")</f>
        <v/>
      </c>
      <c r="AQ18" s="19" t="str">
        <f t="array" ref="AQ18">IF(ISTEXT(AQ$4),AQ289*Ressourcenkorrektur!$E$4,"")</f>
        <v/>
      </c>
      <c r="AR18" s="19">
        <f>AR289</f>
        <v>0.13376083</v>
      </c>
      <c r="AS18" s="19">
        <f t="shared" ref="AS18:AW18" si="31">AS289</f>
        <v>3.8034406999999999E-2</v>
      </c>
      <c r="AT18" s="19">
        <f t="shared" si="31"/>
        <v>0.19432806999999999</v>
      </c>
      <c r="AU18" s="19">
        <f t="shared" si="31"/>
        <v>1.3493231E-2</v>
      </c>
      <c r="AV18" s="19">
        <f t="shared" si="31"/>
        <v>0.12120301999999999</v>
      </c>
      <c r="AW18" s="19">
        <f t="shared" si="31"/>
        <v>0.18569258999999999</v>
      </c>
      <c r="AX18" s="19">
        <f>AX289</f>
        <v>10.277396</v>
      </c>
      <c r="AY18" s="19">
        <f t="shared" ref="AY18:BO18" si="32">AY289</f>
        <v>12.250031</v>
      </c>
      <c r="AZ18" s="19">
        <f t="shared" si="32"/>
        <v>9.4394767999999996</v>
      </c>
      <c r="BA18" s="19">
        <f t="shared" si="32"/>
        <v>12.216286999999999</v>
      </c>
      <c r="BB18" s="19">
        <f t="shared" si="32"/>
        <v>12.216286999999999</v>
      </c>
      <c r="BC18" s="19">
        <f t="shared" si="32"/>
        <v>12.216286999999999</v>
      </c>
      <c r="BD18" s="19">
        <f t="shared" si="32"/>
        <v>9.4394767999999996</v>
      </c>
      <c r="BE18" s="19">
        <f t="shared" si="32"/>
        <v>9.4394767999999996</v>
      </c>
      <c r="BF18" s="19">
        <f t="shared" si="32"/>
        <v>10.277396</v>
      </c>
      <c r="BG18" s="19">
        <f t="shared" si="32"/>
        <v>11.935452</v>
      </c>
      <c r="BH18" s="19">
        <f t="shared" si="32"/>
        <v>10.674185</v>
      </c>
      <c r="BI18" s="19">
        <f t="shared" si="32"/>
        <v>10.210485</v>
      </c>
      <c r="BJ18" s="19">
        <f t="shared" si="32"/>
        <v>10.674185</v>
      </c>
      <c r="BK18" s="19">
        <f t="shared" si="32"/>
        <v>11.981649000000001</v>
      </c>
      <c r="BL18" s="19">
        <f t="shared" si="32"/>
        <v>11.981649000000001</v>
      </c>
      <c r="BM18" s="19">
        <f t="shared" si="32"/>
        <v>10.210485</v>
      </c>
      <c r="BN18" s="19">
        <f t="shared" si="32"/>
        <v>10.210485</v>
      </c>
      <c r="BO18" s="19">
        <f t="shared" si="32"/>
        <v>11.935452</v>
      </c>
    </row>
    <row r="19" spans="1:67" s="17" customFormat="1" ht="28.5">
      <c r="A19" s="18" t="s">
        <v>1</v>
      </c>
      <c r="B19" s="18">
        <f t="shared" si="21"/>
        <v>0</v>
      </c>
      <c r="C19" s="19">
        <f>C421</f>
        <v>179713.83</v>
      </c>
      <c r="D19" s="19">
        <f>D421</f>
        <v>181103.16</v>
      </c>
      <c r="E19" s="19">
        <f t="shared" ref="E19:K19" si="33">E421</f>
        <v>180323.56</v>
      </c>
      <c r="F19" s="19">
        <f t="shared" si="33"/>
        <v>182612.41</v>
      </c>
      <c r="G19" s="19">
        <f t="shared" si="33"/>
        <v>204037.5</v>
      </c>
      <c r="H19" s="19">
        <f>H421</f>
        <v>200019.27</v>
      </c>
      <c r="I19" s="19">
        <f t="shared" si="33"/>
        <v>166106.26</v>
      </c>
      <c r="J19" s="19">
        <f t="shared" si="33"/>
        <v>174123.15</v>
      </c>
      <c r="K19" s="19">
        <f t="shared" si="33"/>
        <v>184702.27</v>
      </c>
      <c r="L19" s="19" t="str">
        <f t="array" ref="L19">IF(L7="1",L421-PRODUCT(L$9,INDEX($AX$1:$BO$19,19,MATCH(L$2&amp;L$6,INDEX($AX$1:$BO$19,2,)&amp;INDEX($AX$1:$BO$19,6,),0)))+L9*SUMPRODUCT($AX$7:$BO$7,$AX$19:$BO$19),"")</f>
        <v/>
      </c>
      <c r="M19" s="19" t="str">
        <f t="array" ref="M19">IF(M7="1",M421-PRODUCT(M$9,INDEX($AX$1:$BO$19,19,MATCH(M$2&amp;M$6,INDEX($AX$1:$BO$19,2,)&amp;INDEX($AX$1:$BO$19,6,),0)))+M9*SUMPRODUCT($AX$7:$BO$7,$AX$19:$BO$19),"")</f>
        <v/>
      </c>
      <c r="N19" s="19" t="str">
        <f t="array" ref="N19">IF(N$7="1",N421-PRODUCT(1.37,INDEX($C$1:$K$19,19,MATCH(N$6,INDEX($C$1:$K$19,6,),0)))+PRODUCT(1.37,INDEX($C$1:$K$19,19,MATCH(Brettschichtholz!$AB$13,INDEX($C$1:$K$19,6,),0)))-PRODUCT(N$9,INDEX($AX$1:$BO$19,19,MATCH(N$2&amp;Brettschichtholz!$AB$13,INDEX($AX$1:$BO$19,2,)&amp;INDEX($AX$1:$BO$19,6,),0)))+N$9*SUMPRODUCT($AX$7:$BO$7,$AX$19:$BO$19)-N$12*INDEX($AR$1:$AW$19,19,MATCH(N$13,$AR$1:$AW$1,0))-N$10*INDEX($AR$1:$AW$19,19,MATCH(N$14,$AR$1:$AW$1,0))+SUMPRODUCT($AX$7:$BO$7,$AX$14:$BO$14),"")</f>
        <v/>
      </c>
      <c r="O19" s="19" t="str">
        <f t="array" ref="O19">IF(O$7="1",O421-PRODUCT(1.37,INDEX($C$1:$K$19,19,MATCH(O$6,INDEX($C$1:$K$19,6,),0)))+PRODUCT(1.37,INDEX($C$1:$K$19,19,MATCH(Brettschichtholz!$AB$13,INDEX($C$1:$K$19,6,),0)))-PRODUCT(O$9,INDEX($AX$1:$BO$19,19,MATCH(O$2&amp;Brettschichtholz!$AB$13,INDEX($AX$1:$BO$19,2,)&amp;INDEX($AX$1:$BO$19,6,),0)))+O$9*SUMPRODUCT($AX$7:$BO$7,$AX$19:$BO$19)-O$12*INDEX($AR$1:$AW$19,19,MATCH(O$13,$AR$1:$AW$1,0))-O$10*INDEX($AR$1:$AW$19,19,MATCH(O$14,$AR$1:$AW$1,0))+SUMPRODUCT($AX$7:$BO$7,$AX$14:$BO$14),"")</f>
        <v/>
      </c>
      <c r="P19" s="19" t="str">
        <f t="array" ref="P19">IF(P$7="1",P421-PRODUCT(1.37,INDEX($C$1:$K$19,19,MATCH(P$6,INDEX($C$1:$K$19,6,),0)))+PRODUCT(1.37,INDEX($C$1:$K$19,19,MATCH(Brettschichtholz!$AB$13,INDEX($C$1:$K$19,6,),0)))-PRODUCT(P$9,INDEX($AX$1:$BO$19,19,MATCH(P$2&amp;Brettschichtholz!$AB$13,INDEX($AX$1:$BO$19,2,)&amp;INDEX($AX$1:$BO$19,6,),0)))+P$9*SUMPRODUCT($AX$7:$BO$7,$AX$19:$BO$19)-P$12*INDEX($AR$1:$AW$19,19,MATCH(P$13,$AR$1:$AW$1,0))-P$10*INDEX($AR$1:$AW$19,19,MATCH(P$14,$AR$1:$AW$1,0))+SUMPRODUCT($AX$7:$BO$7,$AX$14:$BO$14),"")</f>
        <v/>
      </c>
      <c r="Q19" s="19" t="str">
        <f t="array" ref="Q19">IF(Q$7="1",Q421-PRODUCT(1.37,INDEX($C$1:$K$19,19,MATCH(Q$6,INDEX($C$1:$K$19,6,),0)))+PRODUCT(1.37,INDEX($C$1:$K$19,19,MATCH(Brettschichtholz!$AB$13,INDEX($C$1:$K$19,6,),0)))-PRODUCT(Q$9,INDEX($AX$1:$BO$19,19,MATCH(Q$2&amp;Brettschichtholz!$AB$13,INDEX($AX$1:$BO$19,2,)&amp;INDEX($AX$1:$BO$19,6,),0)))+Q$9*SUMPRODUCT($AX$7:$BO$7,$AX$19:$BO$19)-Q$12*INDEX($AR$1:$AW$19,19,MATCH(Q$13,$AR$1:$AW$1,0))-Q$10*INDEX($AR$1:$AW$19,19,MATCH(Q$14,$AR$1:$AW$1,0))+SUMPRODUCT($AX$7:$BO$7,$AX$14:$BO$14),"")</f>
        <v/>
      </c>
      <c r="R19" s="19" t="str">
        <f t="array" ref="R19">IF(R$7="1",R421-PRODUCT(1.37,INDEX($C$1:$K$19,19,MATCH(R$6,INDEX($C$1:$K$19,6,),0)))+PRODUCT(1.37,INDEX($C$1:$K$19,19,MATCH(Brettschichtholz!$AB$13,INDEX($C$1:$K$19,6,),0)))-PRODUCT(R$9,INDEX($AX$1:$BO$19,19,MATCH(R$2&amp;Brettschichtholz!$AB$13,INDEX($AX$1:$BO$19,2,)&amp;INDEX($AX$1:$BO$19,6,),0)))+R$9*SUMPRODUCT($AX$7:$BO$7,$AX$19:$BO$19)-R$12*INDEX($AR$1:$AW$19,19,MATCH(R$13,$AR$1:$AW$1,0))-R$10*INDEX($AR$1:$AW$19,19,MATCH(R$14,$AR$1:$AW$1,0))+SUMPRODUCT($AX$7:$BO$7,$AX$14:$BO$14),"")</f>
        <v/>
      </c>
      <c r="S19" s="19" t="str">
        <f t="array" ref="S19">IF(S$7="1",S421-PRODUCT(1.37,INDEX($C$1:$K$19,19,MATCH(S$6,INDEX($C$1:$K$19,6,),0)))+PRODUCT(1.37,INDEX($C$1:$K$19,19,MATCH(Brettschichtholz!$AB$13,INDEX($C$1:$K$19,6,),0)))-PRODUCT(S$9,INDEX($AX$1:$BO$19,19,MATCH(S$2&amp;Brettschichtholz!$AB$13,INDEX($AX$1:$BO$19,2,)&amp;INDEX($AX$1:$BO$19,6,),0)))+S$9*SUMPRODUCT($AX$7:$BO$7,$AX$19:$BO$19)-S$12*INDEX($AR$1:$AW$19,19,MATCH(S$13,$AR$1:$AW$1,0))-S$10*INDEX($AR$1:$AW$19,19,MATCH(S$14,$AR$1:$AW$1,0))+SUMPRODUCT($AX$7:$BO$7,$AX$14:$BO$14),"")</f>
        <v/>
      </c>
      <c r="T19" s="19" t="str">
        <f t="array" ref="T19">IF(T$7="1",T421-PRODUCT(1.37,INDEX($C$1:$K$19,19,MATCH(T$6,INDEX($C$1:$K$19,6,),0)))+PRODUCT(1.37,INDEX($C$1:$K$19,19,MATCH(Brettschichtholz!$AB$13,INDEX($C$1:$K$19,6,),0)))-PRODUCT(T$9,INDEX($AX$1:$BO$19,19,MATCH(T$2&amp;Brettschichtholz!$AB$13,INDEX($AX$1:$BO$19,2,)&amp;INDEX($AX$1:$BO$19,6,),0)))+T$9*SUMPRODUCT($AX$7:$BO$7,$AX$19:$BO$19)-T$12*INDEX($AR$1:$AW$19,19,MATCH(T$13,$AR$1:$AW$1,0))-T$10*INDEX($AR$1:$AW$19,19,MATCH(T$14,$AR$1:$AW$1,0))+SUMPRODUCT($AX$7:$BO$7,$AX$14:$BO$14),"")</f>
        <v/>
      </c>
      <c r="U19" s="19" t="str">
        <f t="array" ref="U19">IF(U$7="1",U421-PRODUCT(1.37,INDEX($C$1:$K$19,19,MATCH(U$6,INDEX($C$1:$K$19,6,),0)))+PRODUCT(1.37,INDEX($C$1:$K$19,19,MATCH(Brettschichtholz!$AB$13,INDEX($C$1:$K$19,6,),0)))-PRODUCT(U$9,INDEX($AX$1:$BO$19,19,MATCH(U$2&amp;Brettschichtholz!$AB$13,INDEX($AX$1:$BO$19,2,)&amp;INDEX($AX$1:$BO$19,6,),0)))+U$9*SUMPRODUCT($AX$7:$BO$7,$AX$19:$BO$19)-U$12*INDEX($AR$1:$AW$19,19,MATCH(U$13,$AR$1:$AW$1,0))-U$10*INDEX($AR$1:$AW$19,19,MATCH(U$14,$AR$1:$AW$1,0))+SUMPRODUCT($AX$7:$BO$7,$AX$14:$BO$14),"")</f>
        <v/>
      </c>
      <c r="V19" s="19" t="str">
        <f t="array" ref="V19">IF(V$7="1",V421-PRODUCT(1.37,INDEX($C$1:$K$19,19,MATCH(V$6,INDEX($C$1:$K$19,6,),0)))+PRODUCT(1.37,INDEX($C$1:$K$19,19,MATCH(Brettschichtholz!$AB$13,INDEX($C$1:$K$19,6,),0)))-PRODUCT(V$9,INDEX($AX$1:$BO$19,19,MATCH(V$2&amp;Brettschichtholz!$AB$13,INDEX($AX$1:$BO$19,2,)&amp;INDEX($AX$1:$BO$19,6,),0)))+V$9*SUMPRODUCT($AX$7:$BO$7,$AX$19:$BO$19)-V$12*INDEX($AR$1:$AW$19,19,MATCH(V13,$AR$1:$AW$1,0))-37*INDEX($AR$1:$AW$19,19,MATCH(U13,$AR$1:$AW$1,0))-V$10*INDEX($AR$1:$AW$19,19,MATCH(V$14,$AR$1:$AW$1,0))+SUMPRODUCT($AX$7:$BO$7,$AX$14:$BO$14),"")</f>
        <v/>
      </c>
      <c r="W19" s="19" t="str">
        <f t="array" ref="W19">IF(W$7="1",W421-PRODUCT(1.37,INDEX($C$1:$K$19,19,MATCH(W$6,INDEX($C$1:$K$19,6,),0)))+PRODUCT(1.37,INDEX($C$1:$K$19,19,MATCH(Brettschichtholz!$AB$13,INDEX($C$1:$K$19,6,),0)))-PRODUCT(W$9,INDEX($AX$1:$BO$19,19,MATCH(W$2&amp;Brettschichtholz!$AB$13,INDEX($AX$1:$BO$19,2,)&amp;INDEX($AX$1:$BO$19,6,),0)))+W$9*SUMPRODUCT($AX$7:$BO$7,$AX$19:$BO$19)-W$12*INDEX($AR$1:$AW$19,19,MATCH(W$13,$AR$1:$AW$1,0))-W$10*INDEX($AR$1:$AW$19,19,MATCH(W$14,$AR$1:$AW$1,0))+SUMPRODUCT($AX$7:$BO$7,$AX$14:$BO$14),"")</f>
        <v/>
      </c>
      <c r="X19" s="19" t="str">
        <f t="array" ref="X19">IF(X$7="1",X421-PRODUCT(1.37,INDEX($C$1:$K$19,19,MATCH(X$6,INDEX($C$1:$K$19,6,),0)))+PRODUCT(1.37,INDEX($C$1:$K$19,19,MATCH(Brettschichtholz!$AB$13,INDEX($C$1:$K$19,6,),0)))-PRODUCT(X$9,INDEX($AX$1:$BO$19,19,MATCH(X$2&amp;Brettschichtholz!$AB$13,INDEX($AX$1:$BO$19,2,)&amp;INDEX($AX$1:$BO$19,6,),0)))+X$9*SUMPRODUCT($AX$7:$BO$7,$AX$19:$BO$19)-X$12*INDEX($AR$1:$AW$19,19,MATCH(X$13,$AR$1:$AW$1,0))-X$10*INDEX($AR$1:$AW$19,19,MATCH(X$14,$AR$1:$AW$1,0))+SUMPRODUCT($AX$7:$BO$7,$AX$14:$BO$14),"")</f>
        <v/>
      </c>
      <c r="Y19" s="19" t="str">
        <f t="array" ref="Y19">IF(Y$7="1",Y421-PRODUCT(1.37,INDEX($C$1:$K$19,19,MATCH(Y$6,INDEX($C$1:$K$19,6,),0)))+PRODUCT(1.37,INDEX($C$1:$K$19,19,MATCH(Brettschichtholz!$AB$13,INDEX($C$1:$K$19,6,),0)))-PRODUCT(Y$9,INDEX($AX$1:$BO$19,19,MATCH(Y$2&amp;Brettschichtholz!$AB$13,INDEX($AX$1:$BO$19,2,)&amp;INDEX($AX$1:$BO$19,6,),0)))+Y$9*SUMPRODUCT($AX$7:$BO$7,$AX$19:$BO$19)-Y$12*INDEX($AR$1:$AW$19,19,MATCH(Y$13,$AR$1:$AW$1,0))-Y$10*INDEX($AR$1:$AW$19,19,MATCH(Y$14,$AR$1:$AW$1,0))+SUMPRODUCT($AX$7:$BO$7,$AX$14:$BO$14),"")</f>
        <v/>
      </c>
      <c r="Z19" s="19" t="str">
        <f t="array" ref="Z19">IF(Z$7="1",Z421-PRODUCT(1.37,INDEX($C$1:$K$19,19,MATCH(Z$6,INDEX($C$1:$K$19,6,),0)))+PRODUCT(1.37,INDEX($C$1:$K$19,19,MATCH(Brettschichtholz!$AB$13,INDEX($C$1:$K$19,6,),0)))-PRODUCT(Z$9,INDEX($AX$1:$BO$19,19,MATCH(Z$2&amp;Brettschichtholz!$AB$13,INDEX($AX$1:$BO$19,2,)&amp;INDEX($AX$1:$BO$19,6,),0)))+Z$9*SUMPRODUCT($AX$7:$BO$7,$AX$19:$BO$19)-Z$12*INDEX($AR$1:$AW$19,19,MATCH(Z$13,$AR$1:$AW$1,0))-Z$10*INDEX($AR$1:$AW$19,19,MATCH(Z$14,$AR$1:$AW$1,0))+SUMPRODUCT($AX$7:$BO$7,$AX$14:$BO$14),"")</f>
        <v/>
      </c>
      <c r="AA19" s="19" t="str">
        <f t="array" ref="AA19">IF(AA$7="1",AA421-PRODUCT(1.37,INDEX($C$1:$K$19,19,MATCH(AA$6,INDEX($C$1:$K$19,6,),0)))+PRODUCT(1.37,INDEX($C$1:$K$19,19,MATCH(Brettschichtholz!$AB$13,INDEX($C$1:$K$19,6,),0)))-PRODUCT(AA$9,INDEX($AX$1:$BO$19,19,MATCH(AA$2&amp;Brettschichtholz!$AB$13,INDEX($AX$1:$BO$19,2,)&amp;INDEX($AX$1:$BO$19,6,),0)))+AA$9*SUMPRODUCT($AX$7:$BO$7,$AX$19:$BO$19)-AA$12*INDEX($AR$1:$AW$19,19,MATCH(AA$13,$AR$1:$AW$1,0))-AA$10*INDEX($AR$1:$AW$19,19,MATCH(AA$14,$AR$1:$AW$1,0))+SUMPRODUCT($AX$7:$BO$7,$AX$14:$BO$14),"")</f>
        <v/>
      </c>
      <c r="AB19" s="19" t="str">
        <f t="array" ref="AB19">IF(AB$7="1",AB421-PRODUCT(1.37,INDEX($C$1:$K$19,19,MATCH(AB$6,INDEX($C$1:$K$19,6,),0)))+PRODUCT(1.37,INDEX($C$1:$K$19,19,MATCH(Brettschichtholz!$AB$13,INDEX($C$1:$K$19,6,),0)))-PRODUCT(AB$9,INDEX($AX$1:$BO$19,19,MATCH(AB$2&amp;Brettschichtholz!$AB$13,INDEX($AX$1:$BO$19,2,)&amp;INDEX($AX$1:$BO$19,6,),0)))+AB$9*SUMPRODUCT($AX$7:$BO$7,$AX$19:$BO$19)-AB$12*INDEX($AR$1:$AW$19,19,MATCH(AB$13,$AR$1:$AW$1,0))-AB$10*INDEX($AR$1:$AW$19,19,MATCH(AB$14,$AR$1:$AW$1,0))+SUMPRODUCT($AX$7:$BO$7,$AX$14:$BO$14),"")</f>
        <v/>
      </c>
      <c r="AC19" s="19" t="str">
        <f t="array" ref="AC19">IF(AC$7="1",AC421-PRODUCT(1.37,INDEX($C$1:$K$19,19,MATCH(AC$6,INDEX($C$1:$K$19,6,),0)))+PRODUCT(1.37,INDEX($C$1:$K$19,19,MATCH(Brettschichtholz!$AB$13,INDEX($C$1:$K$19,6,),0)))-PRODUCT(AC$9,INDEX($AX$1:$BO$19,19,MATCH(AC$2&amp;Brettschichtholz!$AB$13,INDEX($AX$1:$BO$19,2,)&amp;INDEX($AX$1:$BO$19,6,),0)))+AC$9*SUMPRODUCT($AX$7:$BO$7,$AX$19:$BO$19)-AC$12*INDEX($AR$1:$AW$19,19,MATCH(AC$13,$AR$1:$AW$1,0))-AC$10*INDEX($AR$1:$AW$19,19,MATCH(AC$14,$AR$1:$AW$1,0))+SUMPRODUCT($AX$7:$BO$7,$AX$14:$BO$14),"")</f>
        <v/>
      </c>
      <c r="AD19" s="19" t="str">
        <f t="array" ref="AD19">IF(AD$7="1",AD421-PRODUCT(1.37,INDEX($C$1:$K$19,19,MATCH(AD$6,INDEX($C$1:$K$19,6,),0)))+PRODUCT(1.37,INDEX($C$1:$K$19,19,MATCH(Brettschichtholz!$AB$13,INDEX($C$1:$K$19,6,),0)))-PRODUCT(AD$9,INDEX($AX$1:$BO$19,19,MATCH(AD$2&amp;Brettschichtholz!$AB$13,INDEX($AX$1:$BO$19,2,)&amp;INDEX($AX$1:$BO$19,6,),0)))+AD$9*SUMPRODUCT($AX$7:$BO$7,$AX$19:$BO$19)-AD$12*INDEX($AR$1:$AW$19,19,MATCH(AD$13,$AR$1:$AW$1,0))-AD$10*INDEX($AR$1:$AW$19,19,MATCH(AD$14,$AR$1:$AW$1,0))+SUMPRODUCT($AX$7:$BO$7,$AX$14:$BO$14),"")</f>
        <v/>
      </c>
      <c r="AE19" s="19" t="str">
        <f t="array" ref="AE19">IF(AE$7="1",AE421-PRODUCT(1.37,INDEX($C$1:$K$19,19,MATCH(AE$6,INDEX($C$1:$K$19,6,),0)))+PRODUCT(1.37,INDEX($C$1:$K$19,19,MATCH(Brettschichtholz!$AB$13,INDEX($C$1:$K$19,6,),0)))-PRODUCT(AE$9,INDEX($AX$1:$BO$19,19,MATCH(AE$2&amp;Brettschichtholz!$AB$13,INDEX($AX$1:$BO$19,2,)&amp;INDEX($AX$1:$BO$19,6,),0)))+AE$9*SUMPRODUCT($AX$7:$BO$7,$AX$19:$BO$19)-AE$12*INDEX($AR$1:$AW$19,19,MATCH(AE13,$AR$1:$AW$1,0))-37*INDEX($AR$1:$AW$19,19,MATCH(AD13,$AR$1:$AW$1,0))-AE$10*INDEX($AR$1:$AW$19,19,MATCH(AE$14,$AR$1:$AW$1,0))+SUMPRODUCT($AX$7:$BO$7,$AX$14:$BO$14),"")</f>
        <v/>
      </c>
      <c r="AF19" s="19"/>
      <c r="AG19" s="19"/>
      <c r="AH19" s="188" t="str">
        <f t="array" ref="AH19">IF(ISTEXT(AH$4),AH421*SUMPRODUCT($AX$7:$BO$7,$AX$11:$BO$11)*1000,"")</f>
        <v/>
      </c>
      <c r="AI19" s="231"/>
      <c r="AJ19" s="231"/>
      <c r="AK19" s="231"/>
      <c r="AL19" s="231"/>
      <c r="AM19" s="231"/>
      <c r="AN19" s="231"/>
      <c r="AO19" s="19"/>
      <c r="AP19" s="19" t="str">
        <f t="array" ref="AP19">IF(ISTEXT(AP$4),AP421*Ressourcenkorrektur!$E$4,"")</f>
        <v/>
      </c>
      <c r="AQ19" s="19" t="str">
        <f t="array" ref="AQ19">IF(ISTEXT(AQ$4),AQ421*Ressourcenkorrektur!$E$4,"")</f>
        <v/>
      </c>
      <c r="AR19" s="19">
        <f>AR421</f>
        <v>200.51311999999999</v>
      </c>
      <c r="AS19" s="19">
        <f t="shared" ref="AS19:AW19" si="34">AS421</f>
        <v>65.516137000000001</v>
      </c>
      <c r="AT19" s="19">
        <f t="shared" si="34"/>
        <v>289.40872999999999</v>
      </c>
      <c r="AU19" s="19">
        <f t="shared" si="34"/>
        <v>51.246219000000004</v>
      </c>
      <c r="AV19" s="19">
        <f t="shared" si="34"/>
        <v>172.70258000000001</v>
      </c>
      <c r="AW19" s="19">
        <f t="shared" si="34"/>
        <v>267.78338000000002</v>
      </c>
      <c r="AX19" s="19">
        <f>AX421</f>
        <v>86633.767999999996</v>
      </c>
      <c r="AY19" s="19">
        <f t="shared" ref="AY19:BO19" si="35">AY421</f>
        <v>90947.55</v>
      </c>
      <c r="AZ19" s="19">
        <f>AZ421</f>
        <v>62940.597000000002</v>
      </c>
      <c r="BA19" s="19">
        <f t="shared" si="35"/>
        <v>91057.497000000003</v>
      </c>
      <c r="BB19" s="19">
        <f t="shared" si="35"/>
        <v>91057.497000000003</v>
      </c>
      <c r="BC19" s="19">
        <f t="shared" si="35"/>
        <v>91057.497000000003</v>
      </c>
      <c r="BD19" s="19">
        <f t="shared" si="35"/>
        <v>62940.597000000002</v>
      </c>
      <c r="BE19" s="19">
        <f t="shared" si="35"/>
        <v>62940.597000000002</v>
      </c>
      <c r="BF19" s="19">
        <f t="shared" si="35"/>
        <v>86633.767999999996</v>
      </c>
      <c r="BG19" s="19">
        <f t="array" ref="BG19">BG421</f>
        <v>75588.178</v>
      </c>
      <c r="BH19" s="19">
        <f t="shared" si="35"/>
        <v>71537.148000000001</v>
      </c>
      <c r="BI19" s="19">
        <f t="shared" si="35"/>
        <v>73899.752999999997</v>
      </c>
      <c r="BJ19" s="19">
        <f t="shared" si="35"/>
        <v>71537.148000000001</v>
      </c>
      <c r="BK19" s="19">
        <f t="shared" si="35"/>
        <v>83572.721999999994</v>
      </c>
      <c r="BL19" s="19">
        <f t="shared" si="35"/>
        <v>83572.721999999994</v>
      </c>
      <c r="BM19" s="19">
        <f t="shared" si="35"/>
        <v>73899.752999999997</v>
      </c>
      <c r="BN19" s="19">
        <f t="shared" si="35"/>
        <v>73899.752999999997</v>
      </c>
      <c r="BO19" s="19">
        <f t="shared" si="35"/>
        <v>75588.178</v>
      </c>
    </row>
    <row r="20" spans="1:67" s="17" customFormat="1">
      <c r="A20" s="17" t="s">
        <v>1304</v>
      </c>
      <c r="B20" s="20"/>
    </row>
    <row r="21" spans="1:67" s="17" customFormat="1" ht="28.5">
      <c r="A21" s="18" t="s">
        <v>66</v>
      </c>
      <c r="B21" s="18">
        <f>SUM(N21:AE21)</f>
        <v>0</v>
      </c>
      <c r="C21" s="19"/>
      <c r="D21" s="19"/>
      <c r="E21" s="19"/>
      <c r="F21" s="19"/>
      <c r="G21" s="19"/>
      <c r="H21" s="19"/>
      <c r="I21" s="19"/>
      <c r="J21" s="19"/>
      <c r="K21" s="19"/>
      <c r="L21" s="19"/>
      <c r="M21" s="19"/>
      <c r="N21" s="282" t="str">
        <f t="array" ref="N21">IF(N$7="1",N9*SUMPRODUCT($AX$7:$BO$7,$AX$10:$BO$10)*SUMPRODUCT($AR$10:$AU$10,$AR$15:$AU$15)+BS10*SUMPRODUCT($AX$7:$BO$7,$AX$11:$BO$11)*SUMPRODUCT($AR$11:$AU$11,$AR$15:$AU$15)+SUMPRODUCT($AX$7:$BO$7,$AX$11:$BO$11)*SUMPRODUCT($AR$12:$AU$12,$AR$15:$AU$15),"")</f>
        <v/>
      </c>
      <c r="O21" s="282" t="str">
        <f t="array" ref="O21">IF(O$7="1",O9*SUMPRODUCT($AX$7:$BO$7,$AX$10:$BO$10)*SUMPRODUCT($AR$10:$AU$10,$AR$15:$AU$15)+BT10*SUMPRODUCT($AX$7:$BO$7,$AX$11:$BO$11)*SUMPRODUCT($AR$11:$AU$11,$AR$15:$AU$15)+SUMPRODUCT($AX$7:$BO$7,$AX$11:$BO$11)*SUMPRODUCT($AR$12:$AU$12,$AR$15:$AU$15),"")</f>
        <v/>
      </c>
      <c r="P21" s="282" t="str">
        <f t="array" ref="P21">IF(P$7="1",P9*SUMPRODUCT($AX$7:$BO$7,$AX$10:$BO$10)*SUMPRODUCT($AR$10:$AU$10,$AR$15:$AU$15)+BU10*SUMPRODUCT($AX$7:$BO$7,$AX$11:$BO$11)*SUMPRODUCT($AR$11:$AU$11,$AR$15:$AU$15)+SUMPRODUCT($AX$7:$BO$7,$AX$11:$BO$11)*SUMPRODUCT($AR$12:$AU$12,$AR$15:$AU$15),"")</f>
        <v/>
      </c>
      <c r="Q21" s="282" t="str">
        <f t="array" ref="Q21">IF(Q$7="1",Q9*SUMPRODUCT($AX$7:$BO$7,$AX$10:$BO$10)*SUMPRODUCT($AR$10:$AU$10,$AR$15:$AU$15)+BV10*SUMPRODUCT($AX$7:$BO$7,$AX$11:$BO$11)*SUMPRODUCT($AR$11:$AU$11,$AR$15:$AU$15)+SUMPRODUCT($AX$7:$BO$7,$AX$11:$BO$11)*SUMPRODUCT($AR$12:$AU$12,$AR$15:$AU$15),"")</f>
        <v/>
      </c>
      <c r="R21" s="282" t="str">
        <f t="array" ref="R21">IF(R$7="1",R9*SUMPRODUCT($AX$7:$BO$7,$AX$10:$BO$10)*SUMPRODUCT($AR$10:$AU$10,$AR$15:$AU$15)+BW10*SUMPRODUCT($AX$7:$BO$7,$AX$11:$BO$11)*SUMPRODUCT($AR$11:$AU$11,$AR$15:$AU$15)+SUMPRODUCT($AX$7:$BO$7,$AX$11:$BO$11)*SUMPRODUCT($AR$12:$AU$12,$AR$15:$AU$15),"")</f>
        <v/>
      </c>
      <c r="S21" s="282" t="str">
        <f t="array" ref="S21">IF(S$7="1",S9*SUMPRODUCT($AX$7:$BO$7,$AX$10:$BO$10)*SUMPRODUCT($AR$10:$AU$10,$AR$15:$AU$15)+BX10*SUMPRODUCT($AX$7:$BO$7,$AX$11:$BO$11)*SUMPRODUCT($AR$11:$AU$11,$AR$15:$AU$15)+SUMPRODUCT($AX$7:$BO$7,$AX$11:$BO$11)*SUMPRODUCT($AR$12:$AU$12,$AR$15:$AU$15),"")</f>
        <v/>
      </c>
      <c r="T21" s="282" t="str">
        <f t="array" ref="T21">IF(T$7="1",T9*SUMPRODUCT($AX$7:$BO$7,$AX$10:$BO$10)*SUMPRODUCT($AR$10:$AU$10,$AR$15:$AU$15)+BY10*SUMPRODUCT($AX$7:$BO$7,$AX$11:$BO$11)*SUMPRODUCT($AR$11:$AU$11,$AR$15:$AU$15)+SUMPRODUCT($AX$7:$BO$7,$AX$11:$BO$11)*SUMPRODUCT($AR$12:$AU$12,$AR$15:$AU$15),"")</f>
        <v/>
      </c>
      <c r="U21" s="282" t="str">
        <f t="array" ref="U21">IF(U$7="1",U9*SUMPRODUCT($AX$7:$BO$7,$AX$10:$BO$10)*SUMPRODUCT($AR$10:$AU$10,$AR$15:$AU$15)+BZ10*SUMPRODUCT($AX$7:$BO$7,$AX$11:$BO$11)*SUMPRODUCT($AR$11:$AU$11,$AR$15:$AU$15)+SUMPRODUCT($AX$7:$BO$7,$AX$11:$BO$11)*SUMPRODUCT($AR$12:$AU$12,$AR$15:$AU$15),"")</f>
        <v/>
      </c>
      <c r="V21" s="282" t="str">
        <f t="array" ref="V21">IF(V$7="1",V9*SUMPRODUCT($AX$7:$BO$7,$AX$10:$BO$10)*SUMPRODUCT($AR$10:$AU$10,$AR$15:$AU$15)+CA10*SUMPRODUCT($AX$7:$BO$7,$AX$11:$BO$11)*SUMPRODUCT($AR$11:$AU$11,$AR$15:$AU$15)+SUMPRODUCT($AX$7:$BO$7,$AX$11:$BO$11)*SUMPRODUCT($AR$12:$AU$12,$AR$15:$AU$15),"")</f>
        <v/>
      </c>
      <c r="W21" s="282" t="str">
        <f t="array" ref="W21">IF(W$7="1",W9*SUMPRODUCT($AX$7:$BO$7,$AX$10:$BO$10)*SUMPRODUCT($AR$10:$AU$10,$AR$15:$AU$15)+CB10*SUMPRODUCT($AX$7:$BO$7,$AX$11:$BO$11)*SUMPRODUCT($AR$11:$AU$11,$AR$15:$AU$15)+SUMPRODUCT($AX$7:$BO$7,$AX$11:$BO$11)*SUMPRODUCT($AR$12:$AU$12,$AR$15:$AU$15),"")</f>
        <v/>
      </c>
      <c r="X21" s="282" t="str">
        <f t="array" ref="X21">IF(X$7="1",X9*SUMPRODUCT($AX$7:$BO$7,$AX$10:$BO$10)*SUMPRODUCT($AR$10:$AU$10,$AR$15:$AU$15)+CC10*SUMPRODUCT($AX$7:$BO$7,$AX$11:$BO$11)*SUMPRODUCT($AR$11:$AU$11,$AR$15:$AU$15)+SUMPRODUCT($AX$7:$BO$7,$AX$11:$BO$11)*SUMPRODUCT($AR$12:$AU$12,$AR$15:$AU$15),"")</f>
        <v/>
      </c>
      <c r="Y21" s="282" t="str">
        <f t="array" ref="Y21">IF(Y$7="1",Y9*SUMPRODUCT($AX$7:$BO$7,$AX$10:$BO$10)*SUMPRODUCT($AR$10:$AU$10,$AR$15:$AU$15)+CD10*SUMPRODUCT($AX$7:$BO$7,$AX$11:$BO$11)*SUMPRODUCT($AR$11:$AU$11,$AR$15:$AU$15)+SUMPRODUCT($AX$7:$BO$7,$AX$11:$BO$11)*SUMPRODUCT($AR$12:$AU$12,$AR$15:$AU$15),"")</f>
        <v/>
      </c>
      <c r="Z21" s="282" t="str">
        <f t="array" ref="Z21">IF(Z$7="1",Z9*SUMPRODUCT($AX$7:$BO$7,$AX$10:$BO$10)*SUMPRODUCT($AR$10:$AU$10,$AR$15:$AU$15)+CE10*SUMPRODUCT($AX$7:$BO$7,$AX$11:$BO$11)*SUMPRODUCT($AR$11:$AU$11,$AR$15:$AU$15)+SUMPRODUCT($AX$7:$BO$7,$AX$11:$BO$11)*SUMPRODUCT($AR$12:$AU$12,$AR$15:$AU$15),"")</f>
        <v/>
      </c>
      <c r="AA21" s="282" t="str">
        <f t="array" ref="AA21">IF(AA$7="1",AA9*SUMPRODUCT($AX$7:$BO$7,$AX$10:$BO$10)*SUMPRODUCT($AR$10:$AU$10,$AR$15:$AU$15)+CF10*SUMPRODUCT($AX$7:$BO$7,$AX$11:$BO$11)*SUMPRODUCT($AR$11:$AU$11,$AR$15:$AU$15)+SUMPRODUCT($AX$7:$BO$7,$AX$11:$BO$11)*SUMPRODUCT($AR$12:$AU$12,$AR$15:$AU$15),"")</f>
        <v/>
      </c>
      <c r="AB21" s="282" t="str">
        <f t="array" ref="AB21">IF(AB$7="1",AB9*SUMPRODUCT($AX$7:$BO$7,$AX$10:$BO$10)*SUMPRODUCT($AR$10:$AU$10,$AR$15:$AU$15)+CG10*SUMPRODUCT($AX$7:$BO$7,$AX$11:$BO$11)*SUMPRODUCT($AR$11:$AU$11,$AR$15:$AU$15)+SUMPRODUCT($AX$7:$BO$7,$AX$11:$BO$11)*SUMPRODUCT($AR$12:$AU$12,$AR$15:$AU$15),"")</f>
        <v/>
      </c>
      <c r="AC21" s="282" t="str">
        <f t="array" ref="AC21">IF(AC$7="1",AC9*SUMPRODUCT($AX$7:$BO$7,$AX$10:$BO$10)*SUMPRODUCT($AR$10:$AU$10,$AR$15:$AU$15)+CH10*SUMPRODUCT($AX$7:$BO$7,$AX$11:$BO$11)*SUMPRODUCT($AR$11:$AU$11,$AR$15:$AU$15)+SUMPRODUCT($AX$7:$BO$7,$AX$11:$BO$11)*SUMPRODUCT($AR$12:$AU$12,$AR$15:$AU$15),"")</f>
        <v/>
      </c>
      <c r="AD21" s="282" t="str">
        <f t="array" ref="AD21">IF(AD$7="1",AD9*SUMPRODUCT($AX$7:$BO$7,$AX$10:$BO$10)*SUMPRODUCT($AR$10:$AU$10,$AR$15:$AU$15)+CI10*SUMPRODUCT($AX$7:$BO$7,$AX$11:$BO$11)*SUMPRODUCT($AR$11:$AU$11,$AR$15:$AU$15)+SUMPRODUCT($AX$7:$BO$7,$AX$11:$BO$11)*SUMPRODUCT($AR$12:$AU$12,$AR$15:$AU$15),"")</f>
        <v/>
      </c>
      <c r="AE21" s="282" t="str">
        <f t="array" ref="AE21">IF(AE$7="1",AE9*SUMPRODUCT($AX$7:$BO$7,$AX$10:$BO$10)*SUMPRODUCT($AR$10:$AU$10,$AR$15:$AU$15)+CJ10*SUMPRODUCT($AX$7:$BO$7,$AX$11:$BO$11)*SUMPRODUCT($AR$11:$AU$11,$AR$15:$AU$15)+SUMPRODUCT($AX$7:$BO$7,$AX$11:$BO$11)*SUMPRODUCT($AR$12:$AU$12,$AR$15:$AU$15),"")</f>
        <v/>
      </c>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row>
    <row r="22" spans="1:67" s="17" customFormat="1" ht="28.5">
      <c r="A22" s="18" t="s">
        <v>65</v>
      </c>
      <c r="B22" s="18">
        <f t="shared" ref="B22:B25" si="36">SUM(N22:AE22)</f>
        <v>0</v>
      </c>
      <c r="C22" s="19"/>
      <c r="D22" s="19"/>
      <c r="E22" s="19"/>
      <c r="F22" s="19"/>
      <c r="G22" s="19"/>
      <c r="H22" s="19"/>
      <c r="I22" s="19"/>
      <c r="J22" s="19"/>
      <c r="K22" s="19"/>
      <c r="L22" s="19"/>
      <c r="M22" s="19"/>
      <c r="N22" s="282" t="str">
        <f t="array" ref="N22">IF(N$7="1",N9*SUMPRODUCT($AX$7:$BO$7,$AX$10:$BO$10)*SUMPRODUCT($AR$10:$AU$10,$AR$16:$AU$16)+BS10*SUMPRODUCT($AX$7:$BO$7,$AX$11:$BO$11)*SUMPRODUCT($AR$11:$AU$11,$AR$16:$AU$16)+SUMPRODUCT($AX$7:$BO$7,$AX$11:$BO$11)*SUMPRODUCT($AR$12:$AU$12,$AR$16:$AU$16),"")</f>
        <v/>
      </c>
      <c r="O22" s="282" t="str">
        <f t="array" ref="O22">IF(O$7="1",O9*SUMPRODUCT($AX$7:$BO$7,$AX$10:$BO$10)*SUMPRODUCT($AR$10:$AU$10,$AR$16:$AU$16)+BT10*SUMPRODUCT($AX$7:$BO$7,$AX$11:$BO$11)*SUMPRODUCT($AR$11:$AU$11,$AR$16:$AU$16)+SUMPRODUCT($AX$7:$BO$7,$AX$11:$BO$11)*SUMPRODUCT($AR$12:$AU$12,$AR$16:$AU$16),"")</f>
        <v/>
      </c>
      <c r="P22" s="282" t="str">
        <f t="array" ref="P22">IF(P$7="1",P9*SUMPRODUCT($AX$7:$BO$7,$AX$10:$BO$10)*SUMPRODUCT($AR$10:$AU$10,$AR$16:$AU$16)+BU10*SUMPRODUCT($AX$7:$BO$7,$AX$11:$BO$11)*SUMPRODUCT($AR$11:$AU$11,$AR$16:$AU$16)+SUMPRODUCT($AX$7:$BO$7,$AX$11:$BO$11)*SUMPRODUCT($AR$12:$AU$12,$AR$16:$AU$16),"")</f>
        <v/>
      </c>
      <c r="Q22" s="282" t="str">
        <f t="array" ref="Q22">IF(Q$7="1",Q9*SUMPRODUCT($AX$7:$BO$7,$AX$10:$BO$10)*SUMPRODUCT($AR$10:$AU$10,$AR$16:$AU$16)+BV10*SUMPRODUCT($AX$7:$BO$7,$AX$11:$BO$11)*SUMPRODUCT($AR$11:$AU$11,$AR$16:$AU$16)+SUMPRODUCT($AX$7:$BO$7,$AX$11:$BO$11)*SUMPRODUCT($AR$12:$AU$12,$AR$16:$AU$16),"")</f>
        <v/>
      </c>
      <c r="R22" s="282" t="str">
        <f t="array" ref="R22">IF(R$7="1",R9*SUMPRODUCT($AX$7:$BO$7,$AX$10:$BO$10)*SUMPRODUCT($AR$10:$AU$10,$AR$16:$AU$16)+BW10*SUMPRODUCT($AX$7:$BO$7,$AX$11:$BO$11)*SUMPRODUCT($AR$11:$AU$11,$AR$16:$AU$16)+SUMPRODUCT($AX$7:$BO$7,$AX$11:$BO$11)*SUMPRODUCT($AR$12:$AU$12,$AR$16:$AU$16),"")</f>
        <v/>
      </c>
      <c r="S22" s="282" t="str">
        <f t="array" ref="S22">IF(S$7="1",S9*SUMPRODUCT($AX$7:$BO$7,$AX$10:$BO$10)*SUMPRODUCT($AR$10:$AU$10,$AR$16:$AU$16)+BX10*SUMPRODUCT($AX$7:$BO$7,$AX$11:$BO$11)*SUMPRODUCT($AR$11:$AU$11,$AR$16:$AU$16)+SUMPRODUCT($AX$7:$BO$7,$AX$11:$BO$11)*SUMPRODUCT($AR$12:$AU$12,$AR$16:$AU$16),"")</f>
        <v/>
      </c>
      <c r="T22" s="282" t="str">
        <f t="array" ref="T22">IF(T$7="1",T9*SUMPRODUCT($AX$7:$BO$7,$AX$10:$BO$10)*SUMPRODUCT($AR$10:$AU$10,$AR$16:$AU$16)+BY10*SUMPRODUCT($AX$7:$BO$7,$AX$11:$BO$11)*SUMPRODUCT($AR$11:$AU$11,$AR$16:$AU$16)+SUMPRODUCT($AX$7:$BO$7,$AX$11:$BO$11)*SUMPRODUCT($AR$12:$AU$12,$AR$16:$AU$16),"")</f>
        <v/>
      </c>
      <c r="U22" s="282" t="str">
        <f t="array" ref="U22">IF(U$7="1",U9*SUMPRODUCT($AX$7:$BO$7,$AX$10:$BO$10)*SUMPRODUCT($AR$10:$AU$10,$AR$16:$AU$16)+BZ10*SUMPRODUCT($AX$7:$BO$7,$AX$11:$BO$11)*SUMPRODUCT($AR$11:$AU$11,$AR$16:$AU$16)+SUMPRODUCT($AX$7:$BO$7,$AX$11:$BO$11)*SUMPRODUCT($AR$12:$AU$12,$AR$16:$AU$16),"")</f>
        <v/>
      </c>
      <c r="V22" s="282" t="str">
        <f t="array" ref="V22">IF(V$7="1",V9*SUMPRODUCT($AX$7:$BO$7,$AX$10:$BO$10)*SUMPRODUCT($AR$10:$AU$10,$AR$16:$AU$16)+CA10*SUMPRODUCT($AX$7:$BO$7,$AX$11:$BO$11)*SUMPRODUCT($AR$11:$AU$11,$AR$16:$AU$16)+SUMPRODUCT($AX$7:$BO$7,$AX$11:$BO$11)*SUMPRODUCT($AR$12:$AU$12,$AR$16:$AU$16),"")</f>
        <v/>
      </c>
      <c r="W22" s="282" t="str">
        <f t="array" ref="W22">IF(W$7="1",W9*SUMPRODUCT($AX$7:$BO$7,$AX$10:$BO$10)*SUMPRODUCT($AR$10:$AU$10,$AR$16:$AU$16)+CB10*SUMPRODUCT($AX$7:$BO$7,$AX$11:$BO$11)*SUMPRODUCT($AR$11:$AU$11,$AR$16:$AU$16)+SUMPRODUCT($AX$7:$BO$7,$AX$11:$BO$11)*SUMPRODUCT($AR$12:$AU$12,$AR$16:$AU$16),"")</f>
        <v/>
      </c>
      <c r="X22" s="282" t="str">
        <f t="array" ref="X22">IF(X$7="1",X9*SUMPRODUCT($AX$7:$BO$7,$AX$10:$BO$10)*SUMPRODUCT($AR$10:$AU$10,$AR$16:$AU$16)+CC10*SUMPRODUCT($AX$7:$BO$7,$AX$11:$BO$11)*SUMPRODUCT($AR$11:$AU$11,$AR$16:$AU$16)+SUMPRODUCT($AX$7:$BO$7,$AX$11:$BO$11)*SUMPRODUCT($AR$12:$AU$12,$AR$16:$AU$16),"")</f>
        <v/>
      </c>
      <c r="Y22" s="282" t="str">
        <f t="array" ref="Y22">IF(Y$7="1",Y9*SUMPRODUCT($AX$7:$BO$7,$AX$10:$BO$10)*SUMPRODUCT($AR$10:$AU$10,$AR$16:$AU$16)+CD10*SUMPRODUCT($AX$7:$BO$7,$AX$11:$BO$11)*SUMPRODUCT($AR$11:$AU$11,$AR$16:$AU$16)+SUMPRODUCT($AX$7:$BO$7,$AX$11:$BO$11)*SUMPRODUCT($AR$12:$AU$12,$AR$16:$AU$16),"")</f>
        <v/>
      </c>
      <c r="Z22" s="282" t="str">
        <f t="array" ref="Z22">IF(Z$7="1",Z9*SUMPRODUCT($AX$7:$BO$7,$AX$10:$BO$10)*SUMPRODUCT($AR$10:$AU$10,$AR$16:$AU$16)+CE10*SUMPRODUCT($AX$7:$BO$7,$AX$11:$BO$11)*SUMPRODUCT($AR$11:$AU$11,$AR$16:$AU$16)+SUMPRODUCT($AX$7:$BO$7,$AX$11:$BO$11)*SUMPRODUCT($AR$12:$AU$12,$AR$16:$AU$16),"")</f>
        <v/>
      </c>
      <c r="AA22" s="282" t="str">
        <f t="array" ref="AA22">IF(AA$7="1",AA9*SUMPRODUCT($AX$7:$BO$7,$AX$10:$BO$10)*SUMPRODUCT($AR$10:$AU$10,$AR$16:$AU$16)+CF10*SUMPRODUCT($AX$7:$BO$7,$AX$11:$BO$11)*SUMPRODUCT($AR$11:$AU$11,$AR$16:$AU$16)+SUMPRODUCT($AX$7:$BO$7,$AX$11:$BO$11)*SUMPRODUCT($AR$12:$AU$12,$AR$16:$AU$16),"")</f>
        <v/>
      </c>
      <c r="AB22" s="282" t="str">
        <f t="array" ref="AB22">IF(AB$7="1",AB9*SUMPRODUCT($AX$7:$BO$7,$AX$10:$BO$10)*SUMPRODUCT($AR$10:$AU$10,$AR$16:$AU$16)+CG10*SUMPRODUCT($AX$7:$BO$7,$AX$11:$BO$11)*SUMPRODUCT($AR$11:$AU$11,$AR$16:$AU$16)+SUMPRODUCT($AX$7:$BO$7,$AX$11:$BO$11)*SUMPRODUCT($AR$12:$AU$12,$AR$16:$AU$16),"")</f>
        <v/>
      </c>
      <c r="AC22" s="282" t="str">
        <f t="array" ref="AC22">IF(AC$7="1",AC9*SUMPRODUCT($AX$7:$BO$7,$AX$10:$BO$10)*SUMPRODUCT($AR$10:$AU$10,$AR$16:$AU$16)+CH10*SUMPRODUCT($AX$7:$BO$7,$AX$11:$BO$11)*SUMPRODUCT($AR$11:$AU$11,$AR$16:$AU$16)+SUMPRODUCT($AX$7:$BO$7,$AX$11:$BO$11)*SUMPRODUCT($AR$12:$AU$12,$AR$16:$AU$16),"")</f>
        <v/>
      </c>
      <c r="AD22" s="282" t="str">
        <f t="array" ref="AD22">IF(AD$7="1",AD9*SUMPRODUCT($AX$7:$BO$7,$AX$10:$BO$10)*SUMPRODUCT($AR$10:$AU$10,$AR$16:$AU$16)+CI10*SUMPRODUCT($AX$7:$BO$7,$AX$11:$BO$11)*SUMPRODUCT($AR$11:$AU$11,$AR$16:$AU$16)+SUMPRODUCT($AX$7:$BO$7,$AX$11:$BO$11)*SUMPRODUCT($AR$12:$AU$12,$AR$16:$AU$16),"")</f>
        <v/>
      </c>
      <c r="AE22" s="282" t="str">
        <f t="array" ref="AE22">IF(AE$7="1",AE9*SUMPRODUCT($AX$7:$BO$7,$AX$10:$BO$10)*SUMPRODUCT($AR$10:$AU$10,$AR$16:$AU$16)+CJ10*SUMPRODUCT($AX$7:$BO$7,$AX$11:$BO$11)*SUMPRODUCT($AR$11:$AU$11,$AR$16:$AU$16)+SUMPRODUCT($AX$7:$BO$7,$AX$11:$BO$11)*SUMPRODUCT($AR$12:$AU$12,$AR$16:$AU$16),"")</f>
        <v/>
      </c>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row>
    <row r="23" spans="1:67" s="17" customFormat="1" ht="28.5">
      <c r="A23" s="18" t="s">
        <v>64</v>
      </c>
      <c r="B23" s="18">
        <f t="shared" si="36"/>
        <v>0</v>
      </c>
      <c r="C23" s="19"/>
      <c r="D23" s="19"/>
      <c r="E23" s="19"/>
      <c r="F23" s="19"/>
      <c r="G23" s="19"/>
      <c r="H23" s="19"/>
      <c r="I23" s="19"/>
      <c r="J23" s="19"/>
      <c r="K23" s="19"/>
      <c r="L23" s="19"/>
      <c r="M23" s="19"/>
      <c r="N23" s="282" t="str">
        <f t="array" ref="N23">IF(N7="1",N9*SUMPRODUCT($AX$7:$BO$7,$AX$10:$BO$10)*SUMPRODUCT($AR$10:$AU$10,$AR$17:$AU$17)+BS10*SUMPRODUCT($AX$7:$BO$7,$AX$11:$BO$11)*SUMPRODUCT($AR$11:$AU$11,$AR$17:$AU$17)+SUMPRODUCT($AX$7:$BO$7,$AX$11:$BO$11)*SUMPRODUCT($AR$12:$AU$12,$AR$17:$AU$17),"")</f>
        <v/>
      </c>
      <c r="O23" s="282" t="str">
        <f t="array" ref="O23">IF(O7="1",O9*SUMPRODUCT($AX$7:$BO$7,$AX$10:$BO$10)*SUMPRODUCT($AR$10:$AU$10,$AR$17:$AU$17)+BT10*SUMPRODUCT($AX$7:$BO$7,$AX$11:$BO$11)*SUMPRODUCT($AR$11:$AU$11,$AR$17:$AU$17)+SUMPRODUCT($AX$7:$BO$7,$AX$11:$BO$11)*SUMPRODUCT($AR$12:$AU$12,$AR$17:$AU$17),"")</f>
        <v/>
      </c>
      <c r="P23" s="282" t="str">
        <f t="array" ref="P23">IF(P7="1",P9*SUMPRODUCT($AX$7:$BO$7,$AX$10:$BO$10)*SUMPRODUCT($AR$10:$AU$10,$AR$17:$AU$17)+BU10*SUMPRODUCT($AX$7:$BO$7,$AX$11:$BO$11)*SUMPRODUCT($AR$11:$AU$11,$AR$17:$AU$17)+SUMPRODUCT($AX$7:$BO$7,$AX$11:$BO$11)*SUMPRODUCT($AR$12:$AU$12,$AR$17:$AU$17),"")</f>
        <v/>
      </c>
      <c r="Q23" s="282" t="str">
        <f t="array" ref="Q23">IF(Q7="1",Q9*SUMPRODUCT($AX$7:$BO$7,$AX$10:$BO$10)*SUMPRODUCT($AR$10:$AU$10,$AR$17:$AU$17)+BV10*SUMPRODUCT($AX$7:$BO$7,$AX$11:$BO$11)*SUMPRODUCT($AR$11:$AU$11,$AR$17:$AU$17)+SUMPRODUCT($AX$7:$BO$7,$AX$11:$BO$11)*SUMPRODUCT($AR$12:$AU$12,$AR$17:$AU$17),"")</f>
        <v/>
      </c>
      <c r="R23" s="282" t="str">
        <f t="array" ref="R23">IF(R7="1",R9*SUMPRODUCT($AX$7:$BO$7,$AX$10:$BO$10)*SUMPRODUCT($AR$10:$AU$10,$AR$17:$AU$17)+BW10*SUMPRODUCT($AX$7:$BO$7,$AX$11:$BO$11)*SUMPRODUCT($AR$11:$AU$11,$AR$17:$AU$17)+SUMPRODUCT($AX$7:$BO$7,$AX$11:$BO$11)*SUMPRODUCT($AR$12:$AU$12,$AR$17:$AU$17),"")</f>
        <v/>
      </c>
      <c r="S23" s="282" t="str">
        <f t="array" ref="S23">IF(S7="1",S9*SUMPRODUCT($AX$7:$BO$7,$AX$10:$BO$10)*SUMPRODUCT($AR$10:$AU$10,$AR$17:$AU$17)+BX10*SUMPRODUCT($AX$7:$BO$7,$AX$11:$BO$11)*SUMPRODUCT($AR$11:$AU$11,$AR$17:$AU$17)+SUMPRODUCT($AX$7:$BO$7,$AX$11:$BO$11)*SUMPRODUCT($AR$12:$AU$12,$AR$17:$AU$17),"")</f>
        <v/>
      </c>
      <c r="T23" s="282" t="str">
        <f t="array" ref="T23">IF(T7="1",T9*SUMPRODUCT($AX$7:$BO$7,$AX$10:$BO$10)*SUMPRODUCT($AR$10:$AU$10,$AR$17:$AU$17)+BY10*SUMPRODUCT($AX$7:$BO$7,$AX$11:$BO$11)*SUMPRODUCT($AR$11:$AU$11,$AR$17:$AU$17)+SUMPRODUCT($AX$7:$BO$7,$AX$11:$BO$11)*SUMPRODUCT($AR$12:$AU$12,$AR$17:$AU$17),"")</f>
        <v/>
      </c>
      <c r="U23" s="282" t="str">
        <f t="array" ref="U23">IF(U7="1",U9*SUMPRODUCT($AX$7:$BO$7,$AX$10:$BO$10)*SUMPRODUCT($AR$10:$AU$10,$AR$17:$AU$17)+BZ10*SUMPRODUCT($AX$7:$BO$7,$AX$11:$BO$11)*SUMPRODUCT($AR$11:$AU$11,$AR$17:$AU$17)+SUMPRODUCT($AX$7:$BO$7,$AX$11:$BO$11)*SUMPRODUCT($AR$12:$AU$12,$AR$17:$AU$17),"")</f>
        <v/>
      </c>
      <c r="V23" s="282" t="str">
        <f t="array" ref="V23">IF(V7="1",V9*SUMPRODUCT($AX$7:$BO$7,$AX$10:$BO$10)*SUMPRODUCT($AR$10:$AU$10,$AR$17:$AU$17)+CA10*SUMPRODUCT($AX$7:$BO$7,$AX$11:$BO$11)*SUMPRODUCT($AR$11:$AU$11,$AR$17:$AU$17)+SUMPRODUCT($AX$7:$BO$7,$AX$11:$BO$11)*SUMPRODUCT($AR$12:$AU$12,$AR$17:$AU$17),"")</f>
        <v/>
      </c>
      <c r="W23" s="282" t="str">
        <f t="array" ref="W23">IF(W7="1",W9*SUMPRODUCT($AX$7:$BO$7,$AX$10:$BO$10)*SUMPRODUCT($AR$10:$AU$10,$AR$17:$AU$17)+CB10*SUMPRODUCT($AX$7:$BO$7,$AX$11:$BO$11)*SUMPRODUCT($AR$11:$AU$11,$AR$17:$AU$17)+SUMPRODUCT($AX$7:$BO$7,$AX$11:$BO$11)*SUMPRODUCT($AR$12:$AU$12,$AR$17:$AU$17),"")</f>
        <v/>
      </c>
      <c r="X23" s="282" t="str">
        <f t="array" ref="X23">IF(X7="1",X9*SUMPRODUCT($AX$7:$BO$7,$AX$10:$BO$10)*SUMPRODUCT($AR$10:$AU$10,$AR$17:$AU$17)+CC10*SUMPRODUCT($AX$7:$BO$7,$AX$11:$BO$11)*SUMPRODUCT($AR$11:$AU$11,$AR$17:$AU$17)+SUMPRODUCT($AX$7:$BO$7,$AX$11:$BO$11)*SUMPRODUCT($AR$12:$AU$12,$AR$17:$AU$17),"")</f>
        <v/>
      </c>
      <c r="Y23" s="282" t="str">
        <f t="array" ref="Y23">IF(Y7="1",Y9*SUMPRODUCT($AX$7:$BO$7,$AX$10:$BO$10)*SUMPRODUCT($AR$10:$AU$10,$AR$17:$AU$17)+CD10*SUMPRODUCT($AX$7:$BO$7,$AX$11:$BO$11)*SUMPRODUCT($AR$11:$AU$11,$AR$17:$AU$17)+SUMPRODUCT($AX$7:$BO$7,$AX$11:$BO$11)*SUMPRODUCT($AR$12:$AU$12,$AR$17:$AU$17),"")</f>
        <v/>
      </c>
      <c r="Z23" s="282" t="str">
        <f t="array" ref="Z23">IF(Z7="1",Z9*SUMPRODUCT($AX$7:$BO$7,$AX$10:$BO$10)*SUMPRODUCT($AR$10:$AU$10,$AR$17:$AU$17)+CE10*SUMPRODUCT($AX$7:$BO$7,$AX$11:$BO$11)*SUMPRODUCT($AR$11:$AU$11,$AR$17:$AU$17)+SUMPRODUCT($AX$7:$BO$7,$AX$11:$BO$11)*SUMPRODUCT($AR$12:$AU$12,$AR$17:$AU$17),"")</f>
        <v/>
      </c>
      <c r="AA23" s="282" t="str">
        <f t="array" ref="AA23">IF(AA7="1",AA9*SUMPRODUCT($AX$7:$BO$7,$AX$10:$BO$10)*SUMPRODUCT($AR$10:$AU$10,$AR$17:$AU$17)+CF10*SUMPRODUCT($AX$7:$BO$7,$AX$11:$BO$11)*SUMPRODUCT($AR$11:$AU$11,$AR$17:$AU$17)+SUMPRODUCT($AX$7:$BO$7,$AX$11:$BO$11)*SUMPRODUCT($AR$12:$AU$12,$AR$17:$AU$17),"")</f>
        <v/>
      </c>
      <c r="AB23" s="282" t="str">
        <f t="array" ref="AB23">IF(AB7="1",AB9*SUMPRODUCT($AX$7:$BO$7,$AX$10:$BO$10)*SUMPRODUCT($AR$10:$AU$10,$AR$17:$AU$17)+CG10*SUMPRODUCT($AX$7:$BO$7,$AX$11:$BO$11)*SUMPRODUCT($AR$11:$AU$11,$AR$17:$AU$17)+SUMPRODUCT($AX$7:$BO$7,$AX$11:$BO$11)*SUMPRODUCT($AR$12:$AU$12,$AR$17:$AU$17),"")</f>
        <v/>
      </c>
      <c r="AC23" s="282" t="str">
        <f t="array" ref="AC23">IF(AC7="1",AC9*SUMPRODUCT($AX$7:$BO$7,$AX$10:$BO$10)*SUMPRODUCT($AR$10:$AU$10,$AR$17:$AU$17)+CH10*SUMPRODUCT($AX$7:$BO$7,$AX$11:$BO$11)*SUMPRODUCT($AR$11:$AU$11,$AR$17:$AU$17)+SUMPRODUCT($AX$7:$BO$7,$AX$11:$BO$11)*SUMPRODUCT($AR$12:$AU$12,$AR$17:$AU$17),"")</f>
        <v/>
      </c>
      <c r="AD23" s="282" t="str">
        <f t="array" ref="AD23">IF(AD7="1",AD9*SUMPRODUCT($AX$7:$BO$7,$AX$10:$BO$10)*SUMPRODUCT($AR$10:$AU$10,$AR$17:$AU$17)+CI10*SUMPRODUCT($AX$7:$BO$7,$AX$11:$BO$11)*SUMPRODUCT($AR$11:$AU$11,$AR$17:$AU$17)+SUMPRODUCT($AX$7:$BO$7,$AX$11:$BO$11)*SUMPRODUCT($AR$12:$AU$12,$AR$17:$AU$17),"")</f>
        <v/>
      </c>
      <c r="AE23" s="282" t="str">
        <f t="array" ref="AE23">IF(AE7="1",AE9*SUMPRODUCT($AX$7:$BO$7,$AX$10:$BO$10)*SUMPRODUCT($AR$10:$AU$10,$AR$17:$AU$17)+CJ10*SUMPRODUCT($AX$7:$BO$7,$AX$11:$BO$11)*SUMPRODUCT($AR$11:$AU$11,$AR$17:$AU$17)+SUMPRODUCT($AX$7:$BO$7,$AX$11:$BO$11)*SUMPRODUCT($AR$12:$AU$12,$AR$17:$AU$17),"")</f>
        <v/>
      </c>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row>
    <row r="24" spans="1:67" s="17" customFormat="1" ht="28.5">
      <c r="A24" s="18" t="s">
        <v>3</v>
      </c>
      <c r="B24" s="18">
        <f t="shared" si="36"/>
        <v>0</v>
      </c>
      <c r="C24" s="19"/>
      <c r="D24" s="19"/>
      <c r="E24" s="19"/>
      <c r="F24" s="19"/>
      <c r="G24" s="19"/>
      <c r="H24" s="19"/>
      <c r="I24" s="19"/>
      <c r="J24" s="19"/>
      <c r="K24" s="19"/>
      <c r="L24" s="19"/>
      <c r="M24" s="19"/>
      <c r="N24" s="282" t="str">
        <f t="array" ref="N24">IF(N7="1",N9*SUMPRODUCT($AX$7:$BO$7,$AX$10:$BO$10)*SUMPRODUCT($AR$10:$AU$10,$AR$18:$AU$18)+BS10*SUMPRODUCT($AX$7:$BO$7,$AX$11:$BO$11)*SUMPRODUCT($AR$11:$AU$11,$AR$18:$AU$18)+SUMPRODUCT($AX$7:$BO$7,$AX$11:$BO$11)*SUMPRODUCT($AR$12:$AU$12,$AR$18:$AU$18),"")</f>
        <v/>
      </c>
      <c r="O24" s="282" t="str">
        <f t="array" ref="O24">IF(O7="1",O9*SUMPRODUCT($AX$7:$BO$7,$AX$10:$BO$10)*SUMPRODUCT($AR$10:$AU$10,$AR$18:$AU$18)+BT10*SUMPRODUCT($AX$7:$BO$7,$AX$11:$BO$11)*SUMPRODUCT($AR$11:$AU$11,$AR$18:$AU$18)+SUMPRODUCT($AX$7:$BO$7,$AX$11:$BO$11)*SUMPRODUCT($AR$12:$AU$12,$AR$18:$AU$18),"")</f>
        <v/>
      </c>
      <c r="P24" s="282" t="str">
        <f t="array" ref="P24">IF(P7="1",P9*SUMPRODUCT($AX$7:$BO$7,$AX$10:$BO$10)*SUMPRODUCT($AR$10:$AU$10,$AR$18:$AU$18)+BU10*SUMPRODUCT($AX$7:$BO$7,$AX$11:$BO$11)*SUMPRODUCT($AR$11:$AU$11,$AR$18:$AU$18)+SUMPRODUCT($AX$7:$BO$7,$AX$11:$BO$11)*SUMPRODUCT($AR$12:$AU$12,$AR$18:$AU$18),"")</f>
        <v/>
      </c>
      <c r="Q24" s="282" t="str">
        <f t="array" ref="Q24">IF(Q7="1",Q9*SUMPRODUCT($AX$7:$BO$7,$AX$10:$BO$10)*SUMPRODUCT($AR$10:$AU$10,$AR$18:$AU$18)+BV10*SUMPRODUCT($AX$7:$BO$7,$AX$11:$BO$11)*SUMPRODUCT($AR$11:$AU$11,$AR$18:$AU$18)+SUMPRODUCT($AX$7:$BO$7,$AX$11:$BO$11)*SUMPRODUCT($AR$12:$AU$12,$AR$18:$AU$18),"")</f>
        <v/>
      </c>
      <c r="R24" s="282" t="str">
        <f t="array" ref="R24">IF(R7="1",R9*SUMPRODUCT($AX$7:$BO$7,$AX$10:$BO$10)*SUMPRODUCT($AR$10:$AU$10,$AR$18:$AU$18)+BW10*SUMPRODUCT($AX$7:$BO$7,$AX$11:$BO$11)*SUMPRODUCT($AR$11:$AU$11,$AR$18:$AU$18)+SUMPRODUCT($AX$7:$BO$7,$AX$11:$BO$11)*SUMPRODUCT($AR$12:$AU$12,$AR$18:$AU$18),"")</f>
        <v/>
      </c>
      <c r="S24" s="282" t="str">
        <f t="array" ref="S24">IF(S7="1",S9*SUMPRODUCT($AX$7:$BO$7,$AX$10:$BO$10)*SUMPRODUCT($AR$10:$AU$10,$AR$18:$AU$18)+BX10*SUMPRODUCT($AX$7:$BO$7,$AX$11:$BO$11)*SUMPRODUCT($AR$11:$AU$11,$AR$18:$AU$18)+SUMPRODUCT($AX$7:$BO$7,$AX$11:$BO$11)*SUMPRODUCT($AR$12:$AU$12,$AR$18:$AU$18),"")</f>
        <v/>
      </c>
      <c r="T24" s="282" t="str">
        <f t="array" ref="T24">IF(T7="1",T9*SUMPRODUCT($AX$7:$BO$7,$AX$10:$BO$10)*SUMPRODUCT($AR$10:$AU$10,$AR$18:$AU$18)+BY10*SUMPRODUCT($AX$7:$BO$7,$AX$11:$BO$11)*SUMPRODUCT($AR$11:$AU$11,$AR$18:$AU$18)+SUMPRODUCT($AX$7:$BO$7,$AX$11:$BO$11)*SUMPRODUCT($AR$12:$AU$12,$AR$18:$AU$18),"")</f>
        <v/>
      </c>
      <c r="U24" s="282" t="str">
        <f t="array" ref="U24">IF(U7="1",U9*SUMPRODUCT($AX$7:$BO$7,$AX$10:$BO$10)*SUMPRODUCT($AR$10:$AU$10,$AR$18:$AU$18)+BZ10*SUMPRODUCT($AX$7:$BO$7,$AX$11:$BO$11)*SUMPRODUCT($AR$11:$AU$11,$AR$18:$AU$18)+SUMPRODUCT($AX$7:$BO$7,$AX$11:$BO$11)*SUMPRODUCT($AR$12:$AU$12,$AR$18:$AU$18),"")</f>
        <v/>
      </c>
      <c r="V24" s="282" t="str">
        <f t="array" ref="V24">IF(V7="1",V9*SUMPRODUCT($AX$7:$BO$7,$AX$10:$BO$10)*SUMPRODUCT($AR$10:$AU$10,$AR$18:$AU$18)+CA10*SUMPRODUCT($AX$7:$BO$7,$AX$11:$BO$11)*SUMPRODUCT($AR$11:$AU$11,$AR$18:$AU$18)+SUMPRODUCT($AX$7:$BO$7,$AX$11:$BO$11)*SUMPRODUCT($AR$12:$AU$12,$AR$18:$AU$18),"")</f>
        <v/>
      </c>
      <c r="W24" s="282" t="str">
        <f t="array" ref="W24">IF(W7="1",W9*SUMPRODUCT($AX$7:$BO$7,$AX$10:$BO$10)*SUMPRODUCT($AR$10:$AU$10,$AR$18:$AU$18)+CB10*SUMPRODUCT($AX$7:$BO$7,$AX$11:$BO$11)*SUMPRODUCT($AR$11:$AU$11,$AR$18:$AU$18)+SUMPRODUCT($AX$7:$BO$7,$AX$11:$BO$11)*SUMPRODUCT($AR$12:$AU$12,$AR$18:$AU$18),"")</f>
        <v/>
      </c>
      <c r="X24" s="282" t="str">
        <f t="array" ref="X24">IF(X7="1",X9*SUMPRODUCT($AX$7:$BO$7,$AX$10:$BO$10)*SUMPRODUCT($AR$10:$AU$10,$AR$18:$AU$18)+CC10*SUMPRODUCT($AX$7:$BO$7,$AX$11:$BO$11)*SUMPRODUCT($AR$11:$AU$11,$AR$18:$AU$18)+SUMPRODUCT($AX$7:$BO$7,$AX$11:$BO$11)*SUMPRODUCT($AR$12:$AU$12,$AR$18:$AU$18),"")</f>
        <v/>
      </c>
      <c r="Y24" s="282" t="str">
        <f t="array" ref="Y24">IF(Y7="1",Y9*SUMPRODUCT($AX$7:$BO$7,$AX$10:$BO$10)*SUMPRODUCT($AR$10:$AU$10,$AR$18:$AU$18)+CD10*SUMPRODUCT($AX$7:$BO$7,$AX$11:$BO$11)*SUMPRODUCT($AR$11:$AU$11,$AR$18:$AU$18)+SUMPRODUCT($AX$7:$BO$7,$AX$11:$BO$11)*SUMPRODUCT($AR$12:$AU$12,$AR$18:$AU$18),"")</f>
        <v/>
      </c>
      <c r="Z24" s="282" t="str">
        <f t="array" ref="Z24">IF(Z7="1",Z9*SUMPRODUCT($AX$7:$BO$7,$AX$10:$BO$10)*SUMPRODUCT($AR$10:$AU$10,$AR$18:$AU$18)+CE10*SUMPRODUCT($AX$7:$BO$7,$AX$11:$BO$11)*SUMPRODUCT($AR$11:$AU$11,$AR$18:$AU$18)+SUMPRODUCT($AX$7:$BO$7,$AX$11:$BO$11)*SUMPRODUCT($AR$12:$AU$12,$AR$18:$AU$18),"")</f>
        <v/>
      </c>
      <c r="AA24" s="282" t="str">
        <f t="array" ref="AA24">IF(AA7="1",AA9*SUMPRODUCT($AX$7:$BO$7,$AX$10:$BO$10)*SUMPRODUCT($AR$10:$AU$10,$AR$18:$AU$18)+CF10*SUMPRODUCT($AX$7:$BO$7,$AX$11:$BO$11)*SUMPRODUCT($AR$11:$AU$11,$AR$18:$AU$18)+SUMPRODUCT($AX$7:$BO$7,$AX$11:$BO$11)*SUMPRODUCT($AR$12:$AU$12,$AR$18:$AU$18),"")</f>
        <v/>
      </c>
      <c r="AB24" s="282" t="str">
        <f t="array" ref="AB24">IF(AB7="1",AB9*SUMPRODUCT($AX$7:$BO$7,$AX$10:$BO$10)*SUMPRODUCT($AR$10:$AU$10,$AR$18:$AU$18)+CG10*SUMPRODUCT($AX$7:$BO$7,$AX$11:$BO$11)*SUMPRODUCT($AR$11:$AU$11,$AR$18:$AU$18)+SUMPRODUCT($AX$7:$BO$7,$AX$11:$BO$11)*SUMPRODUCT($AR$12:$AU$12,$AR$18:$AU$18),"")</f>
        <v/>
      </c>
      <c r="AC24" s="282" t="str">
        <f t="array" ref="AC24">IF(AC7="1",AC9*SUMPRODUCT($AX$7:$BO$7,$AX$10:$BO$10)*SUMPRODUCT($AR$10:$AU$10,$AR$18:$AU$18)+CH10*SUMPRODUCT($AX$7:$BO$7,$AX$11:$BO$11)*SUMPRODUCT($AR$11:$AU$11,$AR$18:$AU$18)+SUMPRODUCT($AX$7:$BO$7,$AX$11:$BO$11)*SUMPRODUCT($AR$12:$AU$12,$AR$18:$AU$18),"")</f>
        <v/>
      </c>
      <c r="AD24" s="282" t="str">
        <f t="array" ref="AD24">IF(AD7="1",AD9*SUMPRODUCT($AX$7:$BO$7,$AX$10:$BO$10)*SUMPRODUCT($AR$10:$AU$10,$AR$18:$AU$18)+CI10*SUMPRODUCT($AX$7:$BO$7,$AX$11:$BO$11)*SUMPRODUCT($AR$11:$AU$11,$AR$18:$AU$18)+SUMPRODUCT($AX$7:$BO$7,$AX$11:$BO$11)*SUMPRODUCT($AR$12:$AU$12,$AR$18:$AU$18),"")</f>
        <v/>
      </c>
      <c r="AE24" s="282" t="str">
        <f t="array" ref="AE24">IF(AE7="1",AE9*SUMPRODUCT($AX$7:$BO$7,$AX$10:$BO$10)*SUMPRODUCT($AR$10:$AU$10,$AR$18:$AU$18)+CJ10*SUMPRODUCT($AX$7:$BO$7,$AX$11:$BO$11)*SUMPRODUCT($AR$11:$AU$11,$AR$18:$AU$18)+SUMPRODUCT($AX$7:$BO$7,$AX$11:$BO$11)*SUMPRODUCT($AR$12:$AU$12,$AR$18:$AU$18),"")</f>
        <v/>
      </c>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row>
    <row r="25" spans="1:67" s="17" customFormat="1" ht="28.5">
      <c r="A25" s="18" t="s">
        <v>1</v>
      </c>
      <c r="B25" s="18">
        <f t="shared" si="36"/>
        <v>0</v>
      </c>
      <c r="C25" s="19"/>
      <c r="D25" s="19"/>
      <c r="E25" s="19"/>
      <c r="F25" s="19"/>
      <c r="G25" s="19"/>
      <c r="H25" s="19"/>
      <c r="I25" s="19"/>
      <c r="J25" s="19"/>
      <c r="K25" s="19"/>
      <c r="L25" s="19"/>
      <c r="M25" s="19"/>
      <c r="N25" s="282" t="str">
        <f t="array" ref="N25">IF(N7="1",N9*SUMPRODUCT($AX$7:$BO$7,$AX$10:$BO$10)*SUMPRODUCT($AR$10:$AU$10,$AR$19:$AU$19)+BS10*SUMPRODUCT($AX$7:$BO$7,$AX$11:$BO$11)*SUMPRODUCT($AR$11:$AU$11,$AR$19:$AU$19)+SUMPRODUCT($AX$7:$BO$7,$AX$11:$BO$11)*SUMPRODUCT($AR$12:$AU$12,$AR$19:$AU$19),"")</f>
        <v/>
      </c>
      <c r="O25" s="282" t="str">
        <f t="array" ref="O25">IF(O7="1",O9*SUMPRODUCT($AX$7:$BO$7,$AX$10:$BO$10)*SUMPRODUCT($AR$10:$AU$10,$AR$19:$AU$19)+BT10*SUMPRODUCT($AX$7:$BO$7,$AX$11:$BO$11)*SUMPRODUCT($AR$11:$AU$11,$AR$19:$AU$19)+SUMPRODUCT($AX$7:$BO$7,$AX$11:$BO$11)*SUMPRODUCT($AR$12:$AU$12,$AR$19:$AU$19),"")</f>
        <v/>
      </c>
      <c r="P25" s="282" t="str">
        <f t="array" ref="P25">IF(P7="1",P9*SUMPRODUCT($AX$7:$BO$7,$AX$10:$BO$10)*SUMPRODUCT($AR$10:$AU$10,$AR$19:$AU$19)+BU10*SUMPRODUCT($AX$7:$BO$7,$AX$11:$BO$11)*SUMPRODUCT($AR$11:$AU$11,$AR$19:$AU$19)+SUMPRODUCT($AX$7:$BO$7,$AX$11:$BO$11)*SUMPRODUCT($AR$12:$AU$12,$AR$19:$AU$19),"")</f>
        <v/>
      </c>
      <c r="Q25" s="282" t="str">
        <f t="array" ref="Q25">IF(Q7="1",Q9*SUMPRODUCT($AX$7:$BO$7,$AX$10:$BO$10)*SUMPRODUCT($AR$10:$AU$10,$AR$19:$AU$19)+BV10*SUMPRODUCT($AX$7:$BO$7,$AX$11:$BO$11)*SUMPRODUCT($AR$11:$AU$11,$AR$19:$AU$19)+SUMPRODUCT($AX$7:$BO$7,$AX$11:$BO$11)*SUMPRODUCT($AR$12:$AU$12,$AR$19:$AU$19),"")</f>
        <v/>
      </c>
      <c r="R25" s="282" t="str">
        <f t="array" ref="R25">IF(R7="1",R9*SUMPRODUCT($AX$7:$BO$7,$AX$10:$BO$10)*SUMPRODUCT($AR$10:$AU$10,$AR$19:$AU$19)+BW10*SUMPRODUCT($AX$7:$BO$7,$AX$11:$BO$11)*SUMPRODUCT($AR$11:$AU$11,$AR$19:$AU$19)+SUMPRODUCT($AX$7:$BO$7,$AX$11:$BO$11)*SUMPRODUCT($AR$12:$AU$12,$AR$19:$AU$19),"")</f>
        <v/>
      </c>
      <c r="S25" s="282" t="str">
        <f t="array" ref="S25">IF(S7="1",S9*SUMPRODUCT($AX$7:$BO$7,$AX$10:$BO$10)*SUMPRODUCT($AR$10:$AU$10,$AR$19:$AU$19)+BX10*SUMPRODUCT($AX$7:$BO$7,$AX$11:$BO$11)*SUMPRODUCT($AR$11:$AU$11,$AR$19:$AU$19)+SUMPRODUCT($AX$7:$BO$7,$AX$11:$BO$11)*SUMPRODUCT($AR$12:$AU$12,$AR$19:$AU$19),"")</f>
        <v/>
      </c>
      <c r="T25" s="282" t="str">
        <f t="array" ref="T25">IF(T7="1",T9*SUMPRODUCT($AX$7:$BO$7,$AX$10:$BO$10)*SUMPRODUCT($AR$10:$AU$10,$AR$19:$AU$19)+BY10*SUMPRODUCT($AX$7:$BO$7,$AX$11:$BO$11)*SUMPRODUCT($AR$11:$AU$11,$AR$19:$AU$19)+SUMPRODUCT($AX$7:$BO$7,$AX$11:$BO$11)*SUMPRODUCT($AR$12:$AU$12,$AR$19:$AU$19),"")</f>
        <v/>
      </c>
      <c r="U25" s="282" t="str">
        <f t="array" ref="U25">IF(U7="1",U9*SUMPRODUCT($AX$7:$BO$7,$AX$10:$BO$10)*SUMPRODUCT($AR$10:$AU$10,$AR$19:$AU$19)+BZ10*SUMPRODUCT($AX$7:$BO$7,$AX$11:$BO$11)*SUMPRODUCT($AR$11:$AU$11,$AR$19:$AU$19)+SUMPRODUCT($AX$7:$BO$7,$AX$11:$BO$11)*SUMPRODUCT($AR$12:$AU$12,$AR$19:$AU$19),"")</f>
        <v/>
      </c>
      <c r="V25" s="282" t="str">
        <f t="array" ref="V25">IF(V7="1",V9*SUMPRODUCT($AX$7:$BO$7,$AX$10:$BO$10)*SUMPRODUCT($AR$10:$AU$10,$AR$19:$AU$19)+CA10*SUMPRODUCT($AX$7:$BO$7,$AX$11:$BO$11)*SUMPRODUCT($AR$11:$AU$11,$AR$19:$AU$19)+SUMPRODUCT($AX$7:$BO$7,$AX$11:$BO$11)*SUMPRODUCT($AR$12:$AU$12,$AR$19:$AU$19),"")</f>
        <v/>
      </c>
      <c r="W25" s="282" t="str">
        <f t="array" ref="W25">IF(W7="1",W9*SUMPRODUCT($AX$7:$BO$7,$AX$10:$BO$10)*SUMPRODUCT($AR$10:$AU$10,$AR$19:$AU$19)+CB10*SUMPRODUCT($AX$7:$BO$7,$AX$11:$BO$11)*SUMPRODUCT($AR$11:$AU$11,$AR$19:$AU$19)+SUMPRODUCT($AX$7:$BO$7,$AX$11:$BO$11)*SUMPRODUCT($AR$12:$AU$12,$AR$19:$AU$19),"")</f>
        <v/>
      </c>
      <c r="X25" s="282" t="str">
        <f t="array" ref="X25">IF(X7="1",X9*SUMPRODUCT($AX$7:$BO$7,$AX$10:$BO$10)*SUMPRODUCT($AR$10:$AU$10,$AR$19:$AU$19)+CC10*SUMPRODUCT($AX$7:$BO$7,$AX$11:$BO$11)*SUMPRODUCT($AR$11:$AU$11,$AR$19:$AU$19)+SUMPRODUCT($AX$7:$BO$7,$AX$11:$BO$11)*SUMPRODUCT($AR$12:$AU$12,$AR$19:$AU$19),"")</f>
        <v/>
      </c>
      <c r="Y25" s="282" t="str">
        <f t="array" ref="Y25">IF(Y7="1",Y9*SUMPRODUCT($AX$7:$BO$7,$AX$10:$BO$10)*SUMPRODUCT($AR$10:$AU$10,$AR$19:$AU$19)+CD10*SUMPRODUCT($AX$7:$BO$7,$AX$11:$BO$11)*SUMPRODUCT($AR$11:$AU$11,$AR$19:$AU$19)+SUMPRODUCT($AX$7:$BO$7,$AX$11:$BO$11)*SUMPRODUCT($AR$12:$AU$12,$AR$19:$AU$19),"")</f>
        <v/>
      </c>
      <c r="Z25" s="282" t="str">
        <f t="array" ref="Z25">IF(Z7="1",Z9*SUMPRODUCT($AX$7:$BO$7,$AX$10:$BO$10)*SUMPRODUCT($AR$10:$AU$10,$AR$19:$AU$19)+CE10*SUMPRODUCT($AX$7:$BO$7,$AX$11:$BO$11)*SUMPRODUCT($AR$11:$AU$11,$AR$19:$AU$19)+SUMPRODUCT($AX$7:$BO$7,$AX$11:$BO$11)*SUMPRODUCT($AR$12:$AU$12,$AR$19:$AU$19),"")</f>
        <v/>
      </c>
      <c r="AA25" s="282" t="str">
        <f t="array" ref="AA25">IF(AA7="1",AA9*SUMPRODUCT($AX$7:$BO$7,$AX$10:$BO$10)*SUMPRODUCT($AR$10:$AU$10,$AR$19:$AU$19)+CF10*SUMPRODUCT($AX$7:$BO$7,$AX$11:$BO$11)*SUMPRODUCT($AR$11:$AU$11,$AR$19:$AU$19)+SUMPRODUCT($AX$7:$BO$7,$AX$11:$BO$11)*SUMPRODUCT($AR$12:$AU$12,$AR$19:$AU$19),"")</f>
        <v/>
      </c>
      <c r="AB25" s="282" t="str">
        <f t="array" ref="AB25">IF(AB7="1",AB9*SUMPRODUCT($AX$7:$BO$7,$AX$10:$BO$10)*SUMPRODUCT($AR$10:$AU$10,$AR$19:$AU$19)+CG10*SUMPRODUCT($AX$7:$BO$7,$AX$11:$BO$11)*SUMPRODUCT($AR$11:$AU$11,$AR$19:$AU$19)+SUMPRODUCT($AX$7:$BO$7,$AX$11:$BO$11)*SUMPRODUCT($AR$12:$AU$12,$AR$19:$AU$19),"")</f>
        <v/>
      </c>
      <c r="AC25" s="282" t="str">
        <f t="array" ref="AC25">IF(AC7="1",AC9*SUMPRODUCT($AX$7:$BO$7,$AX$10:$BO$10)*SUMPRODUCT($AR$10:$AU$10,$AR$19:$AU$19)+CH10*SUMPRODUCT($AX$7:$BO$7,$AX$11:$BO$11)*SUMPRODUCT($AR$11:$AU$11,$AR$19:$AU$19)+SUMPRODUCT($AX$7:$BO$7,$AX$11:$BO$11)*SUMPRODUCT($AR$12:$AU$12,$AR$19:$AU$19),"")</f>
        <v/>
      </c>
      <c r="AD25" s="282" t="str">
        <f t="array" ref="AD25">IF(AD7="1",AD9*SUMPRODUCT($AX$7:$BO$7,$AX$10:$BO$10)*SUMPRODUCT($AR$10:$AU$10,$AR$19:$AU$19)+CI10*SUMPRODUCT($AX$7:$BO$7,$AX$11:$BO$11)*SUMPRODUCT($AR$11:$AU$11,$AR$19:$AU$19)+SUMPRODUCT($AX$7:$BO$7,$AX$11:$BO$11)*SUMPRODUCT($AR$12:$AU$12,$AR$19:$AU$19),"")</f>
        <v/>
      </c>
      <c r="AE25" s="282" t="str">
        <f t="array" ref="AE25">IF(AE7="1",AE9*SUMPRODUCT($AX$7:$BO$7,$AX$10:$BO$10)*SUMPRODUCT($AR$10:$AU$10,$AR$19:$AU$19)+CJ10*SUMPRODUCT($AX$7:$BO$7,$AX$11:$BO$11)*SUMPRODUCT($AR$11:$AU$11,$AR$19:$AU$19)+SUMPRODUCT($AX$7:$BO$7,$AX$11:$BO$11)*SUMPRODUCT($AR$12:$AU$12,$AR$19:$AU$19),"")</f>
        <v/>
      </c>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row>
    <row r="28" spans="1:67" s="21" customFormat="1">
      <c r="A28" s="21" t="s">
        <v>158</v>
      </c>
      <c r="BD28" s="86"/>
    </row>
    <row r="29" spans="1:67">
      <c r="A29" s="22" t="s">
        <v>4</v>
      </c>
      <c r="B29" s="22" t="s">
        <v>5</v>
      </c>
    </row>
    <row r="30" spans="1:67">
      <c r="A30" s="22" t="s">
        <v>6</v>
      </c>
      <c r="B30" s="22" t="s">
        <v>7</v>
      </c>
      <c r="AR30" s="23"/>
    </row>
    <row r="31" spans="1:67" hidden="1" outlineLevel="1">
      <c r="A31" s="22" t="s">
        <v>8</v>
      </c>
      <c r="B31" s="22" t="s">
        <v>203</v>
      </c>
    </row>
    <row r="32" spans="1:67" hidden="1" outlineLevel="1">
      <c r="A32" s="22" t="s">
        <v>9</v>
      </c>
      <c r="B32" s="22" t="s">
        <v>204</v>
      </c>
    </row>
    <row r="33" spans="1:2" hidden="1" outlineLevel="1">
      <c r="A33" s="22" t="s">
        <v>10</v>
      </c>
      <c r="B33" s="22" t="s">
        <v>205</v>
      </c>
    </row>
    <row r="34" spans="1:2" hidden="1" outlineLevel="1">
      <c r="A34" s="22" t="s">
        <v>11</v>
      </c>
      <c r="B34" s="22" t="s">
        <v>206</v>
      </c>
    </row>
    <row r="35" spans="1:2" hidden="1" outlineLevel="1">
      <c r="A35" s="22" t="s">
        <v>12</v>
      </c>
      <c r="B35" s="22" t="s">
        <v>207</v>
      </c>
    </row>
    <row r="36" spans="1:2" hidden="1" outlineLevel="1">
      <c r="A36" s="22" t="s">
        <v>13</v>
      </c>
      <c r="B36" s="22" t="s">
        <v>208</v>
      </c>
    </row>
    <row r="37" spans="1:2" hidden="1" outlineLevel="1">
      <c r="A37" s="22" t="s">
        <v>14</v>
      </c>
      <c r="B37" s="22" t="s">
        <v>209</v>
      </c>
    </row>
    <row r="38" spans="1:2" hidden="1" outlineLevel="1">
      <c r="A38" s="22" t="s">
        <v>15</v>
      </c>
      <c r="B38" s="22" t="s">
        <v>210</v>
      </c>
    </row>
    <row r="39" spans="1:2" hidden="1" outlineLevel="1">
      <c r="A39" s="22" t="s">
        <v>16</v>
      </c>
      <c r="B39" s="22" t="s">
        <v>211</v>
      </c>
    </row>
    <row r="40" spans="1:2" hidden="1" outlineLevel="1">
      <c r="A40" s="22" t="s">
        <v>17</v>
      </c>
      <c r="B40" s="22" t="s">
        <v>212</v>
      </c>
    </row>
    <row r="41" spans="1:2" hidden="1" outlineLevel="1">
      <c r="A41" s="22" t="s">
        <v>18</v>
      </c>
      <c r="B41" s="22" t="s">
        <v>213</v>
      </c>
    </row>
    <row r="42" spans="1:2" hidden="1" outlineLevel="1">
      <c r="A42" s="22" t="s">
        <v>19</v>
      </c>
      <c r="B42" s="22" t="s">
        <v>214</v>
      </c>
    </row>
    <row r="43" spans="1:2" hidden="1" outlineLevel="1">
      <c r="A43" s="22" t="s">
        <v>20</v>
      </c>
      <c r="B43" s="22" t="s">
        <v>215</v>
      </c>
    </row>
    <row r="44" spans="1:2" hidden="1" outlineLevel="1">
      <c r="A44" s="22" t="s">
        <v>21</v>
      </c>
      <c r="B44" s="22" t="s">
        <v>216</v>
      </c>
    </row>
    <row r="45" spans="1:2" hidden="1" outlineLevel="1">
      <c r="A45" s="22" t="s">
        <v>22</v>
      </c>
      <c r="B45" s="22" t="s">
        <v>217</v>
      </c>
    </row>
    <row r="46" spans="1:2" hidden="1" outlineLevel="1">
      <c r="A46" s="22" t="s">
        <v>23</v>
      </c>
      <c r="B46" s="22" t="s">
        <v>218</v>
      </c>
    </row>
    <row r="47" spans="1:2" hidden="1" outlineLevel="1">
      <c r="A47" s="22" t="s">
        <v>24</v>
      </c>
      <c r="B47" s="22" t="s">
        <v>219</v>
      </c>
    </row>
    <row r="48" spans="1:2" hidden="1" outlineLevel="1">
      <c r="A48" s="22" t="s">
        <v>54</v>
      </c>
      <c r="B48" s="22" t="s">
        <v>220</v>
      </c>
    </row>
    <row r="49" spans="1:2" hidden="1" outlineLevel="1">
      <c r="A49" s="22" t="s">
        <v>55</v>
      </c>
      <c r="B49" s="22" t="s">
        <v>221</v>
      </c>
    </row>
    <row r="50" spans="1:2" hidden="1" outlineLevel="1">
      <c r="A50" s="22" t="s">
        <v>69</v>
      </c>
      <c r="B50" s="22" t="s">
        <v>222</v>
      </c>
    </row>
    <row r="51" spans="1:2" hidden="1" outlineLevel="1">
      <c r="A51" s="22" t="s">
        <v>78</v>
      </c>
      <c r="B51" s="22" t="s">
        <v>223</v>
      </c>
    </row>
    <row r="52" spans="1:2" hidden="1" outlineLevel="1">
      <c r="A52" s="22" t="s">
        <v>79</v>
      </c>
      <c r="B52" s="22" t="s">
        <v>224</v>
      </c>
    </row>
    <row r="53" spans="1:2" hidden="1" outlineLevel="1">
      <c r="A53" s="22" t="s">
        <v>80</v>
      </c>
      <c r="B53" s="22" t="s">
        <v>225</v>
      </c>
    </row>
    <row r="54" spans="1:2" hidden="1" outlineLevel="1">
      <c r="A54" s="22" t="s">
        <v>81</v>
      </c>
      <c r="B54" s="22" t="s">
        <v>226</v>
      </c>
    </row>
    <row r="55" spans="1:2" hidden="1" outlineLevel="1">
      <c r="A55" s="22" t="s">
        <v>82</v>
      </c>
      <c r="B55" s="22" t="s">
        <v>227</v>
      </c>
    </row>
    <row r="56" spans="1:2" hidden="1" outlineLevel="1">
      <c r="A56" s="22" t="s">
        <v>83</v>
      </c>
      <c r="B56" s="22" t="s">
        <v>228</v>
      </c>
    </row>
    <row r="57" spans="1:2" hidden="1" outlineLevel="1">
      <c r="A57" s="22" t="s">
        <v>84</v>
      </c>
      <c r="B57" s="22" t="s">
        <v>229</v>
      </c>
    </row>
    <row r="58" spans="1:2" hidden="1" outlineLevel="1">
      <c r="A58" s="22" t="s">
        <v>85</v>
      </c>
      <c r="B58" s="22" t="s">
        <v>230</v>
      </c>
    </row>
    <row r="59" spans="1:2" hidden="1" outlineLevel="1">
      <c r="A59" s="22" t="s">
        <v>86</v>
      </c>
      <c r="B59" s="22" t="s">
        <v>231</v>
      </c>
    </row>
    <row r="60" spans="1:2" hidden="1" outlineLevel="1">
      <c r="A60" s="22" t="s">
        <v>87</v>
      </c>
      <c r="B60" s="22" t="s">
        <v>232</v>
      </c>
    </row>
    <row r="61" spans="1:2" hidden="1" outlineLevel="1">
      <c r="A61" s="22" t="s">
        <v>88</v>
      </c>
      <c r="B61" s="22" t="s">
        <v>233</v>
      </c>
    </row>
    <row r="62" spans="1:2" hidden="1" outlineLevel="1">
      <c r="A62" s="22" t="s">
        <v>89</v>
      </c>
      <c r="B62" s="22" t="s">
        <v>234</v>
      </c>
    </row>
    <row r="63" spans="1:2" hidden="1" outlineLevel="1">
      <c r="A63" s="22" t="s">
        <v>90</v>
      </c>
      <c r="B63" s="22" t="s">
        <v>235</v>
      </c>
    </row>
    <row r="64" spans="1:2" hidden="1" outlineLevel="1">
      <c r="A64" s="22" t="s">
        <v>91</v>
      </c>
      <c r="B64" s="22" t="s">
        <v>236</v>
      </c>
    </row>
    <row r="65" spans="1:2" hidden="1" outlineLevel="1">
      <c r="A65" s="22" t="s">
        <v>92</v>
      </c>
      <c r="B65" s="22" t="s">
        <v>237</v>
      </c>
    </row>
    <row r="66" spans="1:2" hidden="1" outlineLevel="1">
      <c r="A66" s="22" t="s">
        <v>93</v>
      </c>
      <c r="B66" s="22" t="s">
        <v>238</v>
      </c>
    </row>
    <row r="67" spans="1:2" hidden="1" outlineLevel="1">
      <c r="A67" s="22" t="s">
        <v>94</v>
      </c>
      <c r="B67" s="22" t="s">
        <v>239</v>
      </c>
    </row>
    <row r="68" spans="1:2" hidden="1" outlineLevel="1">
      <c r="A68" s="22" t="s">
        <v>95</v>
      </c>
      <c r="B68" s="22" t="s">
        <v>240</v>
      </c>
    </row>
    <row r="69" spans="1:2" hidden="1" outlineLevel="1">
      <c r="A69" s="22" t="s">
        <v>96</v>
      </c>
      <c r="B69" s="22" t="s">
        <v>241</v>
      </c>
    </row>
    <row r="70" spans="1:2" hidden="1" outlineLevel="1">
      <c r="A70" s="22" t="s">
        <v>97</v>
      </c>
      <c r="B70" s="22" t="s">
        <v>242</v>
      </c>
    </row>
    <row r="71" spans="1:2" hidden="1" outlineLevel="1">
      <c r="A71" s="22" t="s">
        <v>98</v>
      </c>
      <c r="B71" s="22" t="s">
        <v>243</v>
      </c>
    </row>
    <row r="72" spans="1:2" hidden="1" outlineLevel="1">
      <c r="A72" s="22" t="s">
        <v>99</v>
      </c>
      <c r="B72" s="22" t="s">
        <v>244</v>
      </c>
    </row>
    <row r="73" spans="1:2" hidden="1" outlineLevel="1">
      <c r="A73" s="22" t="s">
        <v>100</v>
      </c>
      <c r="B73" s="22" t="s">
        <v>245</v>
      </c>
    </row>
    <row r="74" spans="1:2" hidden="1" outlineLevel="1">
      <c r="A74" s="22" t="s">
        <v>101</v>
      </c>
      <c r="B74" s="22" t="s">
        <v>246</v>
      </c>
    </row>
    <row r="75" spans="1:2" hidden="1" outlineLevel="1">
      <c r="A75" s="22" t="s">
        <v>102</v>
      </c>
      <c r="B75" s="22" t="s">
        <v>247</v>
      </c>
    </row>
    <row r="76" spans="1:2" hidden="1" outlineLevel="1">
      <c r="A76" s="22" t="s">
        <v>103</v>
      </c>
      <c r="B76" s="22" t="s">
        <v>248</v>
      </c>
    </row>
    <row r="77" spans="1:2" hidden="1" outlineLevel="1">
      <c r="A77" s="22" t="s">
        <v>104</v>
      </c>
      <c r="B77" s="22" t="s">
        <v>249</v>
      </c>
    </row>
    <row r="78" spans="1:2" hidden="1" outlineLevel="1">
      <c r="A78" s="22" t="s">
        <v>105</v>
      </c>
      <c r="B78" s="22" t="s">
        <v>250</v>
      </c>
    </row>
    <row r="79" spans="1:2" hidden="1" outlineLevel="1">
      <c r="A79" s="22" t="s">
        <v>106</v>
      </c>
      <c r="B79" s="22" t="s">
        <v>251</v>
      </c>
    </row>
    <row r="80" spans="1:2" hidden="1" outlineLevel="1">
      <c r="A80" s="22" t="s">
        <v>107</v>
      </c>
      <c r="B80" s="22" t="s">
        <v>252</v>
      </c>
    </row>
    <row r="81" spans="1:2" hidden="1" outlineLevel="1">
      <c r="A81" s="22" t="s">
        <v>108</v>
      </c>
      <c r="B81" s="22" t="s">
        <v>253</v>
      </c>
    </row>
    <row r="82" spans="1:2" hidden="1" outlineLevel="1">
      <c r="A82" s="22" t="s">
        <v>109</v>
      </c>
      <c r="B82" s="22" t="s">
        <v>254</v>
      </c>
    </row>
    <row r="83" spans="1:2" hidden="1" outlineLevel="1">
      <c r="A83" s="22" t="s">
        <v>110</v>
      </c>
      <c r="B83" s="22" t="s">
        <v>255</v>
      </c>
    </row>
    <row r="84" spans="1:2" hidden="1" outlineLevel="1">
      <c r="A84" s="22" t="s">
        <v>111</v>
      </c>
      <c r="B84" s="22" t="s">
        <v>256</v>
      </c>
    </row>
    <row r="85" spans="1:2" hidden="1" outlineLevel="1">
      <c r="A85" s="22" t="s">
        <v>112</v>
      </c>
      <c r="B85" s="22" t="s">
        <v>257</v>
      </c>
    </row>
    <row r="86" spans="1:2" hidden="1" outlineLevel="1">
      <c r="A86" s="22" t="s">
        <v>113</v>
      </c>
      <c r="B86" s="22" t="s">
        <v>258</v>
      </c>
    </row>
    <row r="87" spans="1:2" hidden="1" outlineLevel="1">
      <c r="A87" s="22" t="s">
        <v>114</v>
      </c>
      <c r="B87" s="22" t="s">
        <v>259</v>
      </c>
    </row>
    <row r="88" spans="1:2" hidden="1" outlineLevel="1">
      <c r="A88" s="22" t="s">
        <v>115</v>
      </c>
      <c r="B88" s="22" t="s">
        <v>260</v>
      </c>
    </row>
    <row r="89" spans="1:2" hidden="1" outlineLevel="1">
      <c r="A89" s="22" t="s">
        <v>116</v>
      </c>
      <c r="B89" s="22" t="s">
        <v>261</v>
      </c>
    </row>
    <row r="90" spans="1:2" hidden="1" outlineLevel="1">
      <c r="A90" s="22" t="s">
        <v>117</v>
      </c>
      <c r="B90" s="22" t="s">
        <v>262</v>
      </c>
    </row>
    <row r="91" spans="1:2" hidden="1" outlineLevel="1">
      <c r="A91" s="22" t="s">
        <v>118</v>
      </c>
      <c r="B91" s="22" t="s">
        <v>263</v>
      </c>
    </row>
    <row r="92" spans="1:2" hidden="1" outlineLevel="1">
      <c r="A92" s="22" t="s">
        <v>119</v>
      </c>
      <c r="B92" s="22" t="s">
        <v>264</v>
      </c>
    </row>
    <row r="93" spans="1:2" hidden="1" outlineLevel="1">
      <c r="A93" s="22" t="s">
        <v>120</v>
      </c>
      <c r="B93" s="22" t="s">
        <v>265</v>
      </c>
    </row>
    <row r="94" spans="1:2" hidden="1" outlineLevel="1">
      <c r="A94" s="22" t="s">
        <v>121</v>
      </c>
      <c r="B94" s="22" t="s">
        <v>266</v>
      </c>
    </row>
    <row r="95" spans="1:2" hidden="1" outlineLevel="1">
      <c r="A95" s="22" t="s">
        <v>122</v>
      </c>
      <c r="B95" s="22" t="s">
        <v>267</v>
      </c>
    </row>
    <row r="96" spans="1:2" hidden="1" outlineLevel="1">
      <c r="A96" s="22" t="s">
        <v>123</v>
      </c>
      <c r="B96" s="22" t="s">
        <v>268</v>
      </c>
    </row>
    <row r="97" spans="1:2" hidden="1" outlineLevel="1">
      <c r="A97" s="22" t="s">
        <v>124</v>
      </c>
      <c r="B97" s="22" t="s">
        <v>269</v>
      </c>
    </row>
    <row r="98" spans="1:2" hidden="1" outlineLevel="1">
      <c r="A98" s="22" t="s">
        <v>125</v>
      </c>
      <c r="B98" s="22" t="s">
        <v>270</v>
      </c>
    </row>
    <row r="99" spans="1:2" hidden="1" outlineLevel="1">
      <c r="A99" s="22" t="s">
        <v>126</v>
      </c>
      <c r="B99" s="22" t="s">
        <v>271</v>
      </c>
    </row>
    <row r="100" spans="1:2" hidden="1" outlineLevel="1">
      <c r="A100" s="22" t="s">
        <v>127</v>
      </c>
      <c r="B100" s="22" t="s">
        <v>272</v>
      </c>
    </row>
    <row r="101" spans="1:2" hidden="1" outlineLevel="1">
      <c r="A101" s="22" t="s">
        <v>128</v>
      </c>
      <c r="B101" s="22" t="s">
        <v>273</v>
      </c>
    </row>
    <row r="102" spans="1:2" hidden="1" outlineLevel="1">
      <c r="A102" s="22" t="s">
        <v>129</v>
      </c>
      <c r="B102" s="22" t="s">
        <v>274</v>
      </c>
    </row>
    <row r="103" spans="1:2" hidden="1" outlineLevel="1">
      <c r="A103" s="22" t="s">
        <v>130</v>
      </c>
      <c r="B103" s="22" t="s">
        <v>275</v>
      </c>
    </row>
    <row r="104" spans="1:2" hidden="1" outlineLevel="1">
      <c r="A104" s="22" t="s">
        <v>131</v>
      </c>
      <c r="B104" s="22" t="s">
        <v>276</v>
      </c>
    </row>
    <row r="105" spans="1:2" hidden="1" outlineLevel="1">
      <c r="A105" s="22" t="s">
        <v>132</v>
      </c>
      <c r="B105" s="22" t="s">
        <v>277</v>
      </c>
    </row>
    <row r="106" spans="1:2" hidden="1" outlineLevel="1">
      <c r="A106" s="22" t="s">
        <v>133</v>
      </c>
      <c r="B106" s="22" t="s">
        <v>278</v>
      </c>
    </row>
    <row r="107" spans="1:2" hidden="1" outlineLevel="1">
      <c r="A107" s="22" t="s">
        <v>134</v>
      </c>
      <c r="B107" s="22" t="s">
        <v>279</v>
      </c>
    </row>
    <row r="108" spans="1:2" hidden="1" outlineLevel="1">
      <c r="A108" s="22" t="s">
        <v>135</v>
      </c>
      <c r="B108" s="22" t="s">
        <v>280</v>
      </c>
    </row>
    <row r="109" spans="1:2" hidden="1" outlineLevel="1">
      <c r="A109" s="22" t="s">
        <v>136</v>
      </c>
      <c r="B109" s="22" t="s">
        <v>281</v>
      </c>
    </row>
    <row r="110" spans="1:2" hidden="1" outlineLevel="1">
      <c r="A110" s="22" t="s">
        <v>137</v>
      </c>
      <c r="B110" s="22" t="s">
        <v>282</v>
      </c>
    </row>
    <row r="111" spans="1:2" hidden="1" outlineLevel="1">
      <c r="A111" s="22" t="s">
        <v>138</v>
      </c>
      <c r="B111" s="22" t="s">
        <v>283</v>
      </c>
    </row>
    <row r="112" spans="1:2" hidden="1" outlineLevel="1">
      <c r="A112" s="22" t="s">
        <v>139</v>
      </c>
      <c r="B112" s="22" t="s">
        <v>284</v>
      </c>
    </row>
    <row r="113" spans="1:49" hidden="1" outlineLevel="1">
      <c r="A113" s="22" t="s">
        <v>140</v>
      </c>
      <c r="B113" s="22" t="s">
        <v>285</v>
      </c>
    </row>
    <row r="114" spans="1:49" hidden="1" outlineLevel="1">
      <c r="A114" s="22" t="s">
        <v>141</v>
      </c>
      <c r="B114" s="22" t="s">
        <v>286</v>
      </c>
    </row>
    <row r="115" spans="1:49" hidden="1" outlineLevel="1">
      <c r="A115" s="22" t="s">
        <v>142</v>
      </c>
      <c r="B115" s="22" t="s">
        <v>287</v>
      </c>
    </row>
    <row r="116" spans="1:49" hidden="1" outlineLevel="1">
      <c r="A116" s="22" t="s">
        <v>143</v>
      </c>
      <c r="B116" s="22" t="s">
        <v>288</v>
      </c>
      <c r="AV116" s="21"/>
    </row>
    <row r="117" spans="1:49" hidden="1" outlineLevel="1">
      <c r="A117" s="22" t="s">
        <v>144</v>
      </c>
      <c r="B117" s="22" t="s">
        <v>289</v>
      </c>
      <c r="AV117" s="22" t="s">
        <v>4</v>
      </c>
      <c r="AW117" s="22" t="s">
        <v>5</v>
      </c>
    </row>
    <row r="118" spans="1:49" hidden="1" outlineLevel="1">
      <c r="A118" s="22" t="s">
        <v>145</v>
      </c>
      <c r="B118" s="22" t="s">
        <v>290</v>
      </c>
      <c r="L118" s="21"/>
      <c r="AV118" s="22" t="s">
        <v>6</v>
      </c>
      <c r="AW118" s="22" t="s">
        <v>7</v>
      </c>
    </row>
    <row r="119" spans="1:49" hidden="1" outlineLevel="1">
      <c r="A119" s="22" t="s">
        <v>146</v>
      </c>
      <c r="B119" s="22" t="s">
        <v>291</v>
      </c>
      <c r="L119" s="22" t="s">
        <v>4</v>
      </c>
      <c r="M119" s="22" t="s">
        <v>5</v>
      </c>
      <c r="AV119" s="22" t="s">
        <v>8</v>
      </c>
      <c r="AW119" s="22" t="s">
        <v>1075</v>
      </c>
    </row>
    <row r="120" spans="1:49" hidden="1" outlineLevel="1">
      <c r="A120" s="22" t="s">
        <v>147</v>
      </c>
      <c r="B120" s="22" t="s">
        <v>292</v>
      </c>
      <c r="L120" s="22" t="s">
        <v>6</v>
      </c>
      <c r="M120" s="22" t="s">
        <v>7</v>
      </c>
      <c r="AV120" s="22" t="s">
        <v>9</v>
      </c>
      <c r="AW120" s="22" t="s">
        <v>1076</v>
      </c>
    </row>
    <row r="121" spans="1:49" hidden="1" outlineLevel="1">
      <c r="A121" s="22" t="s">
        <v>148</v>
      </c>
      <c r="B121" s="22" t="s">
        <v>1193</v>
      </c>
      <c r="L121" s="22" t="s">
        <v>8</v>
      </c>
      <c r="M121" s="22" t="s">
        <v>830</v>
      </c>
      <c r="AV121" s="22" t="s">
        <v>10</v>
      </c>
      <c r="AW121" s="22" t="s">
        <v>1077</v>
      </c>
    </row>
    <row r="122" spans="1:49" hidden="1" outlineLevel="1">
      <c r="A122" s="22" t="s">
        <v>149</v>
      </c>
      <c r="B122" s="22" t="s">
        <v>1196</v>
      </c>
      <c r="L122" s="22" t="s">
        <v>9</v>
      </c>
      <c r="M122" s="22" t="s">
        <v>831</v>
      </c>
      <c r="AV122" s="22" t="s">
        <v>11</v>
      </c>
      <c r="AW122" s="22" t="s">
        <v>1078</v>
      </c>
    </row>
    <row r="123" spans="1:49" hidden="1" outlineLevel="1">
      <c r="A123" s="22" t="s">
        <v>150</v>
      </c>
      <c r="B123" s="22" t="s">
        <v>1199</v>
      </c>
      <c r="L123" s="22" t="s">
        <v>10</v>
      </c>
      <c r="M123" s="22" t="s">
        <v>832</v>
      </c>
      <c r="AV123" s="22" t="s">
        <v>12</v>
      </c>
      <c r="AW123" s="22" t="s">
        <v>1079</v>
      </c>
    </row>
    <row r="124" spans="1:49" hidden="1" outlineLevel="1">
      <c r="A124" s="22" t="s">
        <v>151</v>
      </c>
      <c r="B124" s="22" t="s">
        <v>1202</v>
      </c>
      <c r="L124" s="22" t="s">
        <v>11</v>
      </c>
      <c r="M124" s="22" t="s">
        <v>833</v>
      </c>
      <c r="AF124" s="21" t="s">
        <v>931</v>
      </c>
      <c r="AV124" s="22" t="s">
        <v>13</v>
      </c>
      <c r="AW124" s="22" t="s">
        <v>1080</v>
      </c>
    </row>
    <row r="125" spans="1:49" hidden="1" outlineLevel="1">
      <c r="A125" s="22" t="s">
        <v>152</v>
      </c>
      <c r="B125" s="22" t="s">
        <v>1205</v>
      </c>
      <c r="L125" s="22" t="s">
        <v>12</v>
      </c>
      <c r="M125" s="22" t="s">
        <v>834</v>
      </c>
      <c r="AF125" s="22" t="s">
        <v>4</v>
      </c>
      <c r="AG125" s="22" t="s">
        <v>5</v>
      </c>
      <c r="AV125" s="22" t="s">
        <v>14</v>
      </c>
      <c r="AW125" s="22" t="s">
        <v>1081</v>
      </c>
    </row>
    <row r="126" spans="1:49" hidden="1" outlineLevel="1">
      <c r="A126" s="22" t="s">
        <v>153</v>
      </c>
      <c r="B126" s="22" t="s">
        <v>1208</v>
      </c>
      <c r="L126" s="22" t="s">
        <v>13</v>
      </c>
      <c r="M126" s="22" t="s">
        <v>835</v>
      </c>
      <c r="AF126" s="22" t="s">
        <v>6</v>
      </c>
      <c r="AG126" s="22" t="s">
        <v>7</v>
      </c>
      <c r="AV126" s="22" t="s">
        <v>15</v>
      </c>
      <c r="AW126" s="22" t="s">
        <v>1082</v>
      </c>
    </row>
    <row r="127" spans="1:49" hidden="1" outlineLevel="1">
      <c r="A127" s="22" t="s">
        <v>154</v>
      </c>
      <c r="B127" s="22" t="s">
        <v>1211</v>
      </c>
      <c r="L127" s="22" t="s">
        <v>14</v>
      </c>
      <c r="M127" s="22" t="s">
        <v>836</v>
      </c>
      <c r="AF127" s="22" t="s">
        <v>8</v>
      </c>
      <c r="AG127" s="22" t="s">
        <v>907</v>
      </c>
      <c r="AV127" s="22" t="s">
        <v>16</v>
      </c>
      <c r="AW127" s="22" t="s">
        <v>1083</v>
      </c>
    </row>
    <row r="128" spans="1:49" hidden="1" outlineLevel="1">
      <c r="A128" s="22" t="s">
        <v>155</v>
      </c>
      <c r="B128" s="22" t="s">
        <v>1214</v>
      </c>
      <c r="L128" s="22" t="s">
        <v>15</v>
      </c>
      <c r="M128" s="22" t="s">
        <v>837</v>
      </c>
      <c r="AF128" s="22" t="s">
        <v>9</v>
      </c>
      <c r="AG128" s="22" t="s">
        <v>908</v>
      </c>
      <c r="AV128" s="22" t="s">
        <v>17</v>
      </c>
      <c r="AW128" s="22" t="s">
        <v>1084</v>
      </c>
    </row>
    <row r="129" spans="1:49" hidden="1" outlineLevel="1">
      <c r="A129" s="22" t="s">
        <v>156</v>
      </c>
      <c r="B129" s="22" t="s">
        <v>293</v>
      </c>
      <c r="L129" s="22" t="s">
        <v>16</v>
      </c>
      <c r="M129" s="22" t="s">
        <v>838</v>
      </c>
      <c r="AF129" s="22" t="s">
        <v>10</v>
      </c>
      <c r="AG129" s="22" t="s">
        <v>909</v>
      </c>
      <c r="AV129" s="22" t="s">
        <v>18</v>
      </c>
      <c r="AW129" s="22" t="s">
        <v>1085</v>
      </c>
    </row>
    <row r="130" spans="1:49" hidden="1" outlineLevel="1">
      <c r="A130" s="22" t="s">
        <v>157</v>
      </c>
      <c r="B130" s="22" t="s">
        <v>294</v>
      </c>
      <c r="L130" s="22" t="s">
        <v>17</v>
      </c>
      <c r="M130" s="22" t="s">
        <v>839</v>
      </c>
      <c r="AF130" s="22" t="s">
        <v>11</v>
      </c>
      <c r="AG130" s="22" t="s">
        <v>910</v>
      </c>
      <c r="AV130" s="22" t="s">
        <v>19</v>
      </c>
      <c r="AW130" s="22" t="s">
        <v>1086</v>
      </c>
    </row>
    <row r="131" spans="1:49" hidden="1" outlineLevel="1">
      <c r="A131" s="22" t="s">
        <v>295</v>
      </c>
      <c r="B131" s="22" t="s">
        <v>296</v>
      </c>
      <c r="L131" s="22" t="s">
        <v>18</v>
      </c>
      <c r="M131" s="22" t="s">
        <v>840</v>
      </c>
      <c r="AF131" s="22" t="s">
        <v>12</v>
      </c>
      <c r="AG131" s="22" t="s">
        <v>911</v>
      </c>
      <c r="AV131" s="22" t="s">
        <v>20</v>
      </c>
      <c r="AW131" s="22" t="s">
        <v>1087</v>
      </c>
    </row>
    <row r="132" spans="1:49" hidden="1" outlineLevel="1">
      <c r="A132" s="22" t="s">
        <v>297</v>
      </c>
      <c r="B132" s="22" t="s">
        <v>298</v>
      </c>
      <c r="L132" s="22" t="s">
        <v>19</v>
      </c>
      <c r="M132" s="22" t="s">
        <v>841</v>
      </c>
      <c r="AF132" s="22" t="s">
        <v>13</v>
      </c>
      <c r="AG132" s="22" t="s">
        <v>912</v>
      </c>
      <c r="AV132" s="22" t="s">
        <v>21</v>
      </c>
      <c r="AW132" s="22" t="s">
        <v>1088</v>
      </c>
    </row>
    <row r="133" spans="1:49" hidden="1" outlineLevel="1">
      <c r="A133" s="22" t="s">
        <v>299</v>
      </c>
      <c r="B133" s="22" t="s">
        <v>300</v>
      </c>
      <c r="L133" s="22" t="s">
        <v>20</v>
      </c>
      <c r="M133" s="22" t="s">
        <v>842</v>
      </c>
      <c r="AF133" s="22" t="s">
        <v>14</v>
      </c>
      <c r="AG133" s="22" t="s">
        <v>913</v>
      </c>
      <c r="AV133" s="22" t="s">
        <v>22</v>
      </c>
      <c r="AW133" s="22" t="s">
        <v>1089</v>
      </c>
    </row>
    <row r="134" spans="1:49" hidden="1" outlineLevel="1">
      <c r="A134" s="22" t="s">
        <v>301</v>
      </c>
      <c r="B134" s="22" t="s">
        <v>302</v>
      </c>
      <c r="L134" s="22" t="s">
        <v>21</v>
      </c>
      <c r="M134" s="22" t="s">
        <v>843</v>
      </c>
      <c r="AF134" s="22" t="s">
        <v>15</v>
      </c>
      <c r="AG134" s="22" t="s">
        <v>914</v>
      </c>
      <c r="AV134" s="22" t="s">
        <v>23</v>
      </c>
      <c r="AW134" s="22" t="s">
        <v>1090</v>
      </c>
    </row>
    <row r="135" spans="1:49" hidden="1" outlineLevel="1">
      <c r="A135" s="22" t="s">
        <v>303</v>
      </c>
      <c r="B135" s="22" t="s">
        <v>304</v>
      </c>
      <c r="L135" s="22" t="s">
        <v>22</v>
      </c>
      <c r="M135" s="22" t="s">
        <v>844</v>
      </c>
      <c r="AF135" s="22" t="s">
        <v>16</v>
      </c>
      <c r="AG135" s="22" t="s">
        <v>915</v>
      </c>
      <c r="AV135" s="22" t="s">
        <v>24</v>
      </c>
      <c r="AW135" s="22" t="s">
        <v>1091</v>
      </c>
    </row>
    <row r="136" spans="1:49" hidden="1" outlineLevel="1">
      <c r="A136" s="22" t="s">
        <v>305</v>
      </c>
      <c r="B136" s="22" t="s">
        <v>306</v>
      </c>
      <c r="L136" s="22" t="s">
        <v>23</v>
      </c>
      <c r="M136" s="22" t="s">
        <v>845</v>
      </c>
      <c r="AF136" s="22" t="s">
        <v>17</v>
      </c>
      <c r="AG136" s="22" t="s">
        <v>916</v>
      </c>
      <c r="AV136" s="22" t="s">
        <v>54</v>
      </c>
      <c r="AW136" s="22" t="s">
        <v>1092</v>
      </c>
    </row>
    <row r="137" spans="1:49" hidden="1" outlineLevel="1">
      <c r="A137" s="22" t="s">
        <v>307</v>
      </c>
      <c r="B137" s="22" t="s">
        <v>308</v>
      </c>
      <c r="L137" s="22" t="s">
        <v>24</v>
      </c>
      <c r="M137" s="22" t="s">
        <v>846</v>
      </c>
      <c r="AF137" s="22" t="s">
        <v>18</v>
      </c>
      <c r="AG137" s="22" t="s">
        <v>917</v>
      </c>
      <c r="AV137" s="22" t="s">
        <v>55</v>
      </c>
      <c r="AW137" s="22" t="s">
        <v>1093</v>
      </c>
    </row>
    <row r="138" spans="1:49" hidden="1" outlineLevel="1">
      <c r="A138" s="22" t="s">
        <v>309</v>
      </c>
      <c r="B138" s="22" t="s">
        <v>310</v>
      </c>
      <c r="L138" s="22" t="s">
        <v>54</v>
      </c>
      <c r="M138" s="22" t="s">
        <v>847</v>
      </c>
      <c r="AF138" s="22" t="s">
        <v>19</v>
      </c>
      <c r="AG138" s="22" t="s">
        <v>918</v>
      </c>
      <c r="AV138" s="22" t="s">
        <v>69</v>
      </c>
      <c r="AW138" s="22" t="s">
        <v>63</v>
      </c>
    </row>
    <row r="139" spans="1:49" collapsed="1">
      <c r="A139" s="22" t="s">
        <v>25</v>
      </c>
      <c r="B139" s="22" t="s">
        <v>50</v>
      </c>
      <c r="L139" s="22" t="s">
        <v>25</v>
      </c>
      <c r="M139" s="22" t="s">
        <v>50</v>
      </c>
      <c r="AF139" s="22" t="s">
        <v>25</v>
      </c>
      <c r="AG139" s="22" t="s">
        <v>50</v>
      </c>
      <c r="AR139" s="23"/>
      <c r="AV139" s="22" t="s">
        <v>25</v>
      </c>
      <c r="AW139" s="22" t="s">
        <v>50</v>
      </c>
    </row>
    <row r="140" spans="1:49">
      <c r="A140" s="22" t="s">
        <v>26</v>
      </c>
      <c r="B140" s="22" t="s">
        <v>27</v>
      </c>
      <c r="L140" s="22" t="s">
        <v>26</v>
      </c>
      <c r="M140" s="22" t="s">
        <v>27</v>
      </c>
      <c r="AF140" s="22" t="s">
        <v>26</v>
      </c>
      <c r="AG140" s="22" t="s">
        <v>27</v>
      </c>
      <c r="AV140" s="22" t="s">
        <v>26</v>
      </c>
      <c r="AW140" s="22" t="s">
        <v>27</v>
      </c>
    </row>
    <row r="141" spans="1:49">
      <c r="A141" s="22" t="s">
        <v>28</v>
      </c>
      <c r="B141" s="22" t="s">
        <v>29</v>
      </c>
      <c r="L141" s="22" t="s">
        <v>28</v>
      </c>
      <c r="M141" s="22" t="s">
        <v>29</v>
      </c>
      <c r="AF141" s="22" t="s">
        <v>28</v>
      </c>
      <c r="AG141" s="22" t="s">
        <v>29</v>
      </c>
      <c r="AV141" s="22" t="s">
        <v>28</v>
      </c>
      <c r="AW141" s="22" t="s">
        <v>29</v>
      </c>
    </row>
    <row r="142" spans="1:49">
      <c r="A142" s="22" t="s">
        <v>30</v>
      </c>
      <c r="B142" s="22" t="s">
        <v>31</v>
      </c>
      <c r="L142" s="22" t="s">
        <v>30</v>
      </c>
      <c r="M142" s="22" t="s">
        <v>31</v>
      </c>
      <c r="AF142" s="22" t="s">
        <v>30</v>
      </c>
      <c r="AG142" s="22" t="s">
        <v>31</v>
      </c>
      <c r="AV142" s="22" t="s">
        <v>30</v>
      </c>
      <c r="AW142" s="22" t="s">
        <v>31</v>
      </c>
    </row>
    <row r="143" spans="1:49">
      <c r="A143" s="22" t="s">
        <v>32</v>
      </c>
      <c r="B143" s="22" t="s">
        <v>33</v>
      </c>
      <c r="L143" s="22" t="s">
        <v>32</v>
      </c>
      <c r="M143" s="22" t="s">
        <v>33</v>
      </c>
      <c r="AF143" s="22" t="s">
        <v>32</v>
      </c>
      <c r="AG143" s="22" t="s">
        <v>33</v>
      </c>
      <c r="AV143" s="22" t="s">
        <v>32</v>
      </c>
      <c r="AW143" s="22" t="s">
        <v>33</v>
      </c>
    </row>
    <row r="144" spans="1:49">
      <c r="A144" s="22" t="s">
        <v>34</v>
      </c>
      <c r="B144" s="22" t="s">
        <v>31</v>
      </c>
      <c r="L144" s="22" t="s">
        <v>34</v>
      </c>
      <c r="M144" s="22" t="s">
        <v>31</v>
      </c>
      <c r="AF144" s="22" t="s">
        <v>34</v>
      </c>
      <c r="AG144" s="22" t="s">
        <v>31</v>
      </c>
      <c r="AV144" s="22" t="s">
        <v>34</v>
      </c>
      <c r="AW144" s="22" t="s">
        <v>31</v>
      </c>
    </row>
    <row r="145" spans="1:69">
      <c r="A145" s="22" t="s">
        <v>35</v>
      </c>
      <c r="B145" s="22" t="s">
        <v>36</v>
      </c>
      <c r="L145" s="22" t="s">
        <v>35</v>
      </c>
      <c r="M145" s="22" t="s">
        <v>36</v>
      </c>
      <c r="AF145" s="22" t="s">
        <v>35</v>
      </c>
      <c r="AG145" s="22" t="s">
        <v>36</v>
      </c>
      <c r="AV145" s="22" t="s">
        <v>35</v>
      </c>
      <c r="AW145" s="22" t="s">
        <v>36</v>
      </c>
    </row>
    <row r="146" spans="1:69">
      <c r="A146" s="22" t="s">
        <v>37</v>
      </c>
      <c r="B146" s="22" t="s">
        <v>38</v>
      </c>
      <c r="L146" s="22" t="s">
        <v>37</v>
      </c>
      <c r="M146" s="22" t="s">
        <v>38</v>
      </c>
      <c r="AF146" s="22" t="s">
        <v>37</v>
      </c>
      <c r="AG146" s="22" t="s">
        <v>38</v>
      </c>
      <c r="AV146" s="22" t="s">
        <v>37</v>
      </c>
      <c r="AW146" s="22" t="s">
        <v>38</v>
      </c>
    </row>
    <row r="148" spans="1:69">
      <c r="A148" s="22" t="s">
        <v>36</v>
      </c>
      <c r="B148" s="22" t="s">
        <v>39</v>
      </c>
      <c r="C148" s="22" t="s">
        <v>1217</v>
      </c>
      <c r="D148" s="22" t="s">
        <v>1218</v>
      </c>
      <c r="E148" s="22" t="s">
        <v>1219</v>
      </c>
      <c r="F148" s="22" t="s">
        <v>1220</v>
      </c>
      <c r="G148" s="22" t="s">
        <v>1221</v>
      </c>
      <c r="H148" s="22" t="s">
        <v>1222</v>
      </c>
      <c r="I148" s="22" t="s">
        <v>1223</v>
      </c>
      <c r="J148" s="22" t="s">
        <v>1224</v>
      </c>
      <c r="K148" s="22" t="s">
        <v>401</v>
      </c>
      <c r="L148" s="22" t="s">
        <v>36</v>
      </c>
      <c r="M148" s="22" t="s">
        <v>39</v>
      </c>
      <c r="N148" s="22" t="s">
        <v>848</v>
      </c>
      <c r="O148" s="22" t="s">
        <v>849</v>
      </c>
      <c r="P148" s="22" t="s">
        <v>850</v>
      </c>
      <c r="Q148" s="22" t="s">
        <v>851</v>
      </c>
      <c r="R148" s="22" t="s">
        <v>852</v>
      </c>
      <c r="S148" s="22" t="s">
        <v>853</v>
      </c>
      <c r="T148" s="22" t="s">
        <v>854</v>
      </c>
      <c r="U148" s="22" t="s">
        <v>855</v>
      </c>
      <c r="V148" s="22" t="s">
        <v>856</v>
      </c>
      <c r="W148" s="22" t="s">
        <v>857</v>
      </c>
      <c r="X148" s="22" t="s">
        <v>858</v>
      </c>
      <c r="Y148" s="22" t="s">
        <v>859</v>
      </c>
      <c r="Z148" s="22" t="s">
        <v>860</v>
      </c>
      <c r="AA148" s="22" t="s">
        <v>861</v>
      </c>
      <c r="AB148" s="22" t="s">
        <v>862</v>
      </c>
      <c r="AC148" s="22" t="s">
        <v>863</v>
      </c>
      <c r="AD148" s="22" t="s">
        <v>864</v>
      </c>
      <c r="AE148" s="22" t="s">
        <v>865</v>
      </c>
      <c r="AF148" s="22" t="s">
        <v>36</v>
      </c>
      <c r="AG148" s="22" t="s">
        <v>39</v>
      </c>
      <c r="AH148" s="22" t="s">
        <v>919</v>
      </c>
      <c r="AI148" s="22" t="s">
        <v>920</v>
      </c>
      <c r="AJ148" s="22" t="s">
        <v>921</v>
      </c>
      <c r="AK148" s="22" t="s">
        <v>922</v>
      </c>
      <c r="AL148" s="22" t="s">
        <v>923</v>
      </c>
      <c r="AM148" s="22" t="s">
        <v>924</v>
      </c>
      <c r="AN148" s="22" t="s">
        <v>925</v>
      </c>
      <c r="AO148" s="22" t="s">
        <v>926</v>
      </c>
      <c r="AP148" s="22" t="s">
        <v>927</v>
      </c>
      <c r="AQ148" s="22" t="s">
        <v>928</v>
      </c>
      <c r="AR148" s="22" t="s">
        <v>929</v>
      </c>
      <c r="AS148" s="22" t="s">
        <v>930</v>
      </c>
      <c r="AT148" s="22" t="s">
        <v>1112</v>
      </c>
      <c r="AU148" s="22" t="s">
        <v>40</v>
      </c>
      <c r="AV148" s="22" t="s">
        <v>1302</v>
      </c>
      <c r="AW148" s="22" t="s">
        <v>1303</v>
      </c>
      <c r="AX148" s="22" t="s">
        <v>1094</v>
      </c>
      <c r="AY148" s="22" t="s">
        <v>1095</v>
      </c>
      <c r="AZ148" s="22" t="s">
        <v>1096</v>
      </c>
      <c r="BA148" s="22" t="s">
        <v>1097</v>
      </c>
      <c r="BB148" s="22" t="s">
        <v>1098</v>
      </c>
      <c r="BC148" s="22" t="s">
        <v>1099</v>
      </c>
      <c r="BD148" s="22" t="s">
        <v>1100</v>
      </c>
      <c r="BE148" s="22" t="s">
        <v>1101</v>
      </c>
      <c r="BF148" s="22" t="s">
        <v>1102</v>
      </c>
      <c r="BG148" s="22" t="s">
        <v>1103</v>
      </c>
      <c r="BH148" s="22" t="s">
        <v>1104</v>
      </c>
      <c r="BI148" s="22" t="s">
        <v>1105</v>
      </c>
      <c r="BJ148" s="22" t="s">
        <v>1106</v>
      </c>
      <c r="BK148" s="22" t="s">
        <v>1107</v>
      </c>
      <c r="BL148" s="22" t="s">
        <v>1108</v>
      </c>
      <c r="BM148" s="22" t="s">
        <v>1109</v>
      </c>
      <c r="BN148" s="22" t="s">
        <v>1110</v>
      </c>
      <c r="BO148" s="22" t="s">
        <v>1111</v>
      </c>
    </row>
    <row r="149" spans="1:69">
      <c r="A149" s="22" t="s">
        <v>41</v>
      </c>
      <c r="B149" s="22" t="s">
        <v>45</v>
      </c>
      <c r="C149" s="22">
        <v>10195.442999999999</v>
      </c>
      <c r="D149" s="22">
        <v>11309.45</v>
      </c>
      <c r="E149" s="22">
        <v>11249.99</v>
      </c>
      <c r="F149" s="22">
        <v>11364.66</v>
      </c>
      <c r="G149" s="22">
        <v>12464.893</v>
      </c>
      <c r="H149" s="22">
        <v>12333.424999999999</v>
      </c>
      <c r="I149" s="22">
        <v>11003.145</v>
      </c>
      <c r="J149" s="22">
        <v>11172.986000000001</v>
      </c>
      <c r="K149" s="22">
        <v>10340.368</v>
      </c>
      <c r="L149" s="22" t="s">
        <v>41</v>
      </c>
      <c r="M149" s="22" t="s">
        <v>45</v>
      </c>
      <c r="N149" s="22">
        <v>15717.16</v>
      </c>
      <c r="O149" s="22">
        <v>17655.231</v>
      </c>
      <c r="P149" s="22">
        <v>17468.848999999998</v>
      </c>
      <c r="Q149" s="22">
        <v>17920.875</v>
      </c>
      <c r="R149" s="22">
        <v>19573.781999999999</v>
      </c>
      <c r="S149" s="22">
        <v>18940.324000000001</v>
      </c>
      <c r="T149" s="22">
        <v>16290.882</v>
      </c>
      <c r="U149" s="22">
        <v>17103.933000000001</v>
      </c>
      <c r="V149" s="22">
        <v>16223.323</v>
      </c>
      <c r="W149" s="22">
        <v>16044.499</v>
      </c>
      <c r="X149" s="22">
        <v>17982.288</v>
      </c>
      <c r="Y149" s="22">
        <v>17795.982</v>
      </c>
      <c r="Z149" s="22">
        <v>18247.8</v>
      </c>
      <c r="AA149" s="22">
        <v>19900.565999999999</v>
      </c>
      <c r="AB149" s="22">
        <v>19267.428</v>
      </c>
      <c r="AC149" s="22">
        <v>16618.531999999999</v>
      </c>
      <c r="AD149" s="22">
        <v>17431.207999999999</v>
      </c>
      <c r="AE149" s="22">
        <v>16550.419000000002</v>
      </c>
      <c r="AF149" s="22" t="s">
        <v>41</v>
      </c>
      <c r="AG149" s="22" t="s">
        <v>45</v>
      </c>
      <c r="AH149" s="22">
        <v>0.21183017000000001</v>
      </c>
      <c r="AI149" s="22">
        <v>0.14884732000000001</v>
      </c>
      <c r="AJ149" s="22">
        <v>0.11479333999999999</v>
      </c>
      <c r="AK149" s="22">
        <v>0.12522806</v>
      </c>
      <c r="AL149" s="22">
        <v>8.1030324000000001E-2</v>
      </c>
      <c r="AM149" s="22">
        <v>0.11479333999999999</v>
      </c>
      <c r="AN149" s="22">
        <v>0.12522806</v>
      </c>
      <c r="AO149" s="22">
        <v>8.1030324000000001E-2</v>
      </c>
      <c r="AP149" s="22">
        <v>0.22276634000000001</v>
      </c>
      <c r="AQ149" s="22">
        <v>0.22276634000000001</v>
      </c>
      <c r="AR149" s="22">
        <v>2.2636120000000002</v>
      </c>
      <c r="AS149" s="22">
        <v>0.72525322000000003</v>
      </c>
      <c r="AT149" s="22">
        <v>3.2473868000000001</v>
      </c>
      <c r="AU149" s="22">
        <v>0.81145387999999996</v>
      </c>
      <c r="AV149" s="22">
        <v>2.0467924000000002</v>
      </c>
      <c r="AW149" s="22">
        <v>3.0469445999999998</v>
      </c>
      <c r="AX149" s="22">
        <v>12665.924000000001</v>
      </c>
      <c r="AY149" s="22">
        <v>12203.844999999999</v>
      </c>
      <c r="AZ149" s="22">
        <v>12347.486000000001</v>
      </c>
      <c r="BA149" s="22">
        <v>12403.018</v>
      </c>
      <c r="BB149" s="22">
        <v>12403.018</v>
      </c>
      <c r="BC149" s="22">
        <v>12403.018</v>
      </c>
      <c r="BD149" s="22">
        <v>12347.486000000001</v>
      </c>
      <c r="BE149" s="22">
        <v>12347.486000000001</v>
      </c>
      <c r="BF149" s="22">
        <v>12665.924000000001</v>
      </c>
      <c r="BG149" s="22">
        <v>8964.2505000000001</v>
      </c>
      <c r="BH149" s="22">
        <v>9562.2885000000006</v>
      </c>
      <c r="BI149" s="22">
        <v>9544.7551999999996</v>
      </c>
      <c r="BJ149" s="22">
        <v>9562.2885000000006</v>
      </c>
      <c r="BK149" s="22">
        <v>10199.691999999999</v>
      </c>
      <c r="BL149" s="22">
        <v>10199.691999999999</v>
      </c>
      <c r="BM149" s="22">
        <v>9544.7551999999996</v>
      </c>
      <c r="BN149" s="22">
        <v>9544.7551999999996</v>
      </c>
      <c r="BO149" s="22">
        <v>8964.2505000000001</v>
      </c>
    </row>
    <row r="150" spans="1:69">
      <c r="A150" s="22" t="s">
        <v>46</v>
      </c>
      <c r="B150" s="22" t="s">
        <v>45</v>
      </c>
      <c r="C150" s="22">
        <v>687.59807000000001</v>
      </c>
      <c r="D150" s="22">
        <v>767.86117000000002</v>
      </c>
      <c r="E150" s="22">
        <v>645.59747000000004</v>
      </c>
      <c r="F150" s="22">
        <v>514.91133000000002</v>
      </c>
      <c r="G150" s="22">
        <v>807.98838999999998</v>
      </c>
      <c r="H150" s="22">
        <v>835.88351999999998</v>
      </c>
      <c r="I150" s="22">
        <v>471.12896000000001</v>
      </c>
      <c r="J150" s="22">
        <v>484.10340000000002</v>
      </c>
      <c r="K150" s="22">
        <v>601.18460000000005</v>
      </c>
      <c r="L150" s="22" t="s">
        <v>46</v>
      </c>
      <c r="M150" s="22" t="s">
        <v>45</v>
      </c>
      <c r="N150" s="22">
        <v>2570.1066000000001</v>
      </c>
      <c r="O150" s="22">
        <v>3052.4110000000001</v>
      </c>
      <c r="P150" s="22">
        <v>2486.7339999999999</v>
      </c>
      <c r="Q150" s="22">
        <v>1842.8364999999999</v>
      </c>
      <c r="R150" s="22">
        <v>3144.8856000000001</v>
      </c>
      <c r="S150" s="22">
        <v>3275.8117000000002</v>
      </c>
      <c r="T150" s="22">
        <v>1652.9930999999999</v>
      </c>
      <c r="U150" s="22">
        <v>1715.1098999999999</v>
      </c>
      <c r="V150" s="22">
        <v>1973.4425000000001</v>
      </c>
      <c r="W150" s="22">
        <v>2886.3667</v>
      </c>
      <c r="X150" s="22">
        <v>3368.4351999999999</v>
      </c>
      <c r="Y150" s="22">
        <v>2803.0154000000002</v>
      </c>
      <c r="Z150" s="22">
        <v>2159.4081000000001</v>
      </c>
      <c r="AA150" s="22">
        <v>3460.8645999999999</v>
      </c>
      <c r="AB150" s="22">
        <v>3591.7485999999999</v>
      </c>
      <c r="AC150" s="22">
        <v>1969.6479999999999</v>
      </c>
      <c r="AD150" s="22">
        <v>2031.7361000000001</v>
      </c>
      <c r="AE150" s="22">
        <v>2289.9704999999999</v>
      </c>
      <c r="AF150" s="22" t="s">
        <v>46</v>
      </c>
      <c r="AG150" s="22" t="s">
        <v>45</v>
      </c>
      <c r="AH150" s="22">
        <v>0.19918765999999999</v>
      </c>
      <c r="AI150" s="22">
        <v>0.13923152</v>
      </c>
      <c r="AJ150" s="22">
        <v>0.10736809</v>
      </c>
      <c r="AK150" s="22">
        <v>0.11712785000000001</v>
      </c>
      <c r="AL150" s="22">
        <v>7.5788989000000001E-2</v>
      </c>
      <c r="AM150" s="22">
        <v>0.10736809</v>
      </c>
      <c r="AN150" s="22">
        <v>0.11712785000000001</v>
      </c>
      <c r="AO150" s="22">
        <v>7.5788989000000001E-2</v>
      </c>
      <c r="AP150" s="22">
        <v>0.20947114</v>
      </c>
      <c r="AQ150" s="22">
        <v>0.20947114</v>
      </c>
      <c r="AR150" s="22">
        <v>2.1135358000000002</v>
      </c>
      <c r="AS150" s="22">
        <v>0.48675816</v>
      </c>
      <c r="AT150" s="22">
        <v>3.0398983999999998</v>
      </c>
      <c r="AU150" s="22">
        <v>0.16744898</v>
      </c>
      <c r="AV150" s="22">
        <v>1.9234049</v>
      </c>
      <c r="AW150" s="22">
        <v>2.8488609</v>
      </c>
      <c r="AX150" s="22">
        <v>144.28847999999999</v>
      </c>
      <c r="AY150" s="22">
        <v>170.98803000000001</v>
      </c>
      <c r="AZ150" s="22">
        <v>134.78386</v>
      </c>
      <c r="BA150" s="22">
        <v>170.71413999999999</v>
      </c>
      <c r="BB150" s="22">
        <v>170.71413999999999</v>
      </c>
      <c r="BC150" s="22">
        <v>170.71413999999999</v>
      </c>
      <c r="BD150" s="22">
        <v>134.78386</v>
      </c>
      <c r="BE150" s="22">
        <v>134.78386</v>
      </c>
      <c r="BF150" s="22">
        <v>144.28847999999999</v>
      </c>
      <c r="BG150" s="22">
        <v>166.13475</v>
      </c>
      <c r="BH150" s="22">
        <v>148.76369</v>
      </c>
      <c r="BI150" s="22">
        <v>145.29848999999999</v>
      </c>
      <c r="BJ150" s="22">
        <v>148.76369</v>
      </c>
      <c r="BK150" s="22">
        <v>166.84392</v>
      </c>
      <c r="BL150" s="22">
        <v>166.84392</v>
      </c>
      <c r="BM150" s="22">
        <v>145.29848999999999</v>
      </c>
      <c r="BN150" s="22">
        <v>145.29848999999999</v>
      </c>
      <c r="BO150" s="22">
        <v>166.13475</v>
      </c>
    </row>
    <row r="151" spans="1:69">
      <c r="A151" s="22" t="s">
        <v>47</v>
      </c>
      <c r="B151" s="22" t="s">
        <v>45</v>
      </c>
      <c r="C151" s="22">
        <v>62.896509000000002</v>
      </c>
      <c r="D151" s="22">
        <v>157.87769</v>
      </c>
      <c r="E151" s="22">
        <v>173.81959000000001</v>
      </c>
      <c r="F151" s="22">
        <v>471.76938000000001</v>
      </c>
      <c r="G151" s="22">
        <v>251.91586000000001</v>
      </c>
      <c r="H151" s="22">
        <v>78.961802000000006</v>
      </c>
      <c r="I151" s="22">
        <v>30.517689000000001</v>
      </c>
      <c r="J151" s="22">
        <v>238.68940000000001</v>
      </c>
      <c r="K151" s="22">
        <v>331.26382999999998</v>
      </c>
      <c r="L151" s="22" t="s">
        <v>47</v>
      </c>
      <c r="M151" s="22" t="s">
        <v>45</v>
      </c>
      <c r="N151" s="22">
        <v>273.53055000000001</v>
      </c>
      <c r="O151" s="22">
        <v>701.42657999999994</v>
      </c>
      <c r="P151" s="22">
        <v>802.55418999999995</v>
      </c>
      <c r="Q151" s="22">
        <v>2203.9837000000002</v>
      </c>
      <c r="R151" s="22">
        <v>1137.9661000000001</v>
      </c>
      <c r="S151" s="22">
        <v>308.77542999999997</v>
      </c>
      <c r="T151" s="22">
        <v>117.74213</v>
      </c>
      <c r="U151" s="22">
        <v>1114.4902999999999</v>
      </c>
      <c r="V151" s="22">
        <v>1552.0793000000001</v>
      </c>
      <c r="W151" s="22">
        <v>302.71913999999998</v>
      </c>
      <c r="X151" s="22">
        <v>730.42583999999999</v>
      </c>
      <c r="Y151" s="22">
        <v>831.50656000000004</v>
      </c>
      <c r="Z151" s="22">
        <v>2232.2919999999999</v>
      </c>
      <c r="AA151" s="22">
        <v>1166.7553</v>
      </c>
      <c r="AB151" s="22">
        <v>337.95490000000001</v>
      </c>
      <c r="AC151" s="22">
        <v>147.00131999999999</v>
      </c>
      <c r="AD151" s="22">
        <v>1143.2893999999999</v>
      </c>
      <c r="AE151" s="22">
        <v>1580.6793</v>
      </c>
      <c r="AF151" s="22" t="s">
        <v>47</v>
      </c>
      <c r="AG151" s="22" t="s">
        <v>45</v>
      </c>
      <c r="AH151" s="22">
        <v>9.3704740000000002E-3</v>
      </c>
      <c r="AI151" s="22">
        <v>7.2697250999999999E-3</v>
      </c>
      <c r="AJ151" s="22">
        <v>5.5814198999999997E-3</v>
      </c>
      <c r="AK151" s="22">
        <v>6.0887709999999998E-3</v>
      </c>
      <c r="AL151" s="22">
        <v>3.9398126999999998E-3</v>
      </c>
      <c r="AM151" s="22">
        <v>5.5814198999999997E-3</v>
      </c>
      <c r="AN151" s="22">
        <v>6.0887709999999998E-3</v>
      </c>
      <c r="AO151" s="22">
        <v>3.9398126999999998E-3</v>
      </c>
      <c r="AP151" s="22">
        <v>9.8542444E-3</v>
      </c>
      <c r="AQ151" s="22">
        <v>9.8542444E-3</v>
      </c>
      <c r="AR151" s="22">
        <v>0.11753097999999999</v>
      </c>
      <c r="AS151" s="22">
        <v>0.18555798000000001</v>
      </c>
      <c r="AT151" s="22">
        <v>0.16353037000000001</v>
      </c>
      <c r="AU151" s="22">
        <v>0.38094834999999999</v>
      </c>
      <c r="AV151" s="22">
        <v>9.6459758000000007E-2</v>
      </c>
      <c r="AW151" s="22">
        <v>0.15593472999999999</v>
      </c>
      <c r="AX151" s="22">
        <v>7.9129263999999999</v>
      </c>
      <c r="AY151" s="22">
        <v>16.105699000000001</v>
      </c>
      <c r="AZ151" s="22">
        <v>5.5142470000000001</v>
      </c>
      <c r="BA151" s="22">
        <v>16.493769</v>
      </c>
      <c r="BB151" s="22">
        <v>16.493769</v>
      </c>
      <c r="BC151" s="22">
        <v>16.493769</v>
      </c>
      <c r="BD151" s="22">
        <v>5.5142470000000001</v>
      </c>
      <c r="BE151" s="22">
        <v>5.5142470000000001</v>
      </c>
      <c r="BF151" s="22">
        <v>7.9129263999999999</v>
      </c>
      <c r="BG151" s="22">
        <v>7.6835139000000003</v>
      </c>
      <c r="BH151" s="22">
        <v>12.331543999999999</v>
      </c>
      <c r="BI151" s="22">
        <v>7.8544111000000001</v>
      </c>
      <c r="BJ151" s="22">
        <v>12.331543999999999</v>
      </c>
      <c r="BK151" s="22">
        <v>15.032778</v>
      </c>
      <c r="BL151" s="22">
        <v>15.032778</v>
      </c>
      <c r="BM151" s="22">
        <v>7.8544111000000001</v>
      </c>
      <c r="BN151" s="22">
        <v>7.8544111000000001</v>
      </c>
      <c r="BO151" s="22">
        <v>7.6835139000000003</v>
      </c>
    </row>
    <row r="152" spans="1:69">
      <c r="A152" s="22" t="s">
        <v>51</v>
      </c>
      <c r="B152" s="22" t="s">
        <v>45</v>
      </c>
      <c r="C152" s="22">
        <v>3.489444E-3</v>
      </c>
      <c r="D152" s="22">
        <v>3.1994631000000001E-3</v>
      </c>
      <c r="E152" s="22">
        <v>2.7659923999999998E-3</v>
      </c>
      <c r="F152" s="22">
        <v>3.141699E-3</v>
      </c>
      <c r="G152" s="22">
        <v>3.4755655000000001E-3</v>
      </c>
      <c r="H152" s="22">
        <v>3.5050798000000002E-3</v>
      </c>
      <c r="I152" s="22">
        <v>2.6641721999999999E-3</v>
      </c>
      <c r="J152" s="22">
        <v>2.6764648000000002E-3</v>
      </c>
      <c r="K152" s="22">
        <v>2.8521800000000002E-3</v>
      </c>
      <c r="L152" s="22" t="s">
        <v>51</v>
      </c>
      <c r="M152" s="22" t="s">
        <v>45</v>
      </c>
      <c r="N152" s="22">
        <v>6.5866680000000004E-3</v>
      </c>
      <c r="O152" s="22">
        <v>6.0604871000000003E-3</v>
      </c>
      <c r="P152" s="22">
        <v>5.5256430999999998E-3</v>
      </c>
      <c r="Q152" s="22">
        <v>5.7843451999999998E-3</v>
      </c>
      <c r="R152" s="22">
        <v>7.0276729999999999E-3</v>
      </c>
      <c r="S152" s="22">
        <v>7.1666980999999996E-3</v>
      </c>
      <c r="T152" s="22">
        <v>5.0391168999999996E-3</v>
      </c>
      <c r="U152" s="22">
        <v>5.0979670999999997E-3</v>
      </c>
      <c r="V152" s="22">
        <v>5.3896200000000003E-3</v>
      </c>
      <c r="W152" s="22">
        <v>6.9613284999999999E-3</v>
      </c>
      <c r="X152" s="22">
        <v>6.4352348999999996E-3</v>
      </c>
      <c r="Y152" s="22">
        <v>5.9003654000000004E-3</v>
      </c>
      <c r="Z152" s="22">
        <v>6.1592174E-3</v>
      </c>
      <c r="AA152" s="22">
        <v>7.4020264999999997E-3</v>
      </c>
      <c r="AB152" s="22">
        <v>7.5410034000000003E-3</v>
      </c>
      <c r="AC152" s="22">
        <v>5.4140567999999998E-3</v>
      </c>
      <c r="AD152" s="22">
        <v>5.4728798999999998E-3</v>
      </c>
      <c r="AE152" s="22">
        <v>5.7644148000000001E-3</v>
      </c>
      <c r="AF152" s="22" t="s">
        <v>51</v>
      </c>
      <c r="AG152" s="22" t="s">
        <v>45</v>
      </c>
      <c r="AH152" s="23">
        <v>3.187962E-7</v>
      </c>
      <c r="AI152" s="23">
        <v>2.437763E-7</v>
      </c>
      <c r="AJ152" s="23">
        <v>1.6903878000000001E-7</v>
      </c>
      <c r="AK152" s="23">
        <v>1.8440440000000001E-7</v>
      </c>
      <c r="AL152" s="23">
        <v>1.1932109E-7</v>
      </c>
      <c r="AM152" s="23">
        <v>1.6903878000000001E-7</v>
      </c>
      <c r="AN152" s="23">
        <v>1.8440440000000001E-7</v>
      </c>
      <c r="AO152" s="23">
        <v>1.1932109E-7</v>
      </c>
      <c r="AP152" s="23">
        <v>3.3525472000000001E-7</v>
      </c>
      <c r="AQ152" s="23">
        <v>3.3525472000000001E-7</v>
      </c>
      <c r="AR152" s="23">
        <v>7.0983298E-6</v>
      </c>
      <c r="AS152" s="23">
        <v>5.2438129000000001E-7</v>
      </c>
      <c r="AT152" s="23">
        <v>9.2521691999999994E-6</v>
      </c>
      <c r="AU152" s="23">
        <v>2.7765237000000002E-7</v>
      </c>
      <c r="AV152" s="22">
        <v>6.0984565000000003E-6</v>
      </c>
      <c r="AW152" s="22">
        <v>9.6002590999999997E-6</v>
      </c>
      <c r="AX152" s="22">
        <v>5.4999637999999997E-4</v>
      </c>
      <c r="AY152" s="22">
        <v>6.4205098999999997E-4</v>
      </c>
      <c r="AZ152" s="22">
        <v>3.4015815999999998E-4</v>
      </c>
      <c r="BA152" s="22">
        <v>6.1757255999999997E-4</v>
      </c>
      <c r="BB152" s="22">
        <v>6.1757255999999997E-4</v>
      </c>
      <c r="BC152" s="22">
        <v>6.1757255999999997E-4</v>
      </c>
      <c r="BD152" s="22">
        <v>3.4015815999999998E-4</v>
      </c>
      <c r="BE152" s="22">
        <v>3.4015815999999998E-4</v>
      </c>
      <c r="BF152" s="22">
        <v>5.4999637999999997E-4</v>
      </c>
      <c r="BG152" s="22">
        <v>7.4733606999999997E-4</v>
      </c>
      <c r="BH152" s="22">
        <v>5.9549045E-4</v>
      </c>
      <c r="BI152" s="22">
        <v>3.2403496000000002E-4</v>
      </c>
      <c r="BJ152" s="22">
        <v>5.9549045E-4</v>
      </c>
      <c r="BK152" s="22">
        <v>6.5827894999999999E-4</v>
      </c>
      <c r="BL152" s="22">
        <v>6.5827894999999999E-4</v>
      </c>
      <c r="BM152" s="22">
        <v>3.2403496000000002E-4</v>
      </c>
      <c r="BN152" s="22">
        <v>3.2403496000000002E-4</v>
      </c>
      <c r="BO152" s="22">
        <v>7.4733606999999997E-4</v>
      </c>
      <c r="BP152" s="23"/>
      <c r="BQ152" s="23"/>
    </row>
    <row r="153" spans="1:69">
      <c r="A153" s="22" t="s">
        <v>48</v>
      </c>
      <c r="B153" s="22" t="s">
        <v>45</v>
      </c>
      <c r="C153" s="22">
        <v>9353.1133000000009</v>
      </c>
      <c r="D153" s="22">
        <v>10354.079</v>
      </c>
      <c r="E153" s="22">
        <v>10385.004000000001</v>
      </c>
      <c r="F153" s="22">
        <v>10347.482</v>
      </c>
      <c r="G153" s="22">
        <v>11388.698</v>
      </c>
      <c r="H153" s="22">
        <v>11373.79</v>
      </c>
      <c r="I153" s="22">
        <v>10333.442999999999</v>
      </c>
      <c r="J153" s="22">
        <v>10360.588</v>
      </c>
      <c r="K153" s="22">
        <v>9335.4917999999998</v>
      </c>
      <c r="L153" s="22" t="s">
        <v>48</v>
      </c>
      <c r="M153" s="22" t="s">
        <v>45</v>
      </c>
      <c r="N153" s="22">
        <v>12441.451999999999</v>
      </c>
      <c r="O153" s="22">
        <v>13772.473</v>
      </c>
      <c r="P153" s="22">
        <v>13969.221</v>
      </c>
      <c r="Q153" s="22">
        <v>13740.929</v>
      </c>
      <c r="R153" s="22">
        <v>15229.25</v>
      </c>
      <c r="S153" s="22">
        <v>15157.771000000001</v>
      </c>
      <c r="T153" s="22">
        <v>13722.824000000001</v>
      </c>
      <c r="U153" s="22">
        <v>13852.797</v>
      </c>
      <c r="V153" s="22">
        <v>12358.884</v>
      </c>
      <c r="W153" s="22">
        <v>12416.101000000001</v>
      </c>
      <c r="X153" s="22">
        <v>13747.127</v>
      </c>
      <c r="Y153" s="22">
        <v>13943.778</v>
      </c>
      <c r="Z153" s="22">
        <v>13715.597</v>
      </c>
      <c r="AA153" s="22">
        <v>15203.857</v>
      </c>
      <c r="AB153" s="22">
        <v>15132.41</v>
      </c>
      <c r="AC153" s="22">
        <v>13697.492</v>
      </c>
      <c r="AD153" s="22">
        <v>13827.405000000001</v>
      </c>
      <c r="AE153" s="22">
        <v>12333.571</v>
      </c>
      <c r="AF153" s="22" t="s">
        <v>48</v>
      </c>
      <c r="AG153" s="22" t="s">
        <v>45</v>
      </c>
      <c r="AH153" s="22">
        <v>6.5594505999999999E-4</v>
      </c>
      <c r="AI153" s="22">
        <v>3.9113796000000002E-4</v>
      </c>
      <c r="AJ153" s="22">
        <v>3.1417632999999998E-4</v>
      </c>
      <c r="AK153" s="22">
        <v>3.4273495999999999E-4</v>
      </c>
      <c r="AL153" s="22">
        <v>2.2177079E-4</v>
      </c>
      <c r="AM153" s="22">
        <v>3.1417632999999998E-4</v>
      </c>
      <c r="AN153" s="22">
        <v>3.4273495999999999E-4</v>
      </c>
      <c r="AO153" s="22">
        <v>2.2177079E-4</v>
      </c>
      <c r="AP153" s="22">
        <v>6.8980959999999998E-4</v>
      </c>
      <c r="AQ153" s="22">
        <v>6.8980959999999998E-4</v>
      </c>
      <c r="AR153" s="22">
        <v>4.5689208999999996E-3</v>
      </c>
      <c r="AS153" s="22">
        <v>1.0128263E-2</v>
      </c>
      <c r="AT153" s="22">
        <v>5.7057521999999998E-3</v>
      </c>
      <c r="AU153" s="22">
        <v>2.5441137E-3</v>
      </c>
      <c r="AV153" s="22">
        <v>3.8775372E-3</v>
      </c>
      <c r="AW153" s="22">
        <v>5.6365601999999997E-3</v>
      </c>
      <c r="AX153" s="22">
        <v>12511.69</v>
      </c>
      <c r="AY153" s="22">
        <v>12012.897999999999</v>
      </c>
      <c r="AZ153" s="22">
        <v>12205.662</v>
      </c>
      <c r="BA153" s="22">
        <v>12211.870999999999</v>
      </c>
      <c r="BB153" s="22">
        <v>12211.870999999999</v>
      </c>
      <c r="BC153" s="22">
        <v>12211.870999999999</v>
      </c>
      <c r="BD153" s="22">
        <v>12205.662</v>
      </c>
      <c r="BE153" s="22">
        <v>12205.662</v>
      </c>
      <c r="BF153" s="22">
        <v>12511.69</v>
      </c>
      <c r="BG153" s="22">
        <v>8788.4526999999998</v>
      </c>
      <c r="BH153" s="22">
        <v>9398.2137000000002</v>
      </c>
      <c r="BI153" s="22">
        <v>9389.5637000000006</v>
      </c>
      <c r="BJ153" s="22">
        <v>9398.2137000000002</v>
      </c>
      <c r="BK153" s="22">
        <v>10014.218000000001</v>
      </c>
      <c r="BL153" s="22">
        <v>10014.218000000001</v>
      </c>
      <c r="BM153" s="22">
        <v>9389.5637000000006</v>
      </c>
      <c r="BN153" s="22">
        <v>9389.5637000000006</v>
      </c>
      <c r="BO153" s="22">
        <v>8788.4526999999998</v>
      </c>
    </row>
    <row r="154" spans="1:69">
      <c r="A154" s="22" t="s">
        <v>52</v>
      </c>
      <c r="B154" s="22" t="s">
        <v>45</v>
      </c>
      <c r="C154" s="22">
        <v>7.061903</v>
      </c>
      <c r="D154" s="22">
        <v>13.41009</v>
      </c>
      <c r="E154" s="22">
        <v>2.3700304999999999</v>
      </c>
      <c r="F154" s="22">
        <v>2.8637603999999999</v>
      </c>
      <c r="G154" s="22">
        <v>1.9770669000000001</v>
      </c>
      <c r="H154" s="22">
        <v>6.8295566000000001</v>
      </c>
      <c r="I154" s="22">
        <v>2.2413040999999998</v>
      </c>
      <c r="J154" s="22">
        <v>3.3882777000000002</v>
      </c>
      <c r="K154" s="22">
        <v>3.0448824999999999</v>
      </c>
      <c r="L154" s="22" t="s">
        <v>52</v>
      </c>
      <c r="M154" s="22" t="s">
        <v>45</v>
      </c>
      <c r="N154" s="22">
        <v>33.899397</v>
      </c>
      <c r="O154" s="22">
        <v>63.727243000000001</v>
      </c>
      <c r="P154" s="22">
        <v>10.906985000000001</v>
      </c>
      <c r="Q154" s="22">
        <v>13.296633</v>
      </c>
      <c r="R154" s="22">
        <v>8.6543869000000004</v>
      </c>
      <c r="S154" s="22">
        <v>31.860605</v>
      </c>
      <c r="T154" s="22">
        <v>10.306068</v>
      </c>
      <c r="U154" s="22">
        <v>15.796526999999999</v>
      </c>
      <c r="V154" s="22">
        <v>14.701987000000001</v>
      </c>
      <c r="W154" s="22">
        <v>35.175721000000003</v>
      </c>
      <c r="X154" s="22">
        <v>64.990139999999997</v>
      </c>
      <c r="Y154" s="22">
        <v>12.193866</v>
      </c>
      <c r="Z154" s="22">
        <v>14.582345999999999</v>
      </c>
      <c r="AA154" s="22">
        <v>9.9422484999999998</v>
      </c>
      <c r="AB154" s="22">
        <v>33.137949999999996</v>
      </c>
      <c r="AC154" s="22">
        <v>11.593119</v>
      </c>
      <c r="AD154" s="22">
        <v>17.081053000000001</v>
      </c>
      <c r="AE154" s="22">
        <v>15.986922</v>
      </c>
      <c r="AF154" s="22" t="s">
        <v>52</v>
      </c>
      <c r="AG154" s="22" t="s">
        <v>45</v>
      </c>
      <c r="AH154" s="22">
        <v>3.0913951999999998E-4</v>
      </c>
      <c r="AI154" s="22">
        <v>2.0912331E-4</v>
      </c>
      <c r="AJ154" s="22">
        <v>1.6868032000000001E-4</v>
      </c>
      <c r="AK154" s="22">
        <v>1.8401336000000001E-4</v>
      </c>
      <c r="AL154" s="22">
        <v>1.1906807E-4</v>
      </c>
      <c r="AM154" s="22">
        <v>1.6868032000000001E-4</v>
      </c>
      <c r="AN154" s="22">
        <v>1.8401336000000001E-4</v>
      </c>
      <c r="AO154" s="22">
        <v>1.1906807E-4</v>
      </c>
      <c r="AP154" s="22">
        <v>3.2509949999999998E-4</v>
      </c>
      <c r="AQ154" s="22">
        <v>3.2509949999999998E-4</v>
      </c>
      <c r="AR154" s="22">
        <v>2.3117185000000001E-3</v>
      </c>
      <c r="AS154" s="22">
        <v>7.4240419999999996E-3</v>
      </c>
      <c r="AT154" s="22">
        <v>2.9530353999999998E-3</v>
      </c>
      <c r="AU154" s="22">
        <v>9.4784142E-4</v>
      </c>
      <c r="AV154" s="22">
        <v>1.9754649E-3</v>
      </c>
      <c r="AW154" s="22">
        <v>2.9684091E-3</v>
      </c>
      <c r="AX154" s="22">
        <v>0.19370628000000001</v>
      </c>
      <c r="AY154" s="22">
        <v>0.38618638</v>
      </c>
      <c r="AZ154" s="22">
        <v>0.19164999999999999</v>
      </c>
      <c r="BA154" s="22">
        <v>0.40288439999999998</v>
      </c>
      <c r="BB154" s="22">
        <v>0.40288439999999998</v>
      </c>
      <c r="BC154" s="22">
        <v>0.40288439999999998</v>
      </c>
      <c r="BD154" s="22">
        <v>0.19164999999999999</v>
      </c>
      <c r="BE154" s="22">
        <v>0.19164999999999999</v>
      </c>
      <c r="BF154" s="22">
        <v>0.19370628000000001</v>
      </c>
      <c r="BG154" s="22">
        <v>0.19993034000000001</v>
      </c>
      <c r="BH154" s="22">
        <v>0.29375354999999997</v>
      </c>
      <c r="BI154" s="22">
        <v>0.29670447999999999</v>
      </c>
      <c r="BJ154" s="22">
        <v>0.29375354999999997</v>
      </c>
      <c r="BK154" s="22">
        <v>0.36531279</v>
      </c>
      <c r="BL154" s="22">
        <v>0.36531279</v>
      </c>
      <c r="BM154" s="22">
        <v>0.29670447999999999</v>
      </c>
      <c r="BN154" s="22">
        <v>0.29670447999999999</v>
      </c>
      <c r="BO154" s="22">
        <v>0.19993034000000001</v>
      </c>
    </row>
    <row r="155" spans="1:69">
      <c r="A155" s="22" t="s">
        <v>49</v>
      </c>
      <c r="B155" s="22" t="s">
        <v>45</v>
      </c>
      <c r="C155" s="22">
        <v>84.770173</v>
      </c>
      <c r="D155" s="22">
        <v>16.219604</v>
      </c>
      <c r="E155" s="22">
        <v>43.196196</v>
      </c>
      <c r="F155" s="22">
        <v>27.630763999999999</v>
      </c>
      <c r="G155" s="22">
        <v>14.309822</v>
      </c>
      <c r="H155" s="22">
        <v>37.956220999999999</v>
      </c>
      <c r="I155" s="22">
        <v>165.81108</v>
      </c>
      <c r="J155" s="22">
        <v>86.213842999999997</v>
      </c>
      <c r="K155" s="22">
        <v>69.380084999999994</v>
      </c>
      <c r="L155" s="22" t="s">
        <v>49</v>
      </c>
      <c r="M155" s="22" t="s">
        <v>45</v>
      </c>
      <c r="N155" s="22">
        <v>398.16543000000001</v>
      </c>
      <c r="O155" s="22">
        <v>65.187723000000005</v>
      </c>
      <c r="P155" s="22">
        <v>199.42711</v>
      </c>
      <c r="Q155" s="22">
        <v>119.82393</v>
      </c>
      <c r="R155" s="22">
        <v>53.018036000000002</v>
      </c>
      <c r="S155" s="22">
        <v>166.09866</v>
      </c>
      <c r="T155" s="22">
        <v>787.01175000000001</v>
      </c>
      <c r="U155" s="22">
        <v>405.73424999999997</v>
      </c>
      <c r="V155" s="22">
        <v>324.20972</v>
      </c>
      <c r="W155" s="22">
        <v>404.1293</v>
      </c>
      <c r="X155" s="22">
        <v>71.303465000000003</v>
      </c>
      <c r="Y155" s="22">
        <v>205.48191</v>
      </c>
      <c r="Z155" s="22">
        <v>125.91446000000001</v>
      </c>
      <c r="AA155" s="22">
        <v>59.139446</v>
      </c>
      <c r="AB155" s="22">
        <v>172.16884999999999</v>
      </c>
      <c r="AC155" s="22">
        <v>792.79186000000004</v>
      </c>
      <c r="AD155" s="22">
        <v>411.69148000000001</v>
      </c>
      <c r="AE155" s="22">
        <v>330.20513999999997</v>
      </c>
      <c r="AF155" s="22" t="s">
        <v>49</v>
      </c>
      <c r="AG155" s="22" t="s">
        <v>45</v>
      </c>
      <c r="AH155" s="22">
        <v>2.3066261E-3</v>
      </c>
      <c r="AI155" s="22">
        <v>1.7455725000000001E-3</v>
      </c>
      <c r="AJ155" s="22">
        <v>1.3608028E-3</v>
      </c>
      <c r="AK155" s="22">
        <v>1.4844998000000001E-3</v>
      </c>
      <c r="AL155" s="22">
        <v>9.6056346999999996E-4</v>
      </c>
      <c r="AM155" s="22">
        <v>1.3608028E-3</v>
      </c>
      <c r="AN155" s="22">
        <v>1.4844998000000001E-3</v>
      </c>
      <c r="AO155" s="22">
        <v>9.6056346999999996E-4</v>
      </c>
      <c r="AP155" s="22">
        <v>2.4257104999999999E-3</v>
      </c>
      <c r="AQ155" s="22">
        <v>2.4257104999999999E-3</v>
      </c>
      <c r="AR155" s="22">
        <v>2.5657511000000001E-2</v>
      </c>
      <c r="AS155" s="22">
        <v>3.5384260000000001E-2</v>
      </c>
      <c r="AT155" s="22">
        <v>3.5289965E-2</v>
      </c>
      <c r="AU155" s="22">
        <v>0.25956431000000002</v>
      </c>
      <c r="AV155" s="22">
        <v>2.1068679999999999E-2</v>
      </c>
      <c r="AW155" s="22">
        <v>3.3534361999999998E-2</v>
      </c>
      <c r="AX155" s="22">
        <v>1.8383335999999999</v>
      </c>
      <c r="AY155" s="22">
        <v>3.4666521000000001</v>
      </c>
      <c r="AZ155" s="22">
        <v>1.3341434000000001</v>
      </c>
      <c r="BA155" s="22">
        <v>3.5347989000000002</v>
      </c>
      <c r="BB155" s="22">
        <v>3.5347989000000002</v>
      </c>
      <c r="BC155" s="22">
        <v>3.5347989000000002</v>
      </c>
      <c r="BD155" s="22">
        <v>1.3341434000000001</v>
      </c>
      <c r="BE155" s="22">
        <v>1.3341434000000001</v>
      </c>
      <c r="BF155" s="22">
        <v>1.8383335999999999</v>
      </c>
      <c r="BG155" s="22">
        <v>1.778815</v>
      </c>
      <c r="BH155" s="22">
        <v>2.6851416000000001</v>
      </c>
      <c r="BI155" s="22">
        <v>1.7415719000000001</v>
      </c>
      <c r="BJ155" s="22">
        <v>2.6851416000000001</v>
      </c>
      <c r="BK155" s="22">
        <v>3.2307255000000001</v>
      </c>
      <c r="BL155" s="22">
        <v>3.2307255000000001</v>
      </c>
      <c r="BM155" s="22">
        <v>1.7415719000000001</v>
      </c>
      <c r="BN155" s="22">
        <v>1.7415719000000001</v>
      </c>
      <c r="BO155" s="22">
        <v>1.778815</v>
      </c>
    </row>
    <row r="169" spans="1:2" s="21" customFormat="1">
      <c r="A169" s="21" t="s">
        <v>158</v>
      </c>
    </row>
    <row r="170" spans="1:2">
      <c r="A170" s="22" t="s">
        <v>4</v>
      </c>
      <c r="B170" s="22" t="s">
        <v>5</v>
      </c>
    </row>
    <row r="171" spans="1:2">
      <c r="A171" s="22" t="s">
        <v>6</v>
      </c>
      <c r="B171" s="22" t="s">
        <v>7</v>
      </c>
    </row>
    <row r="172" spans="1:2" hidden="1" outlineLevel="1">
      <c r="A172" s="22" t="s">
        <v>8</v>
      </c>
      <c r="B172" s="22" t="s">
        <v>203</v>
      </c>
    </row>
    <row r="173" spans="1:2" hidden="1" outlineLevel="1">
      <c r="A173" s="22" t="s">
        <v>9</v>
      </c>
      <c r="B173" s="22" t="s">
        <v>204</v>
      </c>
    </row>
    <row r="174" spans="1:2" hidden="1" outlineLevel="1">
      <c r="A174" s="22" t="s">
        <v>10</v>
      </c>
      <c r="B174" s="22" t="s">
        <v>205</v>
      </c>
    </row>
    <row r="175" spans="1:2" hidden="1" outlineLevel="1">
      <c r="A175" s="22" t="s">
        <v>11</v>
      </c>
      <c r="B175" s="22" t="s">
        <v>206</v>
      </c>
    </row>
    <row r="176" spans="1:2" hidden="1" outlineLevel="1">
      <c r="A176" s="22" t="s">
        <v>12</v>
      </c>
      <c r="B176" s="22" t="s">
        <v>207</v>
      </c>
    </row>
    <row r="177" spans="1:2" hidden="1" outlineLevel="1">
      <c r="A177" s="22" t="s">
        <v>13</v>
      </c>
      <c r="B177" s="22" t="s">
        <v>208</v>
      </c>
    </row>
    <row r="178" spans="1:2" hidden="1" outlineLevel="1">
      <c r="A178" s="22" t="s">
        <v>14</v>
      </c>
      <c r="B178" s="22" t="s">
        <v>209</v>
      </c>
    </row>
    <row r="179" spans="1:2" hidden="1" outlineLevel="1">
      <c r="A179" s="22" t="s">
        <v>15</v>
      </c>
      <c r="B179" s="22" t="s">
        <v>210</v>
      </c>
    </row>
    <row r="180" spans="1:2" hidden="1" outlineLevel="1">
      <c r="A180" s="22" t="s">
        <v>16</v>
      </c>
      <c r="B180" s="22" t="s">
        <v>211</v>
      </c>
    </row>
    <row r="181" spans="1:2" hidden="1" outlineLevel="1">
      <c r="A181" s="22" t="s">
        <v>17</v>
      </c>
      <c r="B181" s="22" t="s">
        <v>212</v>
      </c>
    </row>
    <row r="182" spans="1:2" hidden="1" outlineLevel="1">
      <c r="A182" s="22" t="s">
        <v>18</v>
      </c>
      <c r="B182" s="22" t="s">
        <v>213</v>
      </c>
    </row>
    <row r="183" spans="1:2" hidden="1" outlineLevel="1">
      <c r="A183" s="22" t="s">
        <v>19</v>
      </c>
      <c r="B183" s="22" t="s">
        <v>214</v>
      </c>
    </row>
    <row r="184" spans="1:2" hidden="1" outlineLevel="1">
      <c r="A184" s="22" t="s">
        <v>20</v>
      </c>
      <c r="B184" s="22" t="s">
        <v>215</v>
      </c>
    </row>
    <row r="185" spans="1:2" hidden="1" outlineLevel="1">
      <c r="A185" s="22" t="s">
        <v>21</v>
      </c>
      <c r="B185" s="22" t="s">
        <v>216</v>
      </c>
    </row>
    <row r="186" spans="1:2" hidden="1" outlineLevel="1">
      <c r="A186" s="22" t="s">
        <v>22</v>
      </c>
      <c r="B186" s="22" t="s">
        <v>217</v>
      </c>
    </row>
    <row r="187" spans="1:2" hidden="1" outlineLevel="1">
      <c r="A187" s="22" t="s">
        <v>23</v>
      </c>
      <c r="B187" s="22" t="s">
        <v>218</v>
      </c>
    </row>
    <row r="188" spans="1:2" hidden="1" outlineLevel="1">
      <c r="A188" s="22" t="s">
        <v>24</v>
      </c>
      <c r="B188" s="22" t="s">
        <v>219</v>
      </c>
    </row>
    <row r="189" spans="1:2" hidden="1" outlineLevel="1">
      <c r="A189" s="22" t="s">
        <v>54</v>
      </c>
      <c r="B189" s="22" t="s">
        <v>220</v>
      </c>
    </row>
    <row r="190" spans="1:2" hidden="1" outlineLevel="1">
      <c r="A190" s="22" t="s">
        <v>55</v>
      </c>
      <c r="B190" s="22" t="s">
        <v>221</v>
      </c>
    </row>
    <row r="191" spans="1:2" hidden="1" outlineLevel="1">
      <c r="A191" s="22" t="s">
        <v>69</v>
      </c>
      <c r="B191" s="22" t="s">
        <v>222</v>
      </c>
    </row>
    <row r="192" spans="1:2" hidden="1" outlineLevel="1">
      <c r="A192" s="22" t="s">
        <v>78</v>
      </c>
      <c r="B192" s="22" t="s">
        <v>223</v>
      </c>
    </row>
    <row r="193" spans="1:2" hidden="1" outlineLevel="1">
      <c r="A193" s="22" t="s">
        <v>79</v>
      </c>
      <c r="B193" s="22" t="s">
        <v>224</v>
      </c>
    </row>
    <row r="194" spans="1:2" hidden="1" outlineLevel="1">
      <c r="A194" s="22" t="s">
        <v>80</v>
      </c>
      <c r="B194" s="22" t="s">
        <v>225</v>
      </c>
    </row>
    <row r="195" spans="1:2" hidden="1" outlineLevel="1">
      <c r="A195" s="22" t="s">
        <v>81</v>
      </c>
      <c r="B195" s="22" t="s">
        <v>226</v>
      </c>
    </row>
    <row r="196" spans="1:2" hidden="1" outlineLevel="1">
      <c r="A196" s="22" t="s">
        <v>82</v>
      </c>
      <c r="B196" s="22" t="s">
        <v>227</v>
      </c>
    </row>
    <row r="197" spans="1:2" hidden="1" outlineLevel="1">
      <c r="A197" s="22" t="s">
        <v>83</v>
      </c>
      <c r="B197" s="22" t="s">
        <v>228</v>
      </c>
    </row>
    <row r="198" spans="1:2" hidden="1" outlineLevel="1">
      <c r="A198" s="22" t="s">
        <v>84</v>
      </c>
      <c r="B198" s="22" t="s">
        <v>229</v>
      </c>
    </row>
    <row r="199" spans="1:2" hidden="1" outlineLevel="1">
      <c r="A199" s="22" t="s">
        <v>85</v>
      </c>
      <c r="B199" s="22" t="s">
        <v>230</v>
      </c>
    </row>
    <row r="200" spans="1:2" hidden="1" outlineLevel="1">
      <c r="A200" s="22" t="s">
        <v>86</v>
      </c>
      <c r="B200" s="22" t="s">
        <v>231</v>
      </c>
    </row>
    <row r="201" spans="1:2" hidden="1" outlineLevel="1">
      <c r="A201" s="22" t="s">
        <v>87</v>
      </c>
      <c r="B201" s="22" t="s">
        <v>232</v>
      </c>
    </row>
    <row r="202" spans="1:2" hidden="1" outlineLevel="1">
      <c r="A202" s="22" t="s">
        <v>88</v>
      </c>
      <c r="B202" s="22" t="s">
        <v>233</v>
      </c>
    </row>
    <row r="203" spans="1:2" hidden="1" outlineLevel="1">
      <c r="A203" s="22" t="s">
        <v>89</v>
      </c>
      <c r="B203" s="22" t="s">
        <v>234</v>
      </c>
    </row>
    <row r="204" spans="1:2" hidden="1" outlineLevel="1">
      <c r="A204" s="22" t="s">
        <v>90</v>
      </c>
      <c r="B204" s="22" t="s">
        <v>235</v>
      </c>
    </row>
    <row r="205" spans="1:2" hidden="1" outlineLevel="1">
      <c r="A205" s="22" t="s">
        <v>91</v>
      </c>
      <c r="B205" s="22" t="s">
        <v>236</v>
      </c>
    </row>
    <row r="206" spans="1:2" hidden="1" outlineLevel="1">
      <c r="A206" s="22" t="s">
        <v>92</v>
      </c>
      <c r="B206" s="22" t="s">
        <v>237</v>
      </c>
    </row>
    <row r="207" spans="1:2" hidden="1" outlineLevel="1">
      <c r="A207" s="22" t="s">
        <v>93</v>
      </c>
      <c r="B207" s="22" t="s">
        <v>238</v>
      </c>
    </row>
    <row r="208" spans="1:2" hidden="1" outlineLevel="1">
      <c r="A208" s="22" t="s">
        <v>94</v>
      </c>
      <c r="B208" s="22" t="s">
        <v>239</v>
      </c>
    </row>
    <row r="209" spans="1:2" hidden="1" outlineLevel="1">
      <c r="A209" s="22" t="s">
        <v>95</v>
      </c>
      <c r="B209" s="22" t="s">
        <v>240</v>
      </c>
    </row>
    <row r="210" spans="1:2" hidden="1" outlineLevel="1">
      <c r="A210" s="22" t="s">
        <v>96</v>
      </c>
      <c r="B210" s="22" t="s">
        <v>241</v>
      </c>
    </row>
    <row r="211" spans="1:2" hidden="1" outlineLevel="1">
      <c r="A211" s="22" t="s">
        <v>97</v>
      </c>
      <c r="B211" s="22" t="s">
        <v>242</v>
      </c>
    </row>
    <row r="212" spans="1:2" hidden="1" outlineLevel="1">
      <c r="A212" s="22" t="s">
        <v>98</v>
      </c>
      <c r="B212" s="22" t="s">
        <v>243</v>
      </c>
    </row>
    <row r="213" spans="1:2" hidden="1" outlineLevel="1">
      <c r="A213" s="22" t="s">
        <v>99</v>
      </c>
      <c r="B213" s="22" t="s">
        <v>244</v>
      </c>
    </row>
    <row r="214" spans="1:2" hidden="1" outlineLevel="1">
      <c r="A214" s="22" t="s">
        <v>100</v>
      </c>
      <c r="B214" s="22" t="s">
        <v>245</v>
      </c>
    </row>
    <row r="215" spans="1:2" hidden="1" outlineLevel="1">
      <c r="A215" s="22" t="s">
        <v>101</v>
      </c>
      <c r="B215" s="22" t="s">
        <v>246</v>
      </c>
    </row>
    <row r="216" spans="1:2" hidden="1" outlineLevel="1">
      <c r="A216" s="22" t="s">
        <v>102</v>
      </c>
      <c r="B216" s="22" t="s">
        <v>247</v>
      </c>
    </row>
    <row r="217" spans="1:2" hidden="1" outlineLevel="1">
      <c r="A217" s="22" t="s">
        <v>103</v>
      </c>
      <c r="B217" s="22" t="s">
        <v>248</v>
      </c>
    </row>
    <row r="218" spans="1:2" hidden="1" outlineLevel="1">
      <c r="A218" s="22" t="s">
        <v>104</v>
      </c>
      <c r="B218" s="22" t="s">
        <v>249</v>
      </c>
    </row>
    <row r="219" spans="1:2" hidden="1" outlineLevel="1">
      <c r="A219" s="22" t="s">
        <v>105</v>
      </c>
      <c r="B219" s="22" t="s">
        <v>250</v>
      </c>
    </row>
    <row r="220" spans="1:2" hidden="1" outlineLevel="1">
      <c r="A220" s="22" t="s">
        <v>106</v>
      </c>
      <c r="B220" s="22" t="s">
        <v>251</v>
      </c>
    </row>
    <row r="221" spans="1:2" hidden="1" outlineLevel="1">
      <c r="A221" s="22" t="s">
        <v>107</v>
      </c>
      <c r="B221" s="22" t="s">
        <v>252</v>
      </c>
    </row>
    <row r="222" spans="1:2" hidden="1" outlineLevel="1">
      <c r="A222" s="22" t="s">
        <v>108</v>
      </c>
      <c r="B222" s="22" t="s">
        <v>253</v>
      </c>
    </row>
    <row r="223" spans="1:2" hidden="1" outlineLevel="1">
      <c r="A223" s="22" t="s">
        <v>109</v>
      </c>
      <c r="B223" s="22" t="s">
        <v>254</v>
      </c>
    </row>
    <row r="224" spans="1:2" hidden="1" outlineLevel="1">
      <c r="A224" s="22" t="s">
        <v>110</v>
      </c>
      <c r="B224" s="22" t="s">
        <v>255</v>
      </c>
    </row>
    <row r="225" spans="1:2" hidden="1" outlineLevel="1">
      <c r="A225" s="22" t="s">
        <v>111</v>
      </c>
      <c r="B225" s="22" t="s">
        <v>256</v>
      </c>
    </row>
    <row r="226" spans="1:2" hidden="1" outlineLevel="1">
      <c r="A226" s="22" t="s">
        <v>112</v>
      </c>
      <c r="B226" s="22" t="s">
        <v>257</v>
      </c>
    </row>
    <row r="227" spans="1:2" hidden="1" outlineLevel="1">
      <c r="A227" s="22" t="s">
        <v>113</v>
      </c>
      <c r="B227" s="22" t="s">
        <v>258</v>
      </c>
    </row>
    <row r="228" spans="1:2" hidden="1" outlineLevel="1">
      <c r="A228" s="22" t="s">
        <v>114</v>
      </c>
      <c r="B228" s="22" t="s">
        <v>259</v>
      </c>
    </row>
    <row r="229" spans="1:2" hidden="1" outlineLevel="1">
      <c r="A229" s="22" t="s">
        <v>115</v>
      </c>
      <c r="B229" s="22" t="s">
        <v>260</v>
      </c>
    </row>
    <row r="230" spans="1:2" hidden="1" outlineLevel="1">
      <c r="A230" s="22" t="s">
        <v>116</v>
      </c>
      <c r="B230" s="22" t="s">
        <v>261</v>
      </c>
    </row>
    <row r="231" spans="1:2" hidden="1" outlineLevel="1">
      <c r="A231" s="22" t="s">
        <v>117</v>
      </c>
      <c r="B231" s="22" t="s">
        <v>262</v>
      </c>
    </row>
    <row r="232" spans="1:2" hidden="1" outlineLevel="1">
      <c r="A232" s="22" t="s">
        <v>118</v>
      </c>
      <c r="B232" s="22" t="s">
        <v>263</v>
      </c>
    </row>
    <row r="233" spans="1:2" hidden="1" outlineLevel="1">
      <c r="A233" s="22" t="s">
        <v>119</v>
      </c>
      <c r="B233" s="22" t="s">
        <v>264</v>
      </c>
    </row>
    <row r="234" spans="1:2" hidden="1" outlineLevel="1">
      <c r="A234" s="22" t="s">
        <v>120</v>
      </c>
      <c r="B234" s="22" t="s">
        <v>265</v>
      </c>
    </row>
    <row r="235" spans="1:2" hidden="1" outlineLevel="1">
      <c r="A235" s="22" t="s">
        <v>121</v>
      </c>
      <c r="B235" s="22" t="s">
        <v>266</v>
      </c>
    </row>
    <row r="236" spans="1:2" hidden="1" outlineLevel="1">
      <c r="A236" s="22" t="s">
        <v>122</v>
      </c>
      <c r="B236" s="22" t="s">
        <v>267</v>
      </c>
    </row>
    <row r="237" spans="1:2" hidden="1" outlineLevel="1">
      <c r="A237" s="22" t="s">
        <v>123</v>
      </c>
      <c r="B237" s="22" t="s">
        <v>268</v>
      </c>
    </row>
    <row r="238" spans="1:2" hidden="1" outlineLevel="1">
      <c r="A238" s="22" t="s">
        <v>124</v>
      </c>
      <c r="B238" s="22" t="s">
        <v>269</v>
      </c>
    </row>
    <row r="239" spans="1:2" hidden="1" outlineLevel="1">
      <c r="A239" s="22" t="s">
        <v>125</v>
      </c>
      <c r="B239" s="22" t="s">
        <v>270</v>
      </c>
    </row>
    <row r="240" spans="1:2" hidden="1" outlineLevel="1">
      <c r="A240" s="22" t="s">
        <v>126</v>
      </c>
      <c r="B240" s="22" t="s">
        <v>271</v>
      </c>
    </row>
    <row r="241" spans="1:2" hidden="1" outlineLevel="1">
      <c r="A241" s="22" t="s">
        <v>127</v>
      </c>
      <c r="B241" s="22" t="s">
        <v>272</v>
      </c>
    </row>
    <row r="242" spans="1:2" hidden="1" outlineLevel="1">
      <c r="A242" s="22" t="s">
        <v>128</v>
      </c>
      <c r="B242" s="22" t="s">
        <v>273</v>
      </c>
    </row>
    <row r="243" spans="1:2" hidden="1" outlineLevel="1">
      <c r="A243" s="22" t="s">
        <v>129</v>
      </c>
      <c r="B243" s="22" t="s">
        <v>274</v>
      </c>
    </row>
    <row r="244" spans="1:2" hidden="1" outlineLevel="1">
      <c r="A244" s="22" t="s">
        <v>130</v>
      </c>
      <c r="B244" s="22" t="s">
        <v>275</v>
      </c>
    </row>
    <row r="245" spans="1:2" hidden="1" outlineLevel="1">
      <c r="A245" s="22" t="s">
        <v>131</v>
      </c>
      <c r="B245" s="22" t="s">
        <v>276</v>
      </c>
    </row>
    <row r="246" spans="1:2" hidden="1" outlineLevel="1">
      <c r="A246" s="22" t="s">
        <v>132</v>
      </c>
      <c r="B246" s="22" t="s">
        <v>277</v>
      </c>
    </row>
    <row r="247" spans="1:2" hidden="1" outlineLevel="1">
      <c r="A247" s="22" t="s">
        <v>133</v>
      </c>
      <c r="B247" s="22" t="s">
        <v>278</v>
      </c>
    </row>
    <row r="248" spans="1:2" hidden="1" outlineLevel="1">
      <c r="A248" s="22" t="s">
        <v>134</v>
      </c>
      <c r="B248" s="22" t="s">
        <v>279</v>
      </c>
    </row>
    <row r="249" spans="1:2" hidden="1" outlineLevel="1">
      <c r="A249" s="22" t="s">
        <v>135</v>
      </c>
      <c r="B249" s="22" t="s">
        <v>280</v>
      </c>
    </row>
    <row r="250" spans="1:2" hidden="1" outlineLevel="1">
      <c r="A250" s="22" t="s">
        <v>136</v>
      </c>
      <c r="B250" s="22" t="s">
        <v>281</v>
      </c>
    </row>
    <row r="251" spans="1:2" hidden="1" outlineLevel="1">
      <c r="A251" s="22" t="s">
        <v>137</v>
      </c>
      <c r="B251" s="22" t="s">
        <v>282</v>
      </c>
    </row>
    <row r="252" spans="1:2" hidden="1" outlineLevel="1">
      <c r="A252" s="22" t="s">
        <v>138</v>
      </c>
      <c r="B252" s="22" t="s">
        <v>283</v>
      </c>
    </row>
    <row r="253" spans="1:2" hidden="1" outlineLevel="1">
      <c r="A253" s="22" t="s">
        <v>139</v>
      </c>
      <c r="B253" s="22" t="s">
        <v>284</v>
      </c>
    </row>
    <row r="254" spans="1:2" hidden="1" outlineLevel="1">
      <c r="A254" s="22" t="s">
        <v>140</v>
      </c>
      <c r="B254" s="22" t="s">
        <v>285</v>
      </c>
    </row>
    <row r="255" spans="1:2" hidden="1" outlineLevel="1">
      <c r="A255" s="22" t="s">
        <v>141</v>
      </c>
      <c r="B255" s="22" t="s">
        <v>286</v>
      </c>
    </row>
    <row r="256" spans="1:2" hidden="1" outlineLevel="1">
      <c r="A256" s="22" t="s">
        <v>142</v>
      </c>
      <c r="B256" s="22" t="s">
        <v>287</v>
      </c>
    </row>
    <row r="257" spans="1:49" hidden="1" outlineLevel="1">
      <c r="A257" s="22" t="s">
        <v>143</v>
      </c>
      <c r="B257" s="22" t="s">
        <v>288</v>
      </c>
    </row>
    <row r="258" spans="1:49" hidden="1" outlineLevel="1">
      <c r="A258" s="22" t="s">
        <v>144</v>
      </c>
      <c r="B258" s="22" t="s">
        <v>289</v>
      </c>
      <c r="AV258" s="22" t="s">
        <v>4</v>
      </c>
      <c r="AW258" s="22" t="s">
        <v>5</v>
      </c>
    </row>
    <row r="259" spans="1:49" hidden="1" outlineLevel="1">
      <c r="A259" s="22" t="s">
        <v>145</v>
      </c>
      <c r="B259" s="22" t="s">
        <v>290</v>
      </c>
      <c r="L259" s="21"/>
      <c r="AV259" s="22" t="s">
        <v>6</v>
      </c>
      <c r="AW259" s="22" t="s">
        <v>7</v>
      </c>
    </row>
    <row r="260" spans="1:49" hidden="1" outlineLevel="1">
      <c r="A260" s="22" t="s">
        <v>146</v>
      </c>
      <c r="B260" s="22" t="s">
        <v>291</v>
      </c>
      <c r="L260" s="22" t="s">
        <v>4</v>
      </c>
      <c r="M260" s="22" t="s">
        <v>5</v>
      </c>
      <c r="AV260" s="22" t="s">
        <v>8</v>
      </c>
      <c r="AW260" s="22" t="s">
        <v>1075</v>
      </c>
    </row>
    <row r="261" spans="1:49" hidden="1" outlineLevel="1">
      <c r="A261" s="22" t="s">
        <v>147</v>
      </c>
      <c r="B261" s="22" t="s">
        <v>292</v>
      </c>
      <c r="L261" s="22" t="s">
        <v>6</v>
      </c>
      <c r="M261" s="22" t="s">
        <v>7</v>
      </c>
      <c r="AV261" s="22" t="s">
        <v>9</v>
      </c>
      <c r="AW261" s="22" t="s">
        <v>1076</v>
      </c>
    </row>
    <row r="262" spans="1:49" hidden="1" outlineLevel="1">
      <c r="A262" s="22" t="s">
        <v>148</v>
      </c>
      <c r="B262" s="22" t="s">
        <v>1193</v>
      </c>
      <c r="L262" s="22" t="s">
        <v>8</v>
      </c>
      <c r="M262" s="22" t="s">
        <v>830</v>
      </c>
      <c r="AV262" s="22" t="s">
        <v>10</v>
      </c>
      <c r="AW262" s="22" t="s">
        <v>1077</v>
      </c>
    </row>
    <row r="263" spans="1:49" hidden="1" outlineLevel="1">
      <c r="A263" s="22" t="s">
        <v>149</v>
      </c>
      <c r="B263" s="22" t="s">
        <v>1196</v>
      </c>
      <c r="L263" s="22" t="s">
        <v>9</v>
      </c>
      <c r="M263" s="22" t="s">
        <v>831</v>
      </c>
      <c r="AV263" s="22" t="s">
        <v>11</v>
      </c>
      <c r="AW263" s="22" t="s">
        <v>1078</v>
      </c>
    </row>
    <row r="264" spans="1:49" hidden="1" outlineLevel="1">
      <c r="A264" s="22" t="s">
        <v>150</v>
      </c>
      <c r="B264" s="22" t="s">
        <v>1199</v>
      </c>
      <c r="L264" s="22" t="s">
        <v>10</v>
      </c>
      <c r="M264" s="22" t="s">
        <v>832</v>
      </c>
      <c r="AV264" s="22" t="s">
        <v>12</v>
      </c>
      <c r="AW264" s="22" t="s">
        <v>1079</v>
      </c>
    </row>
    <row r="265" spans="1:49" hidden="1" outlineLevel="1">
      <c r="A265" s="22" t="s">
        <v>151</v>
      </c>
      <c r="B265" s="22" t="s">
        <v>1202</v>
      </c>
      <c r="L265" s="22" t="s">
        <v>11</v>
      </c>
      <c r="M265" s="22" t="s">
        <v>833</v>
      </c>
      <c r="AF265" s="21" t="s">
        <v>931</v>
      </c>
      <c r="AV265" s="22" t="s">
        <v>13</v>
      </c>
      <c r="AW265" s="22" t="s">
        <v>1080</v>
      </c>
    </row>
    <row r="266" spans="1:49" hidden="1" outlineLevel="1">
      <c r="A266" s="22" t="s">
        <v>152</v>
      </c>
      <c r="B266" s="22" t="s">
        <v>1205</v>
      </c>
      <c r="L266" s="22" t="s">
        <v>12</v>
      </c>
      <c r="M266" s="22" t="s">
        <v>834</v>
      </c>
      <c r="AF266" s="22" t="s">
        <v>4</v>
      </c>
      <c r="AG266" s="22" t="s">
        <v>5</v>
      </c>
      <c r="AV266" s="22" t="s">
        <v>14</v>
      </c>
      <c r="AW266" s="22" t="s">
        <v>1081</v>
      </c>
    </row>
    <row r="267" spans="1:49" hidden="1" outlineLevel="1">
      <c r="A267" s="22" t="s">
        <v>153</v>
      </c>
      <c r="B267" s="22" t="s">
        <v>1208</v>
      </c>
      <c r="L267" s="22" t="s">
        <v>13</v>
      </c>
      <c r="M267" s="22" t="s">
        <v>835</v>
      </c>
      <c r="AF267" s="22" t="s">
        <v>6</v>
      </c>
      <c r="AG267" s="22" t="s">
        <v>7</v>
      </c>
      <c r="AV267" s="22" t="s">
        <v>15</v>
      </c>
      <c r="AW267" s="22" t="s">
        <v>1082</v>
      </c>
    </row>
    <row r="268" spans="1:49" hidden="1" outlineLevel="1">
      <c r="A268" s="22" t="s">
        <v>154</v>
      </c>
      <c r="B268" s="22" t="s">
        <v>1211</v>
      </c>
      <c r="L268" s="22" t="s">
        <v>14</v>
      </c>
      <c r="M268" s="22" t="s">
        <v>836</v>
      </c>
      <c r="AF268" s="22" t="s">
        <v>8</v>
      </c>
      <c r="AG268" s="22" t="s">
        <v>907</v>
      </c>
      <c r="AV268" s="22" t="s">
        <v>16</v>
      </c>
      <c r="AW268" s="22" t="s">
        <v>1083</v>
      </c>
    </row>
    <row r="269" spans="1:49" hidden="1" outlineLevel="1">
      <c r="A269" s="22" t="s">
        <v>155</v>
      </c>
      <c r="B269" s="22" t="s">
        <v>1214</v>
      </c>
      <c r="L269" s="22" t="s">
        <v>15</v>
      </c>
      <c r="M269" s="22" t="s">
        <v>837</v>
      </c>
      <c r="AF269" s="22" t="s">
        <v>9</v>
      </c>
      <c r="AG269" s="22" t="s">
        <v>908</v>
      </c>
      <c r="AV269" s="22" t="s">
        <v>17</v>
      </c>
      <c r="AW269" s="22" t="s">
        <v>1084</v>
      </c>
    </row>
    <row r="270" spans="1:49" hidden="1" outlineLevel="1">
      <c r="A270" s="22" t="s">
        <v>156</v>
      </c>
      <c r="B270" s="22" t="s">
        <v>293</v>
      </c>
      <c r="L270" s="22" t="s">
        <v>16</v>
      </c>
      <c r="M270" s="22" t="s">
        <v>838</v>
      </c>
      <c r="AF270" s="22" t="s">
        <v>10</v>
      </c>
      <c r="AG270" s="22" t="s">
        <v>909</v>
      </c>
      <c r="AV270" s="22" t="s">
        <v>18</v>
      </c>
      <c r="AW270" s="22" t="s">
        <v>1085</v>
      </c>
    </row>
    <row r="271" spans="1:49" hidden="1" outlineLevel="1">
      <c r="A271" s="22" t="s">
        <v>157</v>
      </c>
      <c r="B271" s="22" t="s">
        <v>294</v>
      </c>
      <c r="L271" s="22" t="s">
        <v>17</v>
      </c>
      <c r="M271" s="22" t="s">
        <v>839</v>
      </c>
      <c r="AF271" s="22" t="s">
        <v>11</v>
      </c>
      <c r="AG271" s="22" t="s">
        <v>910</v>
      </c>
      <c r="AV271" s="22" t="s">
        <v>19</v>
      </c>
      <c r="AW271" s="22" t="s">
        <v>1086</v>
      </c>
    </row>
    <row r="272" spans="1:49" hidden="1" outlineLevel="1">
      <c r="A272" s="22" t="s">
        <v>295</v>
      </c>
      <c r="B272" s="22" t="s">
        <v>296</v>
      </c>
      <c r="L272" s="22" t="s">
        <v>18</v>
      </c>
      <c r="M272" s="22" t="s">
        <v>840</v>
      </c>
      <c r="AF272" s="22" t="s">
        <v>12</v>
      </c>
      <c r="AG272" s="22" t="s">
        <v>911</v>
      </c>
      <c r="AV272" s="22" t="s">
        <v>20</v>
      </c>
      <c r="AW272" s="22" t="s">
        <v>1087</v>
      </c>
    </row>
    <row r="273" spans="1:67" hidden="1" outlineLevel="1">
      <c r="A273" s="22" t="s">
        <v>297</v>
      </c>
      <c r="B273" s="22" t="s">
        <v>298</v>
      </c>
      <c r="L273" s="22" t="s">
        <v>19</v>
      </c>
      <c r="M273" s="22" t="s">
        <v>841</v>
      </c>
      <c r="AF273" s="22" t="s">
        <v>13</v>
      </c>
      <c r="AG273" s="22" t="s">
        <v>912</v>
      </c>
      <c r="AV273" s="22" t="s">
        <v>21</v>
      </c>
      <c r="AW273" s="22" t="s">
        <v>1088</v>
      </c>
    </row>
    <row r="274" spans="1:67" hidden="1" outlineLevel="1">
      <c r="A274" s="22" t="s">
        <v>299</v>
      </c>
      <c r="B274" s="22" t="s">
        <v>300</v>
      </c>
      <c r="L274" s="22" t="s">
        <v>20</v>
      </c>
      <c r="M274" s="22" t="s">
        <v>842</v>
      </c>
      <c r="AF274" s="22" t="s">
        <v>14</v>
      </c>
      <c r="AG274" s="22" t="s">
        <v>913</v>
      </c>
      <c r="AV274" s="22" t="s">
        <v>22</v>
      </c>
      <c r="AW274" s="22" t="s">
        <v>1089</v>
      </c>
    </row>
    <row r="275" spans="1:67" hidden="1" outlineLevel="1">
      <c r="A275" s="22" t="s">
        <v>301</v>
      </c>
      <c r="B275" s="22" t="s">
        <v>302</v>
      </c>
      <c r="L275" s="22" t="s">
        <v>21</v>
      </c>
      <c r="M275" s="22" t="s">
        <v>843</v>
      </c>
      <c r="AF275" s="22" t="s">
        <v>15</v>
      </c>
      <c r="AG275" s="22" t="s">
        <v>914</v>
      </c>
      <c r="AV275" s="22" t="s">
        <v>23</v>
      </c>
      <c r="AW275" s="22" t="s">
        <v>1090</v>
      </c>
    </row>
    <row r="276" spans="1:67" hidden="1" outlineLevel="1">
      <c r="A276" s="22" t="s">
        <v>303</v>
      </c>
      <c r="B276" s="22" t="s">
        <v>304</v>
      </c>
      <c r="L276" s="22" t="s">
        <v>22</v>
      </c>
      <c r="M276" s="22" t="s">
        <v>844</v>
      </c>
      <c r="AF276" s="22" t="s">
        <v>16</v>
      </c>
      <c r="AG276" s="22" t="s">
        <v>915</v>
      </c>
      <c r="AV276" s="22" t="s">
        <v>24</v>
      </c>
      <c r="AW276" s="22" t="s">
        <v>1091</v>
      </c>
    </row>
    <row r="277" spans="1:67" hidden="1" outlineLevel="1">
      <c r="A277" s="22" t="s">
        <v>305</v>
      </c>
      <c r="B277" s="22" t="s">
        <v>306</v>
      </c>
      <c r="L277" s="22" t="s">
        <v>23</v>
      </c>
      <c r="M277" s="22" t="s">
        <v>845</v>
      </c>
      <c r="AF277" s="22" t="s">
        <v>17</v>
      </c>
      <c r="AG277" s="22" t="s">
        <v>916</v>
      </c>
      <c r="AV277" s="22" t="s">
        <v>54</v>
      </c>
      <c r="AW277" s="22" t="s">
        <v>1092</v>
      </c>
    </row>
    <row r="278" spans="1:67" hidden="1" outlineLevel="1">
      <c r="A278" s="22" t="s">
        <v>307</v>
      </c>
      <c r="B278" s="22" t="s">
        <v>308</v>
      </c>
      <c r="L278" s="22" t="s">
        <v>24</v>
      </c>
      <c r="M278" s="22" t="s">
        <v>846</v>
      </c>
      <c r="AF278" s="22" t="s">
        <v>18</v>
      </c>
      <c r="AG278" s="22" t="s">
        <v>917</v>
      </c>
      <c r="AV278" s="22" t="s">
        <v>55</v>
      </c>
      <c r="AW278" s="22" t="s">
        <v>1093</v>
      </c>
    </row>
    <row r="279" spans="1:67" hidden="1" outlineLevel="1">
      <c r="A279" s="22" t="s">
        <v>309</v>
      </c>
      <c r="B279" s="22" t="s">
        <v>310</v>
      </c>
      <c r="L279" s="22" t="s">
        <v>54</v>
      </c>
      <c r="M279" s="22" t="s">
        <v>847</v>
      </c>
      <c r="AF279" s="22" t="s">
        <v>19</v>
      </c>
      <c r="AG279" s="22" t="s">
        <v>918</v>
      </c>
      <c r="AV279" s="22" t="s">
        <v>69</v>
      </c>
      <c r="AW279" s="22" t="s">
        <v>63</v>
      </c>
    </row>
    <row r="280" spans="1:67" collapsed="1">
      <c r="A280" s="22" t="s">
        <v>25</v>
      </c>
      <c r="B280" s="22" t="s">
        <v>70</v>
      </c>
      <c r="L280" s="22" t="s">
        <v>25</v>
      </c>
      <c r="M280" s="22" t="s">
        <v>70</v>
      </c>
      <c r="AF280" s="22" t="s">
        <v>25</v>
      </c>
      <c r="AG280" s="22" t="s">
        <v>70</v>
      </c>
      <c r="AV280" s="22" t="s">
        <v>25</v>
      </c>
      <c r="AW280" s="22" t="s">
        <v>70</v>
      </c>
    </row>
    <row r="281" spans="1:67">
      <c r="A281" s="22" t="s">
        <v>26</v>
      </c>
      <c r="B281" s="22" t="s">
        <v>43</v>
      </c>
      <c r="L281" s="22" t="s">
        <v>26</v>
      </c>
      <c r="M281" s="22" t="s">
        <v>43</v>
      </c>
      <c r="AF281" s="22" t="s">
        <v>26</v>
      </c>
      <c r="AG281" s="22" t="s">
        <v>43</v>
      </c>
      <c r="AV281" s="22" t="s">
        <v>26</v>
      </c>
      <c r="AW281" s="22" t="s">
        <v>43</v>
      </c>
    </row>
    <row r="282" spans="1:67">
      <c r="A282" s="22" t="s">
        <v>28</v>
      </c>
      <c r="B282" s="22" t="s">
        <v>29</v>
      </c>
      <c r="L282" s="22" t="s">
        <v>28</v>
      </c>
      <c r="M282" s="22" t="s">
        <v>29</v>
      </c>
      <c r="AF282" s="22" t="s">
        <v>28</v>
      </c>
      <c r="AG282" s="22" t="s">
        <v>29</v>
      </c>
      <c r="AV282" s="22" t="s">
        <v>28</v>
      </c>
      <c r="AW282" s="22" t="s">
        <v>29</v>
      </c>
    </row>
    <row r="283" spans="1:67">
      <c r="A283" s="22" t="s">
        <v>32</v>
      </c>
      <c r="B283" s="22" t="s">
        <v>33</v>
      </c>
      <c r="L283" s="22" t="s">
        <v>32</v>
      </c>
      <c r="M283" s="22" t="s">
        <v>33</v>
      </c>
      <c r="AF283" s="22" t="s">
        <v>32</v>
      </c>
      <c r="AG283" s="22" t="s">
        <v>33</v>
      </c>
      <c r="AV283" s="22" t="s">
        <v>32</v>
      </c>
      <c r="AW283" s="22" t="s">
        <v>33</v>
      </c>
    </row>
    <row r="284" spans="1:67">
      <c r="A284" s="22" t="s">
        <v>34</v>
      </c>
      <c r="B284" s="22" t="s">
        <v>31</v>
      </c>
      <c r="L284" s="22" t="s">
        <v>34</v>
      </c>
      <c r="M284" s="22" t="s">
        <v>31</v>
      </c>
      <c r="AF284" s="22" t="s">
        <v>34</v>
      </c>
      <c r="AG284" s="22" t="s">
        <v>31</v>
      </c>
      <c r="AV284" s="22" t="s">
        <v>34</v>
      </c>
      <c r="AW284" s="22" t="s">
        <v>31</v>
      </c>
    </row>
    <row r="285" spans="1:67">
      <c r="A285" s="22" t="s">
        <v>35</v>
      </c>
      <c r="B285" s="22" t="s">
        <v>36</v>
      </c>
      <c r="L285" s="22" t="s">
        <v>35</v>
      </c>
      <c r="M285" s="22" t="s">
        <v>36</v>
      </c>
      <c r="AF285" s="22" t="s">
        <v>35</v>
      </c>
      <c r="AG285" s="22" t="s">
        <v>36</v>
      </c>
      <c r="AV285" s="22" t="s">
        <v>35</v>
      </c>
      <c r="AW285" s="22" t="s">
        <v>36</v>
      </c>
    </row>
    <row r="286" spans="1:67">
      <c r="A286" s="22" t="s">
        <v>37</v>
      </c>
      <c r="B286" s="22" t="s">
        <v>38</v>
      </c>
      <c r="L286" s="22" t="s">
        <v>37</v>
      </c>
      <c r="M286" s="22" t="s">
        <v>38</v>
      </c>
      <c r="AF286" s="22" t="s">
        <v>37</v>
      </c>
      <c r="AG286" s="22" t="s">
        <v>38</v>
      </c>
      <c r="AV286" s="22" t="s">
        <v>37</v>
      </c>
      <c r="AW286" s="22" t="s">
        <v>38</v>
      </c>
    </row>
    <row r="288" spans="1:67">
      <c r="A288" s="22" t="s">
        <v>36</v>
      </c>
      <c r="B288" s="22" t="s">
        <v>39</v>
      </c>
      <c r="C288" s="22" t="s">
        <v>1217</v>
      </c>
      <c r="D288" s="22" t="s">
        <v>1218</v>
      </c>
      <c r="E288" s="22" t="s">
        <v>1219</v>
      </c>
      <c r="F288" s="22" t="s">
        <v>1220</v>
      </c>
      <c r="G288" s="22" t="s">
        <v>1221</v>
      </c>
      <c r="H288" s="22" t="s">
        <v>1222</v>
      </c>
      <c r="I288" s="22" t="s">
        <v>1223</v>
      </c>
      <c r="J288" s="22" t="s">
        <v>1224</v>
      </c>
      <c r="K288" s="22" t="s">
        <v>401</v>
      </c>
      <c r="L288" s="22" t="s">
        <v>36</v>
      </c>
      <c r="M288" s="22" t="s">
        <v>39</v>
      </c>
      <c r="N288" s="22" t="s">
        <v>848</v>
      </c>
      <c r="O288" s="22" t="s">
        <v>849</v>
      </c>
      <c r="P288" s="22" t="s">
        <v>850</v>
      </c>
      <c r="Q288" s="22" t="s">
        <v>851</v>
      </c>
      <c r="R288" s="22" t="s">
        <v>852</v>
      </c>
      <c r="S288" s="22" t="s">
        <v>853</v>
      </c>
      <c r="T288" s="22" t="s">
        <v>854</v>
      </c>
      <c r="U288" s="22" t="s">
        <v>855</v>
      </c>
      <c r="V288" s="22" t="s">
        <v>856</v>
      </c>
      <c r="W288" s="22" t="s">
        <v>857</v>
      </c>
      <c r="X288" s="22" t="s">
        <v>858</v>
      </c>
      <c r="Y288" s="22" t="s">
        <v>859</v>
      </c>
      <c r="Z288" s="22" t="s">
        <v>860</v>
      </c>
      <c r="AA288" s="22" t="s">
        <v>861</v>
      </c>
      <c r="AB288" s="22" t="s">
        <v>862</v>
      </c>
      <c r="AC288" s="22" t="s">
        <v>863</v>
      </c>
      <c r="AD288" s="22" t="s">
        <v>864</v>
      </c>
      <c r="AE288" s="22" t="s">
        <v>865</v>
      </c>
      <c r="AF288" s="22" t="s">
        <v>36</v>
      </c>
      <c r="AG288" s="22" t="s">
        <v>39</v>
      </c>
      <c r="AH288" s="22" t="s">
        <v>919</v>
      </c>
      <c r="AI288" s="22" t="s">
        <v>920</v>
      </c>
      <c r="AJ288" s="22" t="s">
        <v>921</v>
      </c>
      <c r="AK288" s="22" t="s">
        <v>922</v>
      </c>
      <c r="AL288" s="22" t="s">
        <v>923</v>
      </c>
      <c r="AM288" s="22" t="s">
        <v>924</v>
      </c>
      <c r="AN288" s="22" t="s">
        <v>925</v>
      </c>
      <c r="AO288" s="22" t="s">
        <v>926</v>
      </c>
      <c r="AP288" s="22" t="s">
        <v>927</v>
      </c>
      <c r="AQ288" s="22" t="s">
        <v>928</v>
      </c>
      <c r="AR288" s="22" t="s">
        <v>929</v>
      </c>
      <c r="AS288" s="22" t="s">
        <v>930</v>
      </c>
      <c r="AT288" s="22" t="s">
        <v>1112</v>
      </c>
      <c r="AU288" s="22" t="s">
        <v>40</v>
      </c>
      <c r="AV288" s="22" t="s">
        <v>1302</v>
      </c>
      <c r="AW288" s="22" t="s">
        <v>1303</v>
      </c>
      <c r="AX288" s="22" t="s">
        <v>1094</v>
      </c>
      <c r="AY288" s="22" t="s">
        <v>1095</v>
      </c>
      <c r="AZ288" s="22" t="s">
        <v>1096</v>
      </c>
      <c r="BA288" s="22" t="s">
        <v>1097</v>
      </c>
      <c r="BB288" s="22" t="s">
        <v>1098</v>
      </c>
      <c r="BC288" s="22" t="s">
        <v>1099</v>
      </c>
      <c r="BD288" s="22" t="s">
        <v>1100</v>
      </c>
      <c r="BE288" s="22" t="s">
        <v>1101</v>
      </c>
      <c r="BF288" s="22" t="s">
        <v>1102</v>
      </c>
      <c r="BG288" s="22" t="s">
        <v>1103</v>
      </c>
      <c r="BH288" s="22" t="s">
        <v>1104</v>
      </c>
      <c r="BI288" s="22" t="s">
        <v>1105</v>
      </c>
      <c r="BJ288" s="22" t="s">
        <v>1106</v>
      </c>
      <c r="BK288" s="22" t="s">
        <v>1107</v>
      </c>
      <c r="BL288" s="22" t="s">
        <v>1108</v>
      </c>
      <c r="BM288" s="22" t="s">
        <v>1109</v>
      </c>
      <c r="BN288" s="22" t="s">
        <v>1110</v>
      </c>
      <c r="BO288" s="22" t="s">
        <v>1111</v>
      </c>
    </row>
    <row r="289" spans="1:67">
      <c r="A289" s="22" t="s">
        <v>71</v>
      </c>
      <c r="B289" s="22" t="s">
        <v>44</v>
      </c>
      <c r="C289" s="22">
        <v>49.904456000000003</v>
      </c>
      <c r="D289" s="22">
        <v>59.350757999999999</v>
      </c>
      <c r="E289" s="22">
        <v>46.694837999999997</v>
      </c>
      <c r="F289" s="22">
        <v>36.953626999999997</v>
      </c>
      <c r="G289" s="22">
        <v>57.736141000000003</v>
      </c>
      <c r="H289" s="22">
        <v>59.673158999999998</v>
      </c>
      <c r="I289" s="22">
        <v>32.928013</v>
      </c>
      <c r="J289" s="22">
        <v>34.209105999999998</v>
      </c>
      <c r="K289" s="22">
        <v>42.283923999999999</v>
      </c>
      <c r="L289" s="22" t="s">
        <v>71</v>
      </c>
      <c r="M289" s="22" t="s">
        <v>44</v>
      </c>
      <c r="N289" s="22">
        <v>176.14054999999999</v>
      </c>
      <c r="O289" s="22">
        <v>228.46599000000001</v>
      </c>
      <c r="P289" s="22">
        <v>170.5198</v>
      </c>
      <c r="Q289" s="22">
        <v>121.36514</v>
      </c>
      <c r="R289" s="22">
        <v>213.55821</v>
      </c>
      <c r="S289" s="22">
        <v>222.63874999999999</v>
      </c>
      <c r="T289" s="22">
        <v>104.73462000000001</v>
      </c>
      <c r="U289" s="22">
        <v>110.86785</v>
      </c>
      <c r="V289" s="22">
        <v>128.16283999999999</v>
      </c>
      <c r="W289" s="22">
        <v>194.36921000000001</v>
      </c>
      <c r="X289" s="22">
        <v>246.66967</v>
      </c>
      <c r="Y289" s="22">
        <v>188.74960999999999</v>
      </c>
      <c r="Z289" s="22">
        <v>139.61729</v>
      </c>
      <c r="AA289" s="22">
        <v>231.76837</v>
      </c>
      <c r="AB289" s="22">
        <v>240.84608</v>
      </c>
      <c r="AC289" s="22">
        <v>122.99388999999999</v>
      </c>
      <c r="AD289" s="22">
        <v>129.12429</v>
      </c>
      <c r="AE289" s="22">
        <v>146.41298</v>
      </c>
      <c r="AF289" s="22" t="s">
        <v>71</v>
      </c>
      <c r="AG289" s="22" t="s">
        <v>44</v>
      </c>
      <c r="AH289" s="22">
        <v>0.12073666</v>
      </c>
      <c r="AI289" s="22">
        <v>4.1421080999999998E-2</v>
      </c>
      <c r="AJ289" s="22">
        <v>9.2634397000000007E-3</v>
      </c>
      <c r="AK289" s="22">
        <v>1.0105486E-2</v>
      </c>
      <c r="AL289" s="22">
        <v>6.5388768000000002E-3</v>
      </c>
      <c r="AM289" s="22">
        <v>9.2634397000000007E-3</v>
      </c>
      <c r="AN289" s="22">
        <v>1.0105486E-2</v>
      </c>
      <c r="AO289" s="22">
        <v>6.5388768000000002E-3</v>
      </c>
      <c r="AP289" s="22">
        <v>0.12696995</v>
      </c>
      <c r="AQ289" s="22">
        <v>0.12696995</v>
      </c>
      <c r="AR289" s="22">
        <v>0.13376083</v>
      </c>
      <c r="AS289" s="22">
        <v>3.8034406999999999E-2</v>
      </c>
      <c r="AT289" s="22">
        <v>0.19432806999999999</v>
      </c>
      <c r="AU289" s="22">
        <v>1.3493231E-2</v>
      </c>
      <c r="AV289" s="22">
        <v>0.12120301999999999</v>
      </c>
      <c r="AW289" s="22">
        <v>0.18569258999999999</v>
      </c>
      <c r="AX289" s="22">
        <v>10.277396</v>
      </c>
      <c r="AY289" s="22">
        <v>12.250031</v>
      </c>
      <c r="AZ289" s="22">
        <v>9.4394767999999996</v>
      </c>
      <c r="BA289" s="22">
        <v>12.216286999999999</v>
      </c>
      <c r="BB289" s="22">
        <v>12.216286999999999</v>
      </c>
      <c r="BC289" s="22">
        <v>12.216286999999999</v>
      </c>
      <c r="BD289" s="22">
        <v>9.4394767999999996</v>
      </c>
      <c r="BE289" s="22">
        <v>9.4394767999999996</v>
      </c>
      <c r="BF289" s="22">
        <v>10.277396</v>
      </c>
      <c r="BG289" s="22">
        <v>11.935452</v>
      </c>
      <c r="BH289" s="22">
        <v>10.674185</v>
      </c>
      <c r="BI289" s="22">
        <v>10.210485</v>
      </c>
      <c r="BJ289" s="22">
        <v>10.674185</v>
      </c>
      <c r="BK289" s="22">
        <v>11.981649000000001</v>
      </c>
      <c r="BL289" s="22">
        <v>11.981649000000001</v>
      </c>
      <c r="BM289" s="22">
        <v>10.210485</v>
      </c>
      <c r="BN289" s="22">
        <v>10.210485</v>
      </c>
      <c r="BO289" s="22">
        <v>11.935452</v>
      </c>
    </row>
    <row r="300" spans="1:67" s="21" customFormat="1">
      <c r="A300" s="21" t="s">
        <v>158</v>
      </c>
    </row>
    <row r="301" spans="1:67" hidden="1" outlineLevel="1">
      <c r="A301" s="22" t="s">
        <v>4</v>
      </c>
      <c r="B301" s="22" t="s">
        <v>5</v>
      </c>
    </row>
    <row r="302" spans="1:67" hidden="1" outlineLevel="1">
      <c r="A302" s="22" t="s">
        <v>6</v>
      </c>
      <c r="B302" s="22" t="s">
        <v>7</v>
      </c>
    </row>
    <row r="303" spans="1:67" hidden="1" outlineLevel="1">
      <c r="A303" s="22" t="s">
        <v>8</v>
      </c>
      <c r="B303" s="22" t="s">
        <v>203</v>
      </c>
    </row>
    <row r="304" spans="1:67" hidden="1" outlineLevel="1">
      <c r="A304" s="22" t="s">
        <v>9</v>
      </c>
      <c r="B304" s="22" t="s">
        <v>204</v>
      </c>
    </row>
    <row r="305" spans="1:2" hidden="1" outlineLevel="1">
      <c r="A305" s="22" t="s">
        <v>10</v>
      </c>
      <c r="B305" s="22" t="s">
        <v>205</v>
      </c>
    </row>
    <row r="306" spans="1:2" hidden="1" outlineLevel="1">
      <c r="A306" s="22" t="s">
        <v>11</v>
      </c>
      <c r="B306" s="22" t="s">
        <v>206</v>
      </c>
    </row>
    <row r="307" spans="1:2" hidden="1" outlineLevel="1">
      <c r="A307" s="22" t="s">
        <v>12</v>
      </c>
      <c r="B307" s="22" t="s">
        <v>207</v>
      </c>
    </row>
    <row r="308" spans="1:2" hidden="1" outlineLevel="1">
      <c r="A308" s="22" t="s">
        <v>13</v>
      </c>
      <c r="B308" s="22" t="s">
        <v>208</v>
      </c>
    </row>
    <row r="309" spans="1:2" hidden="1" outlineLevel="1">
      <c r="A309" s="22" t="s">
        <v>14</v>
      </c>
      <c r="B309" s="22" t="s">
        <v>209</v>
      </c>
    </row>
    <row r="310" spans="1:2" hidden="1" outlineLevel="1">
      <c r="A310" s="22" t="s">
        <v>15</v>
      </c>
      <c r="B310" s="22" t="s">
        <v>210</v>
      </c>
    </row>
    <row r="311" spans="1:2" hidden="1" outlineLevel="1">
      <c r="A311" s="22" t="s">
        <v>16</v>
      </c>
      <c r="B311" s="22" t="s">
        <v>211</v>
      </c>
    </row>
    <row r="312" spans="1:2" hidden="1" outlineLevel="1">
      <c r="A312" s="22" t="s">
        <v>17</v>
      </c>
      <c r="B312" s="22" t="s">
        <v>212</v>
      </c>
    </row>
    <row r="313" spans="1:2" hidden="1" outlineLevel="1">
      <c r="A313" s="22" t="s">
        <v>18</v>
      </c>
      <c r="B313" s="22" t="s">
        <v>213</v>
      </c>
    </row>
    <row r="314" spans="1:2" hidden="1" outlineLevel="1">
      <c r="A314" s="22" t="s">
        <v>19</v>
      </c>
      <c r="B314" s="22" t="s">
        <v>214</v>
      </c>
    </row>
    <row r="315" spans="1:2" hidden="1" outlineLevel="1">
      <c r="A315" s="22" t="s">
        <v>20</v>
      </c>
      <c r="B315" s="22" t="s">
        <v>215</v>
      </c>
    </row>
    <row r="316" spans="1:2" hidden="1" outlineLevel="1">
      <c r="A316" s="22" t="s">
        <v>21</v>
      </c>
      <c r="B316" s="22" t="s">
        <v>216</v>
      </c>
    </row>
    <row r="317" spans="1:2" hidden="1" outlineLevel="1">
      <c r="A317" s="22" t="s">
        <v>22</v>
      </c>
      <c r="B317" s="22" t="s">
        <v>217</v>
      </c>
    </row>
    <row r="318" spans="1:2" hidden="1" outlineLevel="1">
      <c r="A318" s="22" t="s">
        <v>23</v>
      </c>
      <c r="B318" s="22" t="s">
        <v>218</v>
      </c>
    </row>
    <row r="319" spans="1:2" hidden="1" outlineLevel="1">
      <c r="A319" s="22" t="s">
        <v>24</v>
      </c>
      <c r="B319" s="22" t="s">
        <v>219</v>
      </c>
    </row>
    <row r="320" spans="1:2" hidden="1" outlineLevel="1">
      <c r="A320" s="22" t="s">
        <v>54</v>
      </c>
      <c r="B320" s="22" t="s">
        <v>220</v>
      </c>
    </row>
    <row r="321" spans="1:2" hidden="1" outlineLevel="1">
      <c r="A321" s="22" t="s">
        <v>55</v>
      </c>
      <c r="B321" s="22" t="s">
        <v>221</v>
      </c>
    </row>
    <row r="322" spans="1:2" hidden="1" outlineLevel="1">
      <c r="A322" s="22" t="s">
        <v>69</v>
      </c>
      <c r="B322" s="22" t="s">
        <v>222</v>
      </c>
    </row>
    <row r="323" spans="1:2" hidden="1" outlineLevel="1">
      <c r="A323" s="22" t="s">
        <v>78</v>
      </c>
      <c r="B323" s="22" t="s">
        <v>223</v>
      </c>
    </row>
    <row r="324" spans="1:2" hidden="1" outlineLevel="1">
      <c r="A324" s="22" t="s">
        <v>79</v>
      </c>
      <c r="B324" s="22" t="s">
        <v>224</v>
      </c>
    </row>
    <row r="325" spans="1:2" hidden="1" outlineLevel="1">
      <c r="A325" s="22" t="s">
        <v>80</v>
      </c>
      <c r="B325" s="22" t="s">
        <v>225</v>
      </c>
    </row>
    <row r="326" spans="1:2" hidden="1" outlineLevel="1">
      <c r="A326" s="22" t="s">
        <v>81</v>
      </c>
      <c r="B326" s="22" t="s">
        <v>226</v>
      </c>
    </row>
    <row r="327" spans="1:2" hidden="1" outlineLevel="1">
      <c r="A327" s="22" t="s">
        <v>82</v>
      </c>
      <c r="B327" s="22" t="s">
        <v>227</v>
      </c>
    </row>
    <row r="328" spans="1:2" hidden="1" outlineLevel="1">
      <c r="A328" s="22" t="s">
        <v>83</v>
      </c>
      <c r="B328" s="22" t="s">
        <v>228</v>
      </c>
    </row>
    <row r="329" spans="1:2" hidden="1" outlineLevel="1">
      <c r="A329" s="22" t="s">
        <v>84</v>
      </c>
      <c r="B329" s="22" t="s">
        <v>229</v>
      </c>
    </row>
    <row r="330" spans="1:2" hidden="1" outlineLevel="1">
      <c r="A330" s="22" t="s">
        <v>85</v>
      </c>
      <c r="B330" s="22" t="s">
        <v>230</v>
      </c>
    </row>
    <row r="331" spans="1:2" hidden="1" outlineLevel="1">
      <c r="A331" s="22" t="s">
        <v>86</v>
      </c>
      <c r="B331" s="22" t="s">
        <v>231</v>
      </c>
    </row>
    <row r="332" spans="1:2" hidden="1" outlineLevel="1">
      <c r="A332" s="22" t="s">
        <v>87</v>
      </c>
      <c r="B332" s="22" t="s">
        <v>232</v>
      </c>
    </row>
    <row r="333" spans="1:2" hidden="1" outlineLevel="1">
      <c r="A333" s="22" t="s">
        <v>88</v>
      </c>
      <c r="B333" s="22" t="s">
        <v>233</v>
      </c>
    </row>
    <row r="334" spans="1:2" hidden="1" outlineLevel="1">
      <c r="A334" s="22" t="s">
        <v>89</v>
      </c>
      <c r="B334" s="22" t="s">
        <v>234</v>
      </c>
    </row>
    <row r="335" spans="1:2" hidden="1" outlineLevel="1">
      <c r="A335" s="22" t="s">
        <v>90</v>
      </c>
      <c r="B335" s="22" t="s">
        <v>235</v>
      </c>
    </row>
    <row r="336" spans="1:2" hidden="1" outlineLevel="1">
      <c r="A336" s="22" t="s">
        <v>91</v>
      </c>
      <c r="B336" s="22" t="s">
        <v>236</v>
      </c>
    </row>
    <row r="337" spans="1:2" hidden="1" outlineLevel="1">
      <c r="A337" s="22" t="s">
        <v>92</v>
      </c>
      <c r="B337" s="22" t="s">
        <v>237</v>
      </c>
    </row>
    <row r="338" spans="1:2" hidden="1" outlineLevel="1">
      <c r="A338" s="22" t="s">
        <v>93</v>
      </c>
      <c r="B338" s="22" t="s">
        <v>238</v>
      </c>
    </row>
    <row r="339" spans="1:2" hidden="1" outlineLevel="1">
      <c r="A339" s="22" t="s">
        <v>94</v>
      </c>
      <c r="B339" s="22" t="s">
        <v>239</v>
      </c>
    </row>
    <row r="340" spans="1:2" hidden="1" outlineLevel="1">
      <c r="A340" s="22" t="s">
        <v>95</v>
      </c>
      <c r="B340" s="22" t="s">
        <v>240</v>
      </c>
    </row>
    <row r="341" spans="1:2" hidden="1" outlineLevel="1">
      <c r="A341" s="22" t="s">
        <v>96</v>
      </c>
      <c r="B341" s="22" t="s">
        <v>241</v>
      </c>
    </row>
    <row r="342" spans="1:2" hidden="1" outlineLevel="1">
      <c r="A342" s="22" t="s">
        <v>97</v>
      </c>
      <c r="B342" s="22" t="s">
        <v>242</v>
      </c>
    </row>
    <row r="343" spans="1:2" hidden="1" outlineLevel="1">
      <c r="A343" s="22" t="s">
        <v>98</v>
      </c>
      <c r="B343" s="22" t="s">
        <v>243</v>
      </c>
    </row>
    <row r="344" spans="1:2" hidden="1" outlineLevel="1">
      <c r="A344" s="22" t="s">
        <v>99</v>
      </c>
      <c r="B344" s="22" t="s">
        <v>244</v>
      </c>
    </row>
    <row r="345" spans="1:2" hidden="1" outlineLevel="1">
      <c r="A345" s="22" t="s">
        <v>100</v>
      </c>
      <c r="B345" s="22" t="s">
        <v>245</v>
      </c>
    </row>
    <row r="346" spans="1:2" hidden="1" outlineLevel="1">
      <c r="A346" s="22" t="s">
        <v>101</v>
      </c>
      <c r="B346" s="22" t="s">
        <v>246</v>
      </c>
    </row>
    <row r="347" spans="1:2" hidden="1" outlineLevel="1">
      <c r="A347" s="22" t="s">
        <v>102</v>
      </c>
      <c r="B347" s="22" t="s">
        <v>247</v>
      </c>
    </row>
    <row r="348" spans="1:2" hidden="1" outlineLevel="1">
      <c r="A348" s="22" t="s">
        <v>103</v>
      </c>
      <c r="B348" s="22" t="s">
        <v>248</v>
      </c>
    </row>
    <row r="349" spans="1:2" hidden="1" outlineLevel="1">
      <c r="A349" s="22" t="s">
        <v>104</v>
      </c>
      <c r="B349" s="22" t="s">
        <v>249</v>
      </c>
    </row>
    <row r="350" spans="1:2" hidden="1" outlineLevel="1">
      <c r="A350" s="22" t="s">
        <v>105</v>
      </c>
      <c r="B350" s="22" t="s">
        <v>250</v>
      </c>
    </row>
    <row r="351" spans="1:2" hidden="1" outlineLevel="1">
      <c r="A351" s="22" t="s">
        <v>106</v>
      </c>
      <c r="B351" s="22" t="s">
        <v>251</v>
      </c>
    </row>
    <row r="352" spans="1:2" hidden="1" outlineLevel="1">
      <c r="A352" s="22" t="s">
        <v>107</v>
      </c>
      <c r="B352" s="22" t="s">
        <v>252</v>
      </c>
    </row>
    <row r="353" spans="1:2" hidden="1" outlineLevel="1">
      <c r="A353" s="22" t="s">
        <v>108</v>
      </c>
      <c r="B353" s="22" t="s">
        <v>253</v>
      </c>
    </row>
    <row r="354" spans="1:2" hidden="1" outlineLevel="1">
      <c r="A354" s="22" t="s">
        <v>109</v>
      </c>
      <c r="B354" s="22" t="s">
        <v>254</v>
      </c>
    </row>
    <row r="355" spans="1:2" hidden="1" outlineLevel="1">
      <c r="A355" s="22" t="s">
        <v>110</v>
      </c>
      <c r="B355" s="22" t="s">
        <v>255</v>
      </c>
    </row>
    <row r="356" spans="1:2" hidden="1" outlineLevel="1">
      <c r="A356" s="22" t="s">
        <v>111</v>
      </c>
      <c r="B356" s="22" t="s">
        <v>256</v>
      </c>
    </row>
    <row r="357" spans="1:2" hidden="1" outlineLevel="1">
      <c r="A357" s="22" t="s">
        <v>112</v>
      </c>
      <c r="B357" s="22" t="s">
        <v>257</v>
      </c>
    </row>
    <row r="358" spans="1:2" hidden="1" outlineLevel="1">
      <c r="A358" s="22" t="s">
        <v>113</v>
      </c>
      <c r="B358" s="22" t="s">
        <v>258</v>
      </c>
    </row>
    <row r="359" spans="1:2" hidden="1" outlineLevel="1">
      <c r="A359" s="22" t="s">
        <v>114</v>
      </c>
      <c r="B359" s="22" t="s">
        <v>259</v>
      </c>
    </row>
    <row r="360" spans="1:2" hidden="1" outlineLevel="1">
      <c r="A360" s="22" t="s">
        <v>115</v>
      </c>
      <c r="B360" s="22" t="s">
        <v>260</v>
      </c>
    </row>
    <row r="361" spans="1:2" hidden="1" outlineLevel="1">
      <c r="A361" s="22" t="s">
        <v>116</v>
      </c>
      <c r="B361" s="22" t="s">
        <v>261</v>
      </c>
    </row>
    <row r="362" spans="1:2" hidden="1" outlineLevel="1">
      <c r="A362" s="22" t="s">
        <v>117</v>
      </c>
      <c r="B362" s="22" t="s">
        <v>262</v>
      </c>
    </row>
    <row r="363" spans="1:2" hidden="1" outlineLevel="1">
      <c r="A363" s="22" t="s">
        <v>118</v>
      </c>
      <c r="B363" s="22" t="s">
        <v>263</v>
      </c>
    </row>
    <row r="364" spans="1:2" hidden="1" outlineLevel="1">
      <c r="A364" s="22" t="s">
        <v>119</v>
      </c>
      <c r="B364" s="22" t="s">
        <v>264</v>
      </c>
    </row>
    <row r="365" spans="1:2" hidden="1" outlineLevel="1">
      <c r="A365" s="22" t="s">
        <v>120</v>
      </c>
      <c r="B365" s="22" t="s">
        <v>265</v>
      </c>
    </row>
    <row r="366" spans="1:2" hidden="1" outlineLevel="1">
      <c r="A366" s="22" t="s">
        <v>121</v>
      </c>
      <c r="B366" s="22" t="s">
        <v>266</v>
      </c>
    </row>
    <row r="367" spans="1:2" hidden="1" outlineLevel="1">
      <c r="A367" s="22" t="s">
        <v>122</v>
      </c>
      <c r="B367" s="22" t="s">
        <v>267</v>
      </c>
    </row>
    <row r="368" spans="1:2" hidden="1" outlineLevel="1">
      <c r="A368" s="22" t="s">
        <v>123</v>
      </c>
      <c r="B368" s="22" t="s">
        <v>268</v>
      </c>
    </row>
    <row r="369" spans="1:2" hidden="1" outlineLevel="1">
      <c r="A369" s="22" t="s">
        <v>124</v>
      </c>
      <c r="B369" s="22" t="s">
        <v>269</v>
      </c>
    </row>
    <row r="370" spans="1:2" hidden="1" outlineLevel="1">
      <c r="A370" s="22" t="s">
        <v>125</v>
      </c>
      <c r="B370" s="22" t="s">
        <v>270</v>
      </c>
    </row>
    <row r="371" spans="1:2" hidden="1" outlineLevel="1">
      <c r="A371" s="22" t="s">
        <v>126</v>
      </c>
      <c r="B371" s="22" t="s">
        <v>271</v>
      </c>
    </row>
    <row r="372" spans="1:2" hidden="1" outlineLevel="1">
      <c r="A372" s="22" t="s">
        <v>127</v>
      </c>
      <c r="B372" s="22" t="s">
        <v>272</v>
      </c>
    </row>
    <row r="373" spans="1:2" hidden="1" outlineLevel="1">
      <c r="A373" s="22" t="s">
        <v>128</v>
      </c>
      <c r="B373" s="22" t="s">
        <v>273</v>
      </c>
    </row>
    <row r="374" spans="1:2" hidden="1" outlineLevel="1">
      <c r="A374" s="22" t="s">
        <v>129</v>
      </c>
      <c r="B374" s="22" t="s">
        <v>274</v>
      </c>
    </row>
    <row r="375" spans="1:2" hidden="1" outlineLevel="1">
      <c r="A375" s="22" t="s">
        <v>130</v>
      </c>
      <c r="B375" s="22" t="s">
        <v>275</v>
      </c>
    </row>
    <row r="376" spans="1:2" hidden="1" outlineLevel="1">
      <c r="A376" s="22" t="s">
        <v>131</v>
      </c>
      <c r="B376" s="22" t="s">
        <v>276</v>
      </c>
    </row>
    <row r="377" spans="1:2" hidden="1" outlineLevel="1">
      <c r="A377" s="22" t="s">
        <v>132</v>
      </c>
      <c r="B377" s="22" t="s">
        <v>277</v>
      </c>
    </row>
    <row r="378" spans="1:2" hidden="1" outlineLevel="1">
      <c r="A378" s="22" t="s">
        <v>133</v>
      </c>
      <c r="B378" s="22" t="s">
        <v>278</v>
      </c>
    </row>
    <row r="379" spans="1:2" hidden="1" outlineLevel="1">
      <c r="A379" s="22" t="s">
        <v>134</v>
      </c>
      <c r="B379" s="22" t="s">
        <v>279</v>
      </c>
    </row>
    <row r="380" spans="1:2" hidden="1" outlineLevel="1">
      <c r="A380" s="22" t="s">
        <v>135</v>
      </c>
      <c r="B380" s="22" t="s">
        <v>280</v>
      </c>
    </row>
    <row r="381" spans="1:2" hidden="1" outlineLevel="1">
      <c r="A381" s="22" t="s">
        <v>136</v>
      </c>
      <c r="B381" s="22" t="s">
        <v>281</v>
      </c>
    </row>
    <row r="382" spans="1:2" hidden="1" outlineLevel="1">
      <c r="A382" s="22" t="s">
        <v>137</v>
      </c>
      <c r="B382" s="22" t="s">
        <v>282</v>
      </c>
    </row>
    <row r="383" spans="1:2" hidden="1" outlineLevel="1">
      <c r="A383" s="22" t="s">
        <v>138</v>
      </c>
      <c r="B383" s="22" t="s">
        <v>283</v>
      </c>
    </row>
    <row r="384" spans="1:2" hidden="1" outlineLevel="1">
      <c r="A384" s="22" t="s">
        <v>139</v>
      </c>
      <c r="B384" s="22" t="s">
        <v>284</v>
      </c>
    </row>
    <row r="385" spans="1:49" hidden="1" outlineLevel="1">
      <c r="A385" s="22" t="s">
        <v>140</v>
      </c>
      <c r="B385" s="22" t="s">
        <v>285</v>
      </c>
    </row>
    <row r="386" spans="1:49" hidden="1" outlineLevel="1">
      <c r="A386" s="22" t="s">
        <v>141</v>
      </c>
      <c r="B386" s="22" t="s">
        <v>286</v>
      </c>
    </row>
    <row r="387" spans="1:49" hidden="1" outlineLevel="1">
      <c r="A387" s="22" t="s">
        <v>142</v>
      </c>
      <c r="B387" s="22" t="s">
        <v>287</v>
      </c>
    </row>
    <row r="388" spans="1:49" hidden="1" outlineLevel="1">
      <c r="A388" s="22" t="s">
        <v>143</v>
      </c>
      <c r="B388" s="22" t="s">
        <v>288</v>
      </c>
    </row>
    <row r="389" spans="1:49" hidden="1" outlineLevel="1">
      <c r="A389" s="22" t="s">
        <v>144</v>
      </c>
      <c r="B389" s="22" t="s">
        <v>289</v>
      </c>
      <c r="AV389" s="22" t="s">
        <v>4</v>
      </c>
      <c r="AW389" s="22" t="s">
        <v>5</v>
      </c>
    </row>
    <row r="390" spans="1:49" hidden="1" outlineLevel="1">
      <c r="A390" s="22" t="s">
        <v>145</v>
      </c>
      <c r="B390" s="22" t="s">
        <v>290</v>
      </c>
      <c r="L390" s="21"/>
      <c r="AV390" s="22" t="s">
        <v>6</v>
      </c>
      <c r="AW390" s="22" t="s">
        <v>7</v>
      </c>
    </row>
    <row r="391" spans="1:49" hidden="1" outlineLevel="1">
      <c r="A391" s="22" t="s">
        <v>146</v>
      </c>
      <c r="B391" s="22" t="s">
        <v>291</v>
      </c>
      <c r="L391" s="22" t="s">
        <v>4</v>
      </c>
      <c r="M391" s="22" t="s">
        <v>5</v>
      </c>
      <c r="AV391" s="22" t="s">
        <v>8</v>
      </c>
      <c r="AW391" s="22" t="s">
        <v>1075</v>
      </c>
    </row>
    <row r="392" spans="1:49" hidden="1" outlineLevel="1">
      <c r="A392" s="22" t="s">
        <v>147</v>
      </c>
      <c r="B392" s="22" t="s">
        <v>292</v>
      </c>
      <c r="L392" s="22" t="s">
        <v>6</v>
      </c>
      <c r="M392" s="22" t="s">
        <v>7</v>
      </c>
      <c r="AV392" s="22" t="s">
        <v>9</v>
      </c>
      <c r="AW392" s="22" t="s">
        <v>1076</v>
      </c>
    </row>
    <row r="393" spans="1:49" hidden="1" outlineLevel="1">
      <c r="A393" s="22" t="s">
        <v>148</v>
      </c>
      <c r="B393" s="22" t="s">
        <v>1193</v>
      </c>
      <c r="L393" s="22" t="s">
        <v>8</v>
      </c>
      <c r="M393" s="22" t="s">
        <v>830</v>
      </c>
      <c r="AV393" s="22" t="s">
        <v>10</v>
      </c>
      <c r="AW393" s="22" t="s">
        <v>1077</v>
      </c>
    </row>
    <row r="394" spans="1:49" hidden="1" outlineLevel="1">
      <c r="A394" s="22" t="s">
        <v>149</v>
      </c>
      <c r="B394" s="22" t="s">
        <v>1196</v>
      </c>
      <c r="L394" s="22" t="s">
        <v>9</v>
      </c>
      <c r="M394" s="22" t="s">
        <v>831</v>
      </c>
      <c r="AV394" s="22" t="s">
        <v>11</v>
      </c>
      <c r="AW394" s="22" t="s">
        <v>1078</v>
      </c>
    </row>
    <row r="395" spans="1:49" hidden="1" outlineLevel="1">
      <c r="A395" s="22" t="s">
        <v>150</v>
      </c>
      <c r="B395" s="22" t="s">
        <v>1199</v>
      </c>
      <c r="L395" s="22" t="s">
        <v>10</v>
      </c>
      <c r="M395" s="22" t="s">
        <v>832</v>
      </c>
      <c r="AV395" s="22" t="s">
        <v>12</v>
      </c>
      <c r="AW395" s="22" t="s">
        <v>1079</v>
      </c>
    </row>
    <row r="396" spans="1:49" hidden="1" outlineLevel="1">
      <c r="A396" s="22" t="s">
        <v>151</v>
      </c>
      <c r="B396" s="22" t="s">
        <v>1202</v>
      </c>
      <c r="L396" s="22" t="s">
        <v>11</v>
      </c>
      <c r="M396" s="22" t="s">
        <v>833</v>
      </c>
      <c r="AF396" s="21" t="s">
        <v>931</v>
      </c>
      <c r="AV396" s="22" t="s">
        <v>13</v>
      </c>
      <c r="AW396" s="22" t="s">
        <v>1080</v>
      </c>
    </row>
    <row r="397" spans="1:49" hidden="1" outlineLevel="1">
      <c r="A397" s="22" t="s">
        <v>152</v>
      </c>
      <c r="B397" s="22" t="s">
        <v>1205</v>
      </c>
      <c r="L397" s="22" t="s">
        <v>12</v>
      </c>
      <c r="M397" s="22" t="s">
        <v>834</v>
      </c>
      <c r="AF397" s="22" t="s">
        <v>4</v>
      </c>
      <c r="AG397" s="22" t="s">
        <v>5</v>
      </c>
      <c r="AV397" s="22" t="s">
        <v>14</v>
      </c>
      <c r="AW397" s="22" t="s">
        <v>1081</v>
      </c>
    </row>
    <row r="398" spans="1:49" hidden="1" outlineLevel="1">
      <c r="A398" s="22" t="s">
        <v>153</v>
      </c>
      <c r="B398" s="22" t="s">
        <v>1208</v>
      </c>
      <c r="L398" s="22" t="s">
        <v>13</v>
      </c>
      <c r="M398" s="22" t="s">
        <v>835</v>
      </c>
      <c r="AF398" s="22" t="s">
        <v>6</v>
      </c>
      <c r="AG398" s="22" t="s">
        <v>7</v>
      </c>
      <c r="AV398" s="22" t="s">
        <v>15</v>
      </c>
      <c r="AW398" s="22" t="s">
        <v>1082</v>
      </c>
    </row>
    <row r="399" spans="1:49" hidden="1" outlineLevel="1">
      <c r="A399" s="22" t="s">
        <v>154</v>
      </c>
      <c r="B399" s="22" t="s">
        <v>1211</v>
      </c>
      <c r="L399" s="22" t="s">
        <v>14</v>
      </c>
      <c r="M399" s="22" t="s">
        <v>836</v>
      </c>
      <c r="AF399" s="22" t="s">
        <v>8</v>
      </c>
      <c r="AG399" s="22" t="s">
        <v>907</v>
      </c>
      <c r="AV399" s="22" t="s">
        <v>16</v>
      </c>
      <c r="AW399" s="22" t="s">
        <v>1083</v>
      </c>
    </row>
    <row r="400" spans="1:49" hidden="1" outlineLevel="1">
      <c r="A400" s="22" t="s">
        <v>155</v>
      </c>
      <c r="B400" s="22" t="s">
        <v>1214</v>
      </c>
      <c r="L400" s="22" t="s">
        <v>15</v>
      </c>
      <c r="M400" s="22" t="s">
        <v>837</v>
      </c>
      <c r="AF400" s="22" t="s">
        <v>9</v>
      </c>
      <c r="AG400" s="22" t="s">
        <v>908</v>
      </c>
      <c r="AV400" s="22" t="s">
        <v>17</v>
      </c>
      <c r="AW400" s="22" t="s">
        <v>1084</v>
      </c>
    </row>
    <row r="401" spans="1:49" hidden="1" outlineLevel="1">
      <c r="A401" s="22" t="s">
        <v>156</v>
      </c>
      <c r="B401" s="22" t="s">
        <v>293</v>
      </c>
      <c r="L401" s="22" t="s">
        <v>16</v>
      </c>
      <c r="M401" s="22" t="s">
        <v>838</v>
      </c>
      <c r="AF401" s="22" t="s">
        <v>10</v>
      </c>
      <c r="AG401" s="22" t="s">
        <v>909</v>
      </c>
      <c r="AV401" s="22" t="s">
        <v>18</v>
      </c>
      <c r="AW401" s="22" t="s">
        <v>1085</v>
      </c>
    </row>
    <row r="402" spans="1:49" hidden="1" outlineLevel="1">
      <c r="A402" s="22" t="s">
        <v>157</v>
      </c>
      <c r="B402" s="22" t="s">
        <v>294</v>
      </c>
      <c r="L402" s="22" t="s">
        <v>17</v>
      </c>
      <c r="M402" s="22" t="s">
        <v>839</v>
      </c>
      <c r="AF402" s="22" t="s">
        <v>11</v>
      </c>
      <c r="AG402" s="22" t="s">
        <v>910</v>
      </c>
      <c r="AV402" s="22" t="s">
        <v>19</v>
      </c>
      <c r="AW402" s="22" t="s">
        <v>1086</v>
      </c>
    </row>
    <row r="403" spans="1:49" hidden="1" outlineLevel="1">
      <c r="A403" s="22" t="s">
        <v>295</v>
      </c>
      <c r="B403" s="22" t="s">
        <v>296</v>
      </c>
      <c r="L403" s="22" t="s">
        <v>18</v>
      </c>
      <c r="M403" s="22" t="s">
        <v>840</v>
      </c>
      <c r="AF403" s="22" t="s">
        <v>12</v>
      </c>
      <c r="AG403" s="22" t="s">
        <v>911</v>
      </c>
      <c r="AV403" s="22" t="s">
        <v>20</v>
      </c>
      <c r="AW403" s="22" t="s">
        <v>1087</v>
      </c>
    </row>
    <row r="404" spans="1:49" hidden="1" outlineLevel="1">
      <c r="A404" s="22" t="s">
        <v>297</v>
      </c>
      <c r="B404" s="22" t="s">
        <v>298</v>
      </c>
      <c r="L404" s="22" t="s">
        <v>19</v>
      </c>
      <c r="M404" s="22" t="s">
        <v>841</v>
      </c>
      <c r="AF404" s="22" t="s">
        <v>13</v>
      </c>
      <c r="AG404" s="22" t="s">
        <v>912</v>
      </c>
      <c r="AV404" s="22" t="s">
        <v>21</v>
      </c>
      <c r="AW404" s="22" t="s">
        <v>1088</v>
      </c>
    </row>
    <row r="405" spans="1:49" hidden="1" outlineLevel="1">
      <c r="A405" s="22" t="s">
        <v>299</v>
      </c>
      <c r="B405" s="22" t="s">
        <v>300</v>
      </c>
      <c r="L405" s="22" t="s">
        <v>20</v>
      </c>
      <c r="M405" s="22" t="s">
        <v>842</v>
      </c>
      <c r="AF405" s="22" t="s">
        <v>14</v>
      </c>
      <c r="AG405" s="22" t="s">
        <v>913</v>
      </c>
      <c r="AV405" s="22" t="s">
        <v>22</v>
      </c>
      <c r="AW405" s="22" t="s">
        <v>1089</v>
      </c>
    </row>
    <row r="406" spans="1:49" hidden="1" outlineLevel="1">
      <c r="A406" s="22" t="s">
        <v>301</v>
      </c>
      <c r="B406" s="22" t="s">
        <v>302</v>
      </c>
      <c r="L406" s="22" t="s">
        <v>21</v>
      </c>
      <c r="M406" s="22" t="s">
        <v>843</v>
      </c>
      <c r="AF406" s="22" t="s">
        <v>15</v>
      </c>
      <c r="AG406" s="22" t="s">
        <v>914</v>
      </c>
      <c r="AV406" s="22" t="s">
        <v>23</v>
      </c>
      <c r="AW406" s="22" t="s">
        <v>1090</v>
      </c>
    </row>
    <row r="407" spans="1:49" hidden="1" outlineLevel="1">
      <c r="A407" s="22" t="s">
        <v>303</v>
      </c>
      <c r="B407" s="22" t="s">
        <v>304</v>
      </c>
      <c r="L407" s="22" t="s">
        <v>22</v>
      </c>
      <c r="M407" s="22" t="s">
        <v>844</v>
      </c>
      <c r="AF407" s="22" t="s">
        <v>16</v>
      </c>
      <c r="AG407" s="22" t="s">
        <v>915</v>
      </c>
      <c r="AV407" s="22" t="s">
        <v>24</v>
      </c>
      <c r="AW407" s="22" t="s">
        <v>1091</v>
      </c>
    </row>
    <row r="408" spans="1:49" hidden="1" outlineLevel="1">
      <c r="A408" s="22" t="s">
        <v>305</v>
      </c>
      <c r="B408" s="22" t="s">
        <v>306</v>
      </c>
      <c r="L408" s="22" t="s">
        <v>23</v>
      </c>
      <c r="M408" s="22" t="s">
        <v>845</v>
      </c>
      <c r="AF408" s="22" t="s">
        <v>17</v>
      </c>
      <c r="AG408" s="22" t="s">
        <v>916</v>
      </c>
      <c r="AV408" s="22" t="s">
        <v>54</v>
      </c>
      <c r="AW408" s="22" t="s">
        <v>1092</v>
      </c>
    </row>
    <row r="409" spans="1:49" hidden="1" outlineLevel="1">
      <c r="A409" s="22" t="s">
        <v>307</v>
      </c>
      <c r="B409" s="22" t="s">
        <v>308</v>
      </c>
      <c r="L409" s="22" t="s">
        <v>24</v>
      </c>
      <c r="M409" s="22" t="s">
        <v>846</v>
      </c>
      <c r="AF409" s="22" t="s">
        <v>18</v>
      </c>
      <c r="AG409" s="22" t="s">
        <v>917</v>
      </c>
      <c r="AV409" s="22" t="s">
        <v>55</v>
      </c>
      <c r="AW409" s="22" t="s">
        <v>1093</v>
      </c>
    </row>
    <row r="410" spans="1:49" hidden="1" outlineLevel="1">
      <c r="A410" s="22" t="s">
        <v>309</v>
      </c>
      <c r="B410" s="22" t="s">
        <v>310</v>
      </c>
      <c r="L410" s="22" t="s">
        <v>54</v>
      </c>
      <c r="M410" s="22" t="s">
        <v>847</v>
      </c>
      <c r="AF410" s="22" t="s">
        <v>19</v>
      </c>
      <c r="AG410" s="22" t="s">
        <v>918</v>
      </c>
      <c r="AV410" s="22" t="s">
        <v>69</v>
      </c>
      <c r="AW410" s="22" t="s">
        <v>63</v>
      </c>
    </row>
    <row r="411" spans="1:49" collapsed="1">
      <c r="A411" s="22" t="s">
        <v>25</v>
      </c>
      <c r="B411" s="22" t="s">
        <v>611</v>
      </c>
      <c r="L411" s="22" t="s">
        <v>25</v>
      </c>
      <c r="M411" s="22" t="s">
        <v>611</v>
      </c>
      <c r="AF411" s="22" t="s">
        <v>25</v>
      </c>
      <c r="AG411" s="22" t="s">
        <v>611</v>
      </c>
      <c r="AV411" s="22" t="s">
        <v>25</v>
      </c>
      <c r="AW411" s="22" t="s">
        <v>611</v>
      </c>
    </row>
    <row r="412" spans="1:49">
      <c r="A412" s="22" t="s">
        <v>26</v>
      </c>
      <c r="B412" s="22" t="s">
        <v>27</v>
      </c>
      <c r="L412" s="22" t="s">
        <v>26</v>
      </c>
      <c r="M412" s="22" t="s">
        <v>27</v>
      </c>
      <c r="AF412" s="22" t="s">
        <v>26</v>
      </c>
      <c r="AG412" s="22" t="s">
        <v>27</v>
      </c>
      <c r="AV412" s="22" t="s">
        <v>26</v>
      </c>
      <c r="AW412" s="22" t="s">
        <v>27</v>
      </c>
    </row>
    <row r="413" spans="1:49">
      <c r="A413" s="22" t="s">
        <v>28</v>
      </c>
      <c r="B413" s="22" t="s">
        <v>29</v>
      </c>
      <c r="L413" s="22" t="s">
        <v>28</v>
      </c>
      <c r="M413" s="22" t="s">
        <v>29</v>
      </c>
      <c r="AF413" s="22" t="s">
        <v>28</v>
      </c>
      <c r="AG413" s="22" t="s">
        <v>29</v>
      </c>
      <c r="AV413" s="22" t="s">
        <v>28</v>
      </c>
      <c r="AW413" s="22" t="s">
        <v>29</v>
      </c>
    </row>
    <row r="414" spans="1:49">
      <c r="A414" s="22" t="s">
        <v>30</v>
      </c>
      <c r="B414" s="22" t="s">
        <v>31</v>
      </c>
      <c r="L414" s="22" t="s">
        <v>30</v>
      </c>
      <c r="M414" s="22" t="s">
        <v>31</v>
      </c>
      <c r="AF414" s="22" t="s">
        <v>30</v>
      </c>
      <c r="AG414" s="22" t="s">
        <v>31</v>
      </c>
      <c r="AV414" s="22" t="s">
        <v>30</v>
      </c>
      <c r="AW414" s="22" t="s">
        <v>31</v>
      </c>
    </row>
    <row r="415" spans="1:49">
      <c r="A415" s="22" t="s">
        <v>32</v>
      </c>
      <c r="B415" s="22" t="s">
        <v>33</v>
      </c>
      <c r="L415" s="22" t="s">
        <v>32</v>
      </c>
      <c r="M415" s="22" t="s">
        <v>33</v>
      </c>
      <c r="AF415" s="22" t="s">
        <v>32</v>
      </c>
      <c r="AG415" s="22" t="s">
        <v>33</v>
      </c>
      <c r="AV415" s="22" t="s">
        <v>32</v>
      </c>
      <c r="AW415" s="22" t="s">
        <v>33</v>
      </c>
    </row>
    <row r="416" spans="1:49">
      <c r="A416" s="22" t="s">
        <v>34</v>
      </c>
      <c r="B416" s="22" t="s">
        <v>33</v>
      </c>
      <c r="L416" s="22" t="s">
        <v>34</v>
      </c>
      <c r="M416" s="22" t="s">
        <v>33</v>
      </c>
      <c r="AF416" s="22" t="s">
        <v>34</v>
      </c>
      <c r="AG416" s="22" t="s">
        <v>33</v>
      </c>
      <c r="AV416" s="22" t="s">
        <v>34</v>
      </c>
      <c r="AW416" s="22" t="s">
        <v>33</v>
      </c>
    </row>
    <row r="417" spans="1:67">
      <c r="A417" s="22" t="s">
        <v>35</v>
      </c>
      <c r="B417" s="22" t="s">
        <v>36</v>
      </c>
      <c r="L417" s="22" t="s">
        <v>35</v>
      </c>
      <c r="M417" s="22" t="s">
        <v>36</v>
      </c>
      <c r="AF417" s="22" t="s">
        <v>35</v>
      </c>
      <c r="AG417" s="22" t="s">
        <v>36</v>
      </c>
      <c r="AV417" s="22" t="s">
        <v>35</v>
      </c>
      <c r="AW417" s="22" t="s">
        <v>36</v>
      </c>
    </row>
    <row r="418" spans="1:67">
      <c r="A418" s="22" t="s">
        <v>37</v>
      </c>
      <c r="B418" s="22" t="s">
        <v>38</v>
      </c>
      <c r="L418" s="22" t="s">
        <v>37</v>
      </c>
      <c r="M418" s="22" t="s">
        <v>38</v>
      </c>
      <c r="AF418" s="22" t="s">
        <v>37</v>
      </c>
      <c r="AG418" s="22" t="s">
        <v>38</v>
      </c>
      <c r="AV418" s="22" t="s">
        <v>37</v>
      </c>
      <c r="AW418" s="22" t="s">
        <v>38</v>
      </c>
    </row>
    <row r="420" spans="1:67">
      <c r="A420" s="22" t="s">
        <v>36</v>
      </c>
      <c r="B420" s="22" t="s">
        <v>39</v>
      </c>
      <c r="C420" s="22" t="s">
        <v>1217</v>
      </c>
      <c r="D420" s="22" t="s">
        <v>1218</v>
      </c>
      <c r="E420" s="22" t="s">
        <v>1219</v>
      </c>
      <c r="F420" s="22" t="s">
        <v>1220</v>
      </c>
      <c r="G420" s="22" t="s">
        <v>1221</v>
      </c>
      <c r="H420" s="22" t="s">
        <v>1222</v>
      </c>
      <c r="I420" s="22" t="s">
        <v>1223</v>
      </c>
      <c r="J420" s="22" t="s">
        <v>1224</v>
      </c>
      <c r="K420" s="22" t="s">
        <v>401</v>
      </c>
      <c r="L420" s="22" t="s">
        <v>36</v>
      </c>
      <c r="M420" s="22" t="s">
        <v>39</v>
      </c>
      <c r="N420" s="22" t="s">
        <v>848</v>
      </c>
      <c r="O420" s="22" t="s">
        <v>849</v>
      </c>
      <c r="P420" s="22" t="s">
        <v>850</v>
      </c>
      <c r="Q420" s="22" t="s">
        <v>851</v>
      </c>
      <c r="R420" s="22" t="s">
        <v>852</v>
      </c>
      <c r="S420" s="22" t="s">
        <v>853</v>
      </c>
      <c r="T420" s="22" t="s">
        <v>854</v>
      </c>
      <c r="U420" s="22" t="s">
        <v>855</v>
      </c>
      <c r="V420" s="22" t="s">
        <v>856</v>
      </c>
      <c r="W420" s="22" t="s">
        <v>857</v>
      </c>
      <c r="X420" s="22" t="s">
        <v>858</v>
      </c>
      <c r="Y420" s="22" t="s">
        <v>859</v>
      </c>
      <c r="Z420" s="22" t="s">
        <v>860</v>
      </c>
      <c r="AA420" s="22" t="s">
        <v>861</v>
      </c>
      <c r="AB420" s="22" t="s">
        <v>862</v>
      </c>
      <c r="AC420" s="22" t="s">
        <v>863</v>
      </c>
      <c r="AD420" s="22" t="s">
        <v>864</v>
      </c>
      <c r="AE420" s="22" t="s">
        <v>865</v>
      </c>
      <c r="AF420" s="22" t="s">
        <v>36</v>
      </c>
      <c r="AG420" s="22" t="s">
        <v>39</v>
      </c>
      <c r="AH420" s="22" t="s">
        <v>919</v>
      </c>
      <c r="AI420" s="22" t="s">
        <v>920</v>
      </c>
      <c r="AJ420" s="22" t="s">
        <v>921</v>
      </c>
      <c r="AK420" s="22" t="s">
        <v>922</v>
      </c>
      <c r="AL420" s="22" t="s">
        <v>923</v>
      </c>
      <c r="AM420" s="22" t="s">
        <v>924</v>
      </c>
      <c r="AN420" s="22" t="s">
        <v>925</v>
      </c>
      <c r="AO420" s="22" t="s">
        <v>926</v>
      </c>
      <c r="AP420" s="22" t="s">
        <v>927</v>
      </c>
      <c r="AQ420" s="22" t="s">
        <v>928</v>
      </c>
      <c r="AR420" s="22" t="s">
        <v>929</v>
      </c>
      <c r="AS420" s="22" t="s">
        <v>930</v>
      </c>
      <c r="AT420" s="22" t="s">
        <v>1112</v>
      </c>
      <c r="AU420" s="22" t="s">
        <v>40</v>
      </c>
      <c r="AV420" s="22" t="s">
        <v>1302</v>
      </c>
      <c r="AW420" s="22" t="s">
        <v>1303</v>
      </c>
      <c r="AX420" s="22" t="s">
        <v>1094</v>
      </c>
      <c r="AY420" s="22" t="s">
        <v>1095</v>
      </c>
      <c r="AZ420" s="22" t="s">
        <v>1096</v>
      </c>
      <c r="BA420" s="22" t="s">
        <v>1097</v>
      </c>
      <c r="BB420" s="22" t="s">
        <v>1098</v>
      </c>
      <c r="BC420" s="22" t="s">
        <v>1099</v>
      </c>
      <c r="BD420" s="22" t="s">
        <v>1100</v>
      </c>
      <c r="BE420" s="22" t="s">
        <v>1101</v>
      </c>
      <c r="BF420" s="22" t="s">
        <v>1102</v>
      </c>
      <c r="BG420" s="22" t="s">
        <v>1103</v>
      </c>
      <c r="BH420" s="22" t="s">
        <v>1104</v>
      </c>
      <c r="BI420" s="22" t="s">
        <v>1105</v>
      </c>
      <c r="BJ420" s="22" t="s">
        <v>1106</v>
      </c>
      <c r="BK420" s="22" t="s">
        <v>1107</v>
      </c>
      <c r="BL420" s="22" t="s">
        <v>1108</v>
      </c>
      <c r="BM420" s="22" t="s">
        <v>1109</v>
      </c>
      <c r="BN420" s="22" t="s">
        <v>1110</v>
      </c>
      <c r="BO420" s="22" t="s">
        <v>1111</v>
      </c>
    </row>
    <row r="421" spans="1:67">
      <c r="A421" s="22" t="s">
        <v>41</v>
      </c>
      <c r="B421" s="22" t="s">
        <v>42</v>
      </c>
      <c r="C421" s="22">
        <v>179713.83</v>
      </c>
      <c r="D421" s="22">
        <v>181103.16</v>
      </c>
      <c r="E421" s="22">
        <v>180323.56</v>
      </c>
      <c r="F421" s="22">
        <v>182612.41</v>
      </c>
      <c r="G421" s="22">
        <v>204037.5</v>
      </c>
      <c r="H421" s="22">
        <v>200019.27</v>
      </c>
      <c r="I421" s="22">
        <v>166106.26</v>
      </c>
      <c r="J421" s="22">
        <v>174123.15</v>
      </c>
      <c r="K421" s="22">
        <v>184702.27</v>
      </c>
      <c r="L421" s="22" t="s">
        <v>41</v>
      </c>
      <c r="M421" s="22" t="s">
        <v>42</v>
      </c>
      <c r="N421" s="22">
        <v>398917.94</v>
      </c>
      <c r="O421" s="22">
        <v>428522.96</v>
      </c>
      <c r="P421" s="22">
        <v>411352.65</v>
      </c>
      <c r="Q421" s="22">
        <v>435809.13</v>
      </c>
      <c r="R421" s="22">
        <v>470217.71</v>
      </c>
      <c r="S421" s="22">
        <v>450804.37</v>
      </c>
      <c r="T421" s="22">
        <v>343418.61</v>
      </c>
      <c r="U421" s="22">
        <v>381803.3</v>
      </c>
      <c r="V421" s="22">
        <v>407934.85</v>
      </c>
      <c r="W421" s="22">
        <v>420108.66</v>
      </c>
      <c r="X421" s="22">
        <v>449696.22</v>
      </c>
      <c r="Y421" s="22">
        <v>432536.41</v>
      </c>
      <c r="Z421" s="22">
        <v>456978.61</v>
      </c>
      <c r="AA421" s="22">
        <v>491382.46</v>
      </c>
      <c r="AB421" s="22">
        <v>471979.3</v>
      </c>
      <c r="AC421" s="22">
        <v>364632.75</v>
      </c>
      <c r="AD421" s="22">
        <v>402999.72</v>
      </c>
      <c r="AE421" s="22">
        <v>429120.51</v>
      </c>
      <c r="AF421" s="22" t="s">
        <v>41</v>
      </c>
      <c r="AG421" s="22" t="s">
        <v>42</v>
      </c>
      <c r="AH421" s="22">
        <v>86.944687000000002</v>
      </c>
      <c r="AI421" s="22">
        <v>43.562241999999998</v>
      </c>
      <c r="AJ421" s="22">
        <v>24.744765999999998</v>
      </c>
      <c r="AK421" s="22">
        <v>26.994064999999999</v>
      </c>
      <c r="AL421" s="22">
        <v>17.466835</v>
      </c>
      <c r="AM421" s="22">
        <v>24.744765999999998</v>
      </c>
      <c r="AN421" s="22">
        <v>26.994064999999999</v>
      </c>
      <c r="AO421" s="22">
        <v>17.466835</v>
      </c>
      <c r="AP421" s="22">
        <v>91.433387999999994</v>
      </c>
      <c r="AQ421" s="22">
        <v>91.433387999999994</v>
      </c>
      <c r="AR421" s="22">
        <v>200.51311999999999</v>
      </c>
      <c r="AS421" s="22">
        <v>65.516137000000001</v>
      </c>
      <c r="AT421" s="22">
        <v>289.40872999999999</v>
      </c>
      <c r="AU421" s="22">
        <v>51.246219000000004</v>
      </c>
      <c r="AV421" s="22">
        <v>172.70258000000001</v>
      </c>
      <c r="AW421" s="22">
        <v>267.78338000000002</v>
      </c>
      <c r="AX421" s="22">
        <v>86633.767999999996</v>
      </c>
      <c r="AY421" s="22">
        <v>90947.55</v>
      </c>
      <c r="AZ421" s="22">
        <v>62940.597000000002</v>
      </c>
      <c r="BA421" s="22">
        <v>91057.497000000003</v>
      </c>
      <c r="BB421" s="22">
        <v>91057.497000000003</v>
      </c>
      <c r="BC421" s="22">
        <v>91057.497000000003</v>
      </c>
      <c r="BD421" s="22">
        <v>62940.597000000002</v>
      </c>
      <c r="BE421" s="22">
        <v>62940.597000000002</v>
      </c>
      <c r="BF421" s="22">
        <v>86633.767999999996</v>
      </c>
      <c r="BG421" s="22">
        <v>75588.178</v>
      </c>
      <c r="BH421" s="22">
        <v>71537.148000000001</v>
      </c>
      <c r="BI421" s="22">
        <v>73899.752999999997</v>
      </c>
      <c r="BJ421" s="22">
        <v>71537.148000000001</v>
      </c>
      <c r="BK421" s="22">
        <v>83572.721999999994</v>
      </c>
      <c r="BL421" s="22">
        <v>83572.721999999994</v>
      </c>
      <c r="BM421" s="22">
        <v>73899.752999999997</v>
      </c>
      <c r="BN421" s="22">
        <v>73899.752999999997</v>
      </c>
      <c r="BO421" s="22">
        <v>75588.178</v>
      </c>
    </row>
    <row r="436" spans="34:69">
      <c r="AH436" s="23"/>
      <c r="AI436" s="23"/>
      <c r="AJ436" s="23"/>
      <c r="AK436" s="23"/>
      <c r="AL436" s="23"/>
      <c r="AM436" s="23"/>
      <c r="AN436" s="23"/>
      <c r="AO436" s="23"/>
      <c r="AP436" s="23"/>
      <c r="AQ436" s="23"/>
    </row>
    <row r="438" spans="34:69">
      <c r="AH438" s="23"/>
      <c r="AI438" s="23"/>
      <c r="AJ438" s="23"/>
      <c r="AK438" s="23"/>
      <c r="AL438" s="23"/>
      <c r="AM438" s="23"/>
      <c r="AN438" s="23"/>
      <c r="AO438" s="23"/>
      <c r="AP438" s="23"/>
      <c r="AQ438" s="23"/>
      <c r="AR438" s="23"/>
      <c r="AS438" s="23"/>
      <c r="AT438" s="23"/>
      <c r="AU438" s="23"/>
      <c r="AX438" s="23"/>
      <c r="AZ438" s="23"/>
      <c r="BD438" s="23"/>
      <c r="BE438" s="23"/>
      <c r="BF438" s="23"/>
      <c r="BG438" s="23"/>
      <c r="BI438" s="23"/>
      <c r="BM438" s="23"/>
      <c r="BN438" s="23"/>
      <c r="BO438" s="23"/>
      <c r="BP438" s="23"/>
      <c r="BQ438" s="23"/>
    </row>
  </sheetData>
  <pageMargins left="0.78740157499999996" right="0.78740157499999996" top="0.984251969" bottom="0.984251969" header="0.4921259845" footer="0.4921259845"/>
  <pageSetup paperSize="9" scale="32" orientation="landscape" r:id="rId1"/>
  <headerFooter alignWithMargins="0">
    <oddHeader>&amp;F</oddHeader>
    <oddFooter>&amp;L&amp;B Vertraulich&amp;B&amp;C&amp;D&amp;RSeite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A438"/>
  <sheetViews>
    <sheetView zoomScale="80" zoomScaleNormal="80" workbookViewId="0">
      <pane xSplit="2" ySplit="5" topLeftCell="C6" activePane="bottomRight" state="frozen"/>
      <selection activeCell="P12" sqref="P12"/>
      <selection pane="topRight" activeCell="P12" sqref="P12"/>
      <selection pane="bottomLeft" activeCell="P12" sqref="P12"/>
      <selection pane="bottomRight" activeCell="D18" sqref="D18"/>
    </sheetView>
  </sheetViews>
  <sheetFormatPr baseColWidth="10" defaultColWidth="10.85546875" defaultRowHeight="14.25" outlineLevelRow="1"/>
  <cols>
    <col min="1" max="1" width="27.5703125" style="22" customWidth="1"/>
    <col min="2" max="2" width="53.5703125" style="22" customWidth="1"/>
    <col min="3" max="7" width="10.85546875" style="22"/>
    <col min="8" max="9" width="11.140625" style="22" bestFit="1" customWidth="1"/>
    <col min="10" max="13" width="10.85546875" style="22"/>
    <col min="14" max="14" width="32.7109375" style="22" customWidth="1"/>
    <col min="15" max="23" width="10.85546875" style="22"/>
    <col min="24" max="24" width="13" style="22" bestFit="1" customWidth="1"/>
    <col min="25" max="69" width="10.85546875" style="22"/>
    <col min="70" max="70" width="19.5703125" style="22" customWidth="1"/>
    <col min="71" max="16384" width="10.85546875" style="22"/>
  </cols>
  <sheetData>
    <row r="1" spans="1:79" s="17" customFormat="1">
      <c r="C1" s="16" t="str">
        <f t="shared" ref="C1:K1" si="0">C148</f>
        <v>sawnwood, board, softwood, raw, kiln dried (u=10%), at sawmill/m3/AT U</v>
      </c>
      <c r="D1" s="16" t="str">
        <f t="shared" si="0"/>
        <v>sawnwood, board, softwood, raw, kiln dried (u=10%), at sawmill/m3/DE U</v>
      </c>
      <c r="E1" s="16" t="str">
        <f t="shared" si="0"/>
        <v>sawnwood, board, softwood, raw, kiln dried (u=10%), at sawmill/m3/FI U</v>
      </c>
      <c r="F1" s="16" t="str">
        <f t="shared" si="0"/>
        <v>sawnwood, board, softwood, raw, kiln dried (u=10%), at sawmill/m3/FR U</v>
      </c>
      <c r="G1" s="16" t="str">
        <f t="shared" si="0"/>
        <v>sawnwood, board, softwood, raw, kiln dried (u=10%), at sawmill/m3/HU U</v>
      </c>
      <c r="H1" s="16" t="str">
        <f t="shared" si="0"/>
        <v>sawnwood, board, softwood, raw, kiln dried (u=10%), at sawmill/m3/IT U</v>
      </c>
      <c r="I1" s="16" t="str">
        <f t="shared" si="0"/>
        <v>sawnwood, board, softwood, raw, kiln dried (u=10%), at sawmill/m3/NO U</v>
      </c>
      <c r="J1" s="16" t="str">
        <f t="shared" si="0"/>
        <v>sawnwood, board, softwood, raw, kiln dried (u=10%), at sawmill/m3/SE U</v>
      </c>
      <c r="K1" s="16" t="str">
        <f t="shared" si="0"/>
        <v>sawnwood, board, softwood, raw, kiln dried (u=10%), at sawmill_631/CH U</v>
      </c>
      <c r="L1" s="16"/>
      <c r="M1" s="16"/>
      <c r="N1" s="16" t="str">
        <f t="shared" ref="N1:V1" si="1">N148</f>
        <v>three layered laminated board, at plant/m3/AT U</v>
      </c>
      <c r="O1" s="16" t="str">
        <f t="shared" si="1"/>
        <v>three layered laminated board, at plant/m3/DE U</v>
      </c>
      <c r="P1" s="16" t="str">
        <f t="shared" si="1"/>
        <v>three layered laminated board, at plant/m3/FI U</v>
      </c>
      <c r="Q1" s="16" t="str">
        <f t="shared" si="1"/>
        <v>three layered laminated board, at plant/m3/FR U</v>
      </c>
      <c r="R1" s="16" t="str">
        <f t="shared" si="1"/>
        <v>three layered laminated board, at plant/m3/HU U</v>
      </c>
      <c r="S1" s="16" t="str">
        <f t="shared" si="1"/>
        <v>three layered laminated board, at plant/m3/IT U</v>
      </c>
      <c r="T1" s="16" t="str">
        <f t="shared" si="1"/>
        <v>three layered laminated board, at plant/m3/NO U</v>
      </c>
      <c r="U1" s="16" t="str">
        <f t="shared" si="1"/>
        <v>three layered laminated board, at plant/m3/SE U</v>
      </c>
      <c r="V1" s="16" t="str">
        <f t="shared" si="1"/>
        <v>three layered laminated board, at plant_631/CH U</v>
      </c>
      <c r="W1" s="16"/>
      <c r="X1" s="16"/>
      <c r="Y1" s="16"/>
      <c r="Z1" s="16"/>
      <c r="AA1" s="16"/>
      <c r="AB1" s="16"/>
      <c r="AC1" s="16"/>
      <c r="AD1" s="16"/>
      <c r="AE1" s="16"/>
      <c r="AF1" s="16"/>
      <c r="AG1" s="16"/>
      <c r="AH1" s="16" t="str">
        <f>AH148</f>
        <v>disposal, three-layer slab/kg/CH U</v>
      </c>
      <c r="AI1" s="16"/>
      <c r="AJ1" s="16"/>
      <c r="AK1" s="16"/>
      <c r="AL1" s="16"/>
      <c r="AM1" s="16"/>
      <c r="AN1" s="16"/>
      <c r="AO1" s="16"/>
      <c r="AP1" s="16"/>
      <c r="AQ1" s="16"/>
      <c r="AR1" s="278" t="str">
        <f t="shared" ref="AR1:BO1" si="2">AR148</f>
        <v>Transport, lorry &gt;16t, fleet average/RER U</v>
      </c>
      <c r="AS1" s="278" t="str">
        <f t="shared" si="2"/>
        <v>Transport, freight, rail/RER U</v>
      </c>
      <c r="AT1" s="278" t="str">
        <f t="shared" si="2"/>
        <v>Transport, lorry 20-28t, fleet average/CH U</v>
      </c>
      <c r="AU1" s="278" t="str">
        <f t="shared" si="2"/>
        <v>Transport, freight, rail/CH U</v>
      </c>
      <c r="AV1" s="278" t="str">
        <f t="shared" si="2"/>
        <v>Transport, lorry &gt;32t, EURO3/RER U</v>
      </c>
      <c r="AW1" s="278" t="str">
        <f t="shared" si="2"/>
        <v>Transport, lorry 16-32t, EURO3/RER U</v>
      </c>
      <c r="AX1" s="16" t="str">
        <f t="shared" si="2"/>
        <v>sawlog and veneer log, hardwood, sustainable forest management, measured as solid wood under bark, at forest road/m3/AT U</v>
      </c>
      <c r="AY1" s="16" t="str">
        <f t="shared" si="2"/>
        <v>sawlog and veneer log, hardwood, sustainable forest management, measured as solid wood under bark, at forest road/m3/DE U</v>
      </c>
      <c r="AZ1" s="16" t="str">
        <f t="shared" si="2"/>
        <v>sawlog and veneer log, hardwood, sustainable forest management, measured as solid wood under bark, at forest road/m3/FI U</v>
      </c>
      <c r="BA1" s="16" t="str">
        <f t="shared" si="2"/>
        <v>sawlog and veneer log, hardwood, sustainable forest management, measured as solid wood under bark, at forest road/m3/FR U</v>
      </c>
      <c r="BB1" s="16" t="str">
        <f t="shared" si="2"/>
        <v>sawlog and veneer log, hardwood, sustainable forest management, measured as solid wood under bark, at forest road/m3/HU U</v>
      </c>
      <c r="BC1" s="16" t="str">
        <f t="shared" si="2"/>
        <v>sawlog and veneer log, hardwood, sustainable forest management, measured as solid wood under bark, at forest road/m3/IT U</v>
      </c>
      <c r="BD1" s="16" t="str">
        <f t="shared" si="2"/>
        <v>sawlog and veneer log, hardwood, sustainable forest management, measured as solid wood under bark, at forest road/m3/NO U</v>
      </c>
      <c r="BE1" s="16" t="str">
        <f t="shared" si="2"/>
        <v>sawlog and veneer log, hardwood, sustainable forest management, measured as solid wood under bark, at forest road/m3/SE U</v>
      </c>
      <c r="BF1" s="16" t="str">
        <f t="shared" si="2"/>
        <v>sawlog and veneer log, hardwood, sustainable forest management, measured as solid wood under bark, at forest road_631/CH U</v>
      </c>
      <c r="BG1" s="16" t="str">
        <f t="shared" si="2"/>
        <v>sawlog and veneer log, softwood, sustainable forest management, measured as solid wood under bark, at forest road/m3/AT U</v>
      </c>
      <c r="BH1" s="16" t="str">
        <f t="shared" si="2"/>
        <v>sawlog and veneer log, softwood, sustainable forest management, measured as solid wood under bark, at forest road/m3/DE U</v>
      </c>
      <c r="BI1" s="16" t="str">
        <f t="shared" si="2"/>
        <v>sawlog and veneer log, softwood, sustainable forest management, measured as solid wood under bark, at forest road/m3/FI U</v>
      </c>
      <c r="BJ1" s="16" t="str">
        <f t="shared" si="2"/>
        <v>sawlog and veneer log, softwood, sustainable forest management, measured as solid wood under bark, at forest road/m3/FR U</v>
      </c>
      <c r="BK1" s="16" t="str">
        <f t="shared" si="2"/>
        <v>sawlog and veneer log, softwood, sustainable forest management, measured as solid wood under bark, at forest road/m3/HU U</v>
      </c>
      <c r="BL1" s="16" t="str">
        <f t="shared" si="2"/>
        <v>sawlog and veneer log, softwood, sustainable forest management, measured as solid wood under bark, at forest road/m3/IT U</v>
      </c>
      <c r="BM1" s="16" t="str">
        <f t="shared" si="2"/>
        <v>sawlog and veneer log, softwood, sustainable forest management, measured as solid wood under bark, at forest road/m3/NO U</v>
      </c>
      <c r="BN1" s="16" t="str">
        <f t="shared" si="2"/>
        <v>sawlog and veneer log, softwood, sustainable forest management, measured as solid wood under bark, at forest road/m3/SE U</v>
      </c>
      <c r="BO1" s="16" t="str">
        <f t="shared" si="2"/>
        <v>sawlog and veneer log, softwood, sustainable forest management, measured as solid wood under bark, at forest road_631/CH U</v>
      </c>
      <c r="BS1" s="16" t="s">
        <v>1344</v>
      </c>
      <c r="BT1" s="16" t="s">
        <v>1345</v>
      </c>
      <c r="BU1" s="16" t="s">
        <v>1346</v>
      </c>
      <c r="BV1" s="16" t="s">
        <v>1347</v>
      </c>
      <c r="BW1" s="16" t="s">
        <v>1348</v>
      </c>
      <c r="BX1" s="16" t="s">
        <v>1349</v>
      </c>
      <c r="BY1" s="16" t="s">
        <v>1350</v>
      </c>
      <c r="BZ1" s="16" t="s">
        <v>1351</v>
      </c>
      <c r="CA1" s="16" t="s">
        <v>1352</v>
      </c>
    </row>
    <row r="2" spans="1:79" s="17" customFormat="1">
      <c r="B2" s="17" t="s">
        <v>1117</v>
      </c>
      <c r="C2" s="16" t="str">
        <f t="shared" ref="C2:K2" si="3">IF(ISERROR(SEARCH("hardwood",C1)),IF(ISERROR(SEARCH("softwood",C1)),"", "softwood"),"hardwood")</f>
        <v>softwood</v>
      </c>
      <c r="D2" s="16" t="str">
        <f t="shared" si="3"/>
        <v>softwood</v>
      </c>
      <c r="E2" s="16" t="str">
        <f t="shared" si="3"/>
        <v>softwood</v>
      </c>
      <c r="F2" s="16" t="str">
        <f t="shared" si="3"/>
        <v>softwood</v>
      </c>
      <c r="G2" s="16" t="str">
        <f t="shared" si="3"/>
        <v>softwood</v>
      </c>
      <c r="H2" s="16" t="str">
        <f t="shared" si="3"/>
        <v>softwood</v>
      </c>
      <c r="I2" s="16" t="str">
        <f t="shared" si="3"/>
        <v>softwood</v>
      </c>
      <c r="J2" s="16" t="str">
        <f t="shared" si="3"/>
        <v>softwood</v>
      </c>
      <c r="K2" s="16" t="str">
        <f t="shared" si="3"/>
        <v>softwood</v>
      </c>
      <c r="L2" s="16"/>
      <c r="M2" s="16"/>
      <c r="N2" s="16" t="s">
        <v>184</v>
      </c>
      <c r="O2" s="16" t="s">
        <v>184</v>
      </c>
      <c r="P2" s="16" t="s">
        <v>184</v>
      </c>
      <c r="Q2" s="16" t="s">
        <v>184</v>
      </c>
      <c r="R2" s="16" t="s">
        <v>184</v>
      </c>
      <c r="S2" s="16" t="s">
        <v>184</v>
      </c>
      <c r="T2" s="16" t="s">
        <v>184</v>
      </c>
      <c r="U2" s="16" t="s">
        <v>184</v>
      </c>
      <c r="V2" s="16" t="s">
        <v>184</v>
      </c>
      <c r="W2" s="16"/>
      <c r="X2" s="16"/>
      <c r="Y2" s="16"/>
      <c r="Z2" s="16"/>
      <c r="AA2" s="16"/>
      <c r="AB2" s="16"/>
      <c r="AC2" s="16"/>
      <c r="AD2" s="16"/>
      <c r="AE2" s="16"/>
      <c r="AF2" s="16"/>
      <c r="AG2" s="16"/>
      <c r="AH2" s="16" t="str">
        <f t="shared" ref="AH2" si="4">IF(ISERROR(SEARCH("hardwood",AH1)),IF(ISERROR(SEARCH("softwood",AH1)),"", "softwood"),"hardwood")</f>
        <v/>
      </c>
      <c r="AI2" s="16"/>
      <c r="AJ2" s="16"/>
      <c r="AK2" s="16"/>
      <c r="AL2" s="16"/>
      <c r="AM2" s="16"/>
      <c r="AN2" s="16"/>
      <c r="AO2" s="16"/>
      <c r="AP2" s="16"/>
      <c r="AQ2" s="16"/>
      <c r="AR2" s="16" t="str">
        <f t="shared" ref="AR2:BO2" si="5">IF(ISERROR(SEARCH("hardwood",AR1)),IF(ISERROR(SEARCH("softwood",AR1)),"", "softwood"),"hardwood")</f>
        <v/>
      </c>
      <c r="AS2" s="16" t="str">
        <f t="shared" si="5"/>
        <v/>
      </c>
      <c r="AT2" s="16" t="str">
        <f t="shared" si="5"/>
        <v/>
      </c>
      <c r="AU2" s="16" t="str">
        <f t="shared" si="5"/>
        <v/>
      </c>
      <c r="AV2" s="16" t="str">
        <f t="shared" si="5"/>
        <v/>
      </c>
      <c r="AW2" s="16" t="str">
        <f t="shared" si="5"/>
        <v/>
      </c>
      <c r="AX2" s="16" t="str">
        <f t="shared" si="5"/>
        <v>hardwood</v>
      </c>
      <c r="AY2" s="16" t="str">
        <f t="shared" si="5"/>
        <v>hardwood</v>
      </c>
      <c r="AZ2" s="16" t="str">
        <f t="shared" si="5"/>
        <v>hardwood</v>
      </c>
      <c r="BA2" s="16" t="str">
        <f t="shared" si="5"/>
        <v>hardwood</v>
      </c>
      <c r="BB2" s="16" t="str">
        <f t="shared" si="5"/>
        <v>hardwood</v>
      </c>
      <c r="BC2" s="16" t="str">
        <f t="shared" si="5"/>
        <v>hardwood</v>
      </c>
      <c r="BD2" s="16" t="str">
        <f t="shared" si="5"/>
        <v>hardwood</v>
      </c>
      <c r="BE2" s="16" t="str">
        <f t="shared" si="5"/>
        <v>hardwood</v>
      </c>
      <c r="BF2" s="16" t="str">
        <f t="shared" si="5"/>
        <v>hardwood</v>
      </c>
      <c r="BG2" s="16" t="str">
        <f t="shared" si="5"/>
        <v>softwood</v>
      </c>
      <c r="BH2" s="16" t="str">
        <f t="shared" si="5"/>
        <v>softwood</v>
      </c>
      <c r="BI2" s="16" t="str">
        <f t="shared" si="5"/>
        <v>softwood</v>
      </c>
      <c r="BJ2" s="16" t="str">
        <f t="shared" si="5"/>
        <v>softwood</v>
      </c>
      <c r="BK2" s="16" t="str">
        <f t="shared" si="5"/>
        <v>softwood</v>
      </c>
      <c r="BL2" s="16" t="str">
        <f t="shared" si="5"/>
        <v>softwood</v>
      </c>
      <c r="BM2" s="16" t="str">
        <f t="shared" si="5"/>
        <v>softwood</v>
      </c>
      <c r="BN2" s="16" t="str">
        <f t="shared" si="5"/>
        <v>softwood</v>
      </c>
      <c r="BO2" s="16" t="str">
        <f t="shared" si="5"/>
        <v>softwood</v>
      </c>
      <c r="BS2" s="16" t="s">
        <v>184</v>
      </c>
      <c r="BT2" s="16" t="s">
        <v>184</v>
      </c>
      <c r="BU2" s="16" t="s">
        <v>184</v>
      </c>
      <c r="BV2" s="16" t="s">
        <v>184</v>
      </c>
      <c r="BW2" s="16" t="s">
        <v>184</v>
      </c>
      <c r="BX2" s="16" t="s">
        <v>184</v>
      </c>
      <c r="BY2" s="16" t="s">
        <v>184</v>
      </c>
      <c r="BZ2" s="16" t="s">
        <v>184</v>
      </c>
      <c r="CA2" s="16" t="s">
        <v>184</v>
      </c>
    </row>
    <row r="3" spans="1:79" s="17" customFormat="1">
      <c r="B3" s="17" t="s">
        <v>1116</v>
      </c>
      <c r="C3" s="16" t="str">
        <f t="shared" ref="C3:K3" si="6">IF(ISERROR(SEARCH("10",C1)),IF(ISERROR(SEARCH("20",C1)),"", "20"),"10")</f>
        <v>10</v>
      </c>
      <c r="D3" s="16" t="str">
        <f t="shared" si="6"/>
        <v>10</v>
      </c>
      <c r="E3" s="16" t="str">
        <f t="shared" si="6"/>
        <v>10</v>
      </c>
      <c r="F3" s="16" t="str">
        <f t="shared" si="6"/>
        <v>10</v>
      </c>
      <c r="G3" s="16" t="str">
        <f t="shared" si="6"/>
        <v>10</v>
      </c>
      <c r="H3" s="16" t="str">
        <f t="shared" si="6"/>
        <v>10</v>
      </c>
      <c r="I3" s="16" t="str">
        <f t="shared" si="6"/>
        <v>10</v>
      </c>
      <c r="J3" s="16" t="str">
        <f t="shared" si="6"/>
        <v>10</v>
      </c>
      <c r="K3" s="16" t="str">
        <f t="shared" si="6"/>
        <v>10</v>
      </c>
      <c r="L3" s="16"/>
      <c r="M3" s="16"/>
      <c r="N3" s="106">
        <v>10</v>
      </c>
      <c r="O3" s="106">
        <v>10</v>
      </c>
      <c r="P3" s="106">
        <v>10</v>
      </c>
      <c r="Q3" s="106">
        <v>10</v>
      </c>
      <c r="R3" s="106">
        <v>10</v>
      </c>
      <c r="S3" s="106">
        <v>10</v>
      </c>
      <c r="T3" s="106">
        <v>10</v>
      </c>
      <c r="U3" s="106">
        <v>10</v>
      </c>
      <c r="V3" s="106">
        <v>10</v>
      </c>
      <c r="W3" s="106"/>
      <c r="X3" s="106"/>
      <c r="Y3" s="106"/>
      <c r="Z3" s="106"/>
      <c r="AA3" s="106"/>
      <c r="AB3" s="106"/>
      <c r="AC3" s="106"/>
      <c r="AD3" s="106"/>
      <c r="AE3" s="106"/>
      <c r="AF3" s="16"/>
      <c r="AG3" s="16"/>
      <c r="AH3" s="16" t="str">
        <f>IF(ISERROR(SEARCH("10",AH1)),IF(ISERROR(SEARCH("20",AH1)),"", "20"),"10")</f>
        <v/>
      </c>
      <c r="AI3" s="16"/>
      <c r="AJ3" s="16"/>
      <c r="AK3" s="16"/>
      <c r="AL3" s="16"/>
      <c r="AM3" s="16"/>
      <c r="AN3" s="16"/>
      <c r="AO3" s="16"/>
      <c r="AP3" s="16"/>
      <c r="AQ3" s="16"/>
      <c r="AR3" s="16" t="str">
        <f t="shared" ref="AR3:BO3" si="7">IF(ISERROR(SEARCH("10",AR1)),IF(ISERROR(SEARCH("20",AR1)),"", "20"),"10")</f>
        <v/>
      </c>
      <c r="AS3" s="16" t="str">
        <f t="shared" si="7"/>
        <v/>
      </c>
      <c r="AT3" s="16" t="str">
        <f t="shared" si="7"/>
        <v>20</v>
      </c>
      <c r="AU3" s="16" t="str">
        <f t="shared" si="7"/>
        <v/>
      </c>
      <c r="AV3" s="16" t="str">
        <f t="shared" si="7"/>
        <v/>
      </c>
      <c r="AW3" s="16" t="str">
        <f t="shared" si="7"/>
        <v/>
      </c>
      <c r="AX3" s="16" t="str">
        <f t="shared" si="7"/>
        <v/>
      </c>
      <c r="AY3" s="16" t="str">
        <f t="shared" si="7"/>
        <v/>
      </c>
      <c r="AZ3" s="16" t="str">
        <f t="shared" si="7"/>
        <v/>
      </c>
      <c r="BA3" s="16" t="str">
        <f t="shared" si="7"/>
        <v/>
      </c>
      <c r="BB3" s="16" t="str">
        <f t="shared" si="7"/>
        <v/>
      </c>
      <c r="BC3" s="16" t="str">
        <f t="shared" si="7"/>
        <v/>
      </c>
      <c r="BD3" s="16" t="str">
        <f t="shared" si="7"/>
        <v/>
      </c>
      <c r="BE3" s="16" t="str">
        <f t="shared" si="7"/>
        <v/>
      </c>
      <c r="BF3" s="16" t="str">
        <f t="shared" si="7"/>
        <v/>
      </c>
      <c r="BG3" s="16" t="str">
        <f t="shared" si="7"/>
        <v/>
      </c>
      <c r="BH3" s="16" t="str">
        <f t="shared" si="7"/>
        <v/>
      </c>
      <c r="BI3" s="16" t="str">
        <f t="shared" si="7"/>
        <v/>
      </c>
      <c r="BJ3" s="16" t="str">
        <f t="shared" si="7"/>
        <v/>
      </c>
      <c r="BK3" s="16" t="str">
        <f t="shared" si="7"/>
        <v/>
      </c>
      <c r="BL3" s="16" t="str">
        <f t="shared" si="7"/>
        <v/>
      </c>
      <c r="BM3" s="16" t="str">
        <f t="shared" si="7"/>
        <v/>
      </c>
      <c r="BN3" s="16" t="str">
        <f t="shared" si="7"/>
        <v/>
      </c>
      <c r="BO3" s="16" t="str">
        <f t="shared" si="7"/>
        <v/>
      </c>
      <c r="BS3" s="106">
        <v>10</v>
      </c>
      <c r="BT3" s="106">
        <v>10</v>
      </c>
      <c r="BU3" s="106">
        <v>10</v>
      </c>
      <c r="BV3" s="106">
        <v>10</v>
      </c>
      <c r="BW3" s="106">
        <v>10</v>
      </c>
      <c r="BX3" s="106">
        <v>10</v>
      </c>
      <c r="BY3" s="106">
        <v>10</v>
      </c>
      <c r="BZ3" s="106">
        <v>10</v>
      </c>
      <c r="CA3" s="106">
        <v>10</v>
      </c>
    </row>
    <row r="4" spans="1:79" s="17" customFormat="1">
      <c r="C4"/>
      <c r="D4"/>
      <c r="E4"/>
      <c r="F4"/>
      <c r="G4"/>
      <c r="H4"/>
      <c r="I4"/>
      <c r="J4"/>
      <c r="K4"/>
      <c r="L4"/>
      <c r="M4"/>
      <c r="N4" s="257" t="e">
        <f>IF(SEARCH(Holzrechner!$C$17,'s4.LCIA'!N1),"X",)</f>
        <v>#N/A</v>
      </c>
      <c r="O4" s="257" t="e">
        <f>IF(SEARCH(Holzrechner!$C$17,'s4.LCIA'!O1),"X",)</f>
        <v>#N/A</v>
      </c>
      <c r="P4" s="257" t="e">
        <f>IF(SEARCH(Holzrechner!$C$17,'s4.LCIA'!P1),"X",)</f>
        <v>#N/A</v>
      </c>
      <c r="Q4" s="257" t="e">
        <f>IF(SEARCH(Holzrechner!$C$17,'s4.LCIA'!Q1),"X",)</f>
        <v>#N/A</v>
      </c>
      <c r="R4" s="257" t="e">
        <f>IF(SEARCH(Holzrechner!$C$17,'s4.LCIA'!R1),"X",)</f>
        <v>#N/A</v>
      </c>
      <c r="S4" s="257" t="e">
        <f>IF(SEARCH(Holzrechner!$C$17,'s4.LCIA'!S1),"X",)</f>
        <v>#N/A</v>
      </c>
      <c r="T4" s="257" t="e">
        <f>IF(SEARCH(Holzrechner!$C$17,'s4.LCIA'!T1),"X",)</f>
        <v>#N/A</v>
      </c>
      <c r="U4" s="257" t="e">
        <f>IF(SEARCH(Holzrechner!$C$17,'s4.LCIA'!U1),"X",)</f>
        <v>#N/A</v>
      </c>
      <c r="V4" s="257" t="e">
        <f>IF(SEARCH(Holzrechner!$C$17,'s4.LCIA'!V1),"X",)</f>
        <v>#N/A</v>
      </c>
      <c r="W4"/>
      <c r="X4"/>
      <c r="Y4"/>
      <c r="Z4"/>
      <c r="AA4"/>
      <c r="AB4"/>
      <c r="AC4"/>
      <c r="AD4"/>
      <c r="AE4"/>
      <c r="AF4" s="29"/>
      <c r="AG4"/>
      <c r="AH4" s="257">
        <f>IF(Holzrechner!$B$17=6,"X",)</f>
        <v>0</v>
      </c>
      <c r="AI4"/>
      <c r="AJ4" s="104"/>
      <c r="AK4" s="104"/>
      <c r="AL4" s="104"/>
      <c r="AM4" s="104"/>
      <c r="AN4" s="104"/>
      <c r="AO4" s="104"/>
      <c r="AP4" s="105"/>
      <c r="AQ4" s="105"/>
      <c r="AR4" s="257" t="e">
        <f>IF(AND(SEARCH(Holzrechner!$C$17,'s4.LCIA'!AR1),SEARCH(Holzrechner!$E$17,AR1),SEARCH(Holzrechner!$G$17,AR1)),"X",)</f>
        <v>#N/A</v>
      </c>
      <c r="AS4" s="257" t="e">
        <f>IF(AND(SEARCH(Holzrechner!$C$17,'s4.LCIA'!AS1),SEARCH(Holzrechner!$E$17,AS1),SEARCH(Holzrechner!$G$17,AS1)),"X",)</f>
        <v>#N/A</v>
      </c>
      <c r="AT4" s="257" t="e">
        <f>IF(AND(SEARCH(Holzrechner!$C$17,'s4.LCIA'!AT1),SEARCH(Holzrechner!$E$17,AT1),SEARCH(Holzrechner!$G$17,AT1)),"X",)</f>
        <v>#N/A</v>
      </c>
      <c r="AU4" s="257" t="e">
        <f>IF(AND(SEARCH(Holzrechner!$C$17,'s4.LCIA'!AU1),SEARCH(Holzrechner!$E$17,AU1),SEARCH(Holzrechner!$G$17,AU1)),"X",)</f>
        <v>#N/A</v>
      </c>
      <c r="AV4" s="257" t="e">
        <f>IF(AND(SEARCH(Holzrechner!$C$17,'s4.LCIA'!AV1),SEARCH(Holzrechner!$E$17,AV1),SEARCH(Holzrechner!$G$17,AV1)),"X",)</f>
        <v>#N/A</v>
      </c>
      <c r="AW4" s="257" t="e">
        <f>IF(AND(SEARCH(Holzrechner!$C$17,'s4.LCIA'!AW1),SEARCH(Holzrechner!$E$17,AW1),SEARCH(Holzrechner!$G$17,AW1)),"X",)</f>
        <v>#N/A</v>
      </c>
      <c r="AX4" s="257" t="e">
        <f>IF(SEARCH(Holzrechner!$E$17,AX1),"X",)</f>
        <v>#VALUE!</v>
      </c>
      <c r="AY4" s="257" t="e">
        <f>IF(SEARCH(Holzrechner!$E$17,AY1),"X",)</f>
        <v>#VALUE!</v>
      </c>
      <c r="AZ4" s="257" t="e">
        <f>IF(SEARCH(Holzrechner!$E$17,AZ1),"X",)</f>
        <v>#VALUE!</v>
      </c>
      <c r="BA4" s="257" t="e">
        <f>IF(SEARCH(Holzrechner!$E$17,BA1),"X",)</f>
        <v>#VALUE!</v>
      </c>
      <c r="BB4" s="257" t="e">
        <f>IF(SEARCH(Holzrechner!$E$17,BB1),"X",)</f>
        <v>#VALUE!</v>
      </c>
      <c r="BC4" s="257" t="e">
        <f>IF(SEARCH(Holzrechner!$E$17,BC1),"X",)</f>
        <v>#VALUE!</v>
      </c>
      <c r="BD4" s="257" t="e">
        <f>IF(SEARCH(Holzrechner!$E$17,BD1),"X",)</f>
        <v>#VALUE!</v>
      </c>
      <c r="BE4" s="257" t="e">
        <f>IF(SEARCH(Holzrechner!$E$17,BE1),"X",)</f>
        <v>#VALUE!</v>
      </c>
      <c r="BF4" s="257" t="e">
        <f>IF(SEARCH(Holzrechner!$E$17,BF1),"X",)</f>
        <v>#VALUE!</v>
      </c>
      <c r="BG4" s="257" t="e">
        <f>IF(SEARCH(Holzrechner!$E$17,BG1),"X",)</f>
        <v>#VALUE!</v>
      </c>
      <c r="BH4" s="257" t="e">
        <f>IF(SEARCH(Holzrechner!$E$17,BH1),"X",)</f>
        <v>#VALUE!</v>
      </c>
      <c r="BI4" s="257" t="e">
        <f>IF(SEARCH(Holzrechner!$E$17,BI1),"X",)</f>
        <v>#VALUE!</v>
      </c>
      <c r="BJ4" s="257" t="e">
        <f>IF(SEARCH(Holzrechner!$E$17,BJ1),"X",)</f>
        <v>#VALUE!</v>
      </c>
      <c r="BK4" s="257" t="e">
        <f>IF(SEARCH(Holzrechner!$E$17,BK1),"X",)</f>
        <v>#VALUE!</v>
      </c>
      <c r="BL4" s="257" t="e">
        <f>IF(SEARCH(Holzrechner!$E$17,BL1),"X",)</f>
        <v>#VALUE!</v>
      </c>
      <c r="BM4" s="257" t="e">
        <f>IF(SEARCH(Holzrechner!$E$17,BM1),"X",)</f>
        <v>#VALUE!</v>
      </c>
      <c r="BN4" s="257" t="e">
        <f>IF(SEARCH(Holzrechner!$E$17,BN1),"X",)</f>
        <v>#VALUE!</v>
      </c>
      <c r="BO4" s="257" t="e">
        <f>IF(SEARCH(Holzrechner!$E$17,BO1),"X",)</f>
        <v>#VALUE!</v>
      </c>
      <c r="BS4" s="257"/>
      <c r="BT4" s="257"/>
      <c r="BU4" s="257"/>
      <c r="BV4" s="257"/>
      <c r="BW4" s="257"/>
      <c r="BX4" s="257"/>
      <c r="BY4" s="257"/>
      <c r="BZ4" s="257"/>
      <c r="CA4" s="257"/>
    </row>
    <row r="5" spans="1:79" s="17" customFormat="1" outlineLevel="1">
      <c r="C5" s="29" t="str">
        <f t="shared" ref="C5:K5" si="8">RIGHT(C1,(LEN(C1)-SEARCH("/",C1)))</f>
        <v>m3/AT U</v>
      </c>
      <c r="D5" s="29" t="str">
        <f t="shared" si="8"/>
        <v>m3/DE U</v>
      </c>
      <c r="E5" s="29" t="str">
        <f t="shared" si="8"/>
        <v>m3/FI U</v>
      </c>
      <c r="F5" s="29" t="str">
        <f t="shared" si="8"/>
        <v>m3/FR U</v>
      </c>
      <c r="G5" s="29" t="str">
        <f t="shared" si="8"/>
        <v>m3/HU U</v>
      </c>
      <c r="H5" s="29" t="str">
        <f t="shared" si="8"/>
        <v>m3/IT U</v>
      </c>
      <c r="I5" s="29" t="str">
        <f t="shared" si="8"/>
        <v>m3/NO U</v>
      </c>
      <c r="J5" s="29" t="str">
        <f t="shared" si="8"/>
        <v>m3/SE U</v>
      </c>
      <c r="K5" s="29" t="str">
        <f t="shared" si="8"/>
        <v>CH U</v>
      </c>
      <c r="L5" s="29"/>
      <c r="M5" s="29"/>
      <c r="N5" s="29" t="str">
        <f t="shared" ref="N5:V5" si="9">RIGHT(N1,(LEN(N1)-SEARCH("/",N1)))</f>
        <v>m3/AT U</v>
      </c>
      <c r="O5" s="29" t="str">
        <f t="shared" si="9"/>
        <v>m3/DE U</v>
      </c>
      <c r="P5" s="29" t="str">
        <f>RIGHT(P1,(LEN(P1)-SEARCH("/",P1)))</f>
        <v>m3/FI U</v>
      </c>
      <c r="Q5" s="29" t="str">
        <f t="shared" si="9"/>
        <v>m3/FR U</v>
      </c>
      <c r="R5" s="29" t="str">
        <f t="shared" si="9"/>
        <v>m3/HU U</v>
      </c>
      <c r="S5" s="29" t="str">
        <f t="shared" si="9"/>
        <v>m3/IT U</v>
      </c>
      <c r="T5" s="29" t="str">
        <f t="shared" si="9"/>
        <v>m3/NO U</v>
      </c>
      <c r="U5" s="29" t="str">
        <f t="shared" si="9"/>
        <v>m3/SE U</v>
      </c>
      <c r="V5" s="29" t="str">
        <f t="shared" si="9"/>
        <v>CH U</v>
      </c>
      <c r="W5" s="29"/>
      <c r="X5" s="29"/>
      <c r="Y5" s="29"/>
      <c r="Z5" s="29"/>
      <c r="AA5" s="29"/>
      <c r="AB5" s="29"/>
      <c r="AC5" s="29"/>
      <c r="AD5" s="29"/>
      <c r="AE5" s="29"/>
      <c r="AF5" s="29"/>
      <c r="AG5" s="29"/>
      <c r="AH5" s="29"/>
      <c r="AI5" s="29"/>
      <c r="AJ5" s="29"/>
      <c r="AK5" s="29"/>
      <c r="AL5" s="29"/>
      <c r="AM5" s="29"/>
      <c r="AN5" s="29"/>
      <c r="AO5" s="29"/>
      <c r="AP5" s="29"/>
      <c r="AQ5" s="29"/>
      <c r="AR5" s="29" t="str">
        <f t="shared" ref="AR5:BO5" si="10">RIGHT(AR1,(LEN(AR1)-SEARCH("/",AR1)))</f>
        <v>RER U</v>
      </c>
      <c r="AS5" s="29" t="str">
        <f t="shared" si="10"/>
        <v>RER U</v>
      </c>
      <c r="AT5" s="29" t="str">
        <f t="shared" si="10"/>
        <v>CH U</v>
      </c>
      <c r="AU5" s="29" t="str">
        <f t="shared" si="10"/>
        <v>CH U</v>
      </c>
      <c r="AV5" s="29" t="str">
        <f t="shared" si="10"/>
        <v>RER U</v>
      </c>
      <c r="AW5" s="29" t="str">
        <f t="shared" si="10"/>
        <v>RER U</v>
      </c>
      <c r="AX5" s="29" t="str">
        <f t="shared" si="10"/>
        <v>m3/AT U</v>
      </c>
      <c r="AY5" s="29" t="str">
        <f t="shared" si="10"/>
        <v>m3/DE U</v>
      </c>
      <c r="AZ5" s="29" t="str">
        <f t="shared" si="10"/>
        <v>m3/FI U</v>
      </c>
      <c r="BA5" s="29" t="str">
        <f t="shared" si="10"/>
        <v>m3/FR U</v>
      </c>
      <c r="BB5" s="29" t="str">
        <f t="shared" si="10"/>
        <v>m3/HU U</v>
      </c>
      <c r="BC5" s="29" t="str">
        <f t="shared" si="10"/>
        <v>m3/IT U</v>
      </c>
      <c r="BD5" s="29" t="str">
        <f t="shared" si="10"/>
        <v>m3/NO U</v>
      </c>
      <c r="BE5" s="29" t="str">
        <f t="shared" si="10"/>
        <v>m3/SE U</v>
      </c>
      <c r="BF5" s="29" t="str">
        <f t="shared" si="10"/>
        <v>CH U</v>
      </c>
      <c r="BG5" s="29" t="str">
        <f t="shared" si="10"/>
        <v>m3/AT U</v>
      </c>
      <c r="BH5" s="29" t="str">
        <f t="shared" si="10"/>
        <v>m3/DE U</v>
      </c>
      <c r="BI5" s="29" t="str">
        <f t="shared" si="10"/>
        <v>m3/FI U</v>
      </c>
      <c r="BJ5" s="29" t="str">
        <f t="shared" si="10"/>
        <v>m3/FR U</v>
      </c>
      <c r="BK5" s="29" t="str">
        <f t="shared" si="10"/>
        <v>m3/HU U</v>
      </c>
      <c r="BL5" s="29" t="str">
        <f t="shared" si="10"/>
        <v>m3/IT U</v>
      </c>
      <c r="BM5" s="29" t="str">
        <f t="shared" si="10"/>
        <v>m3/NO U</v>
      </c>
      <c r="BN5" s="29" t="str">
        <f t="shared" si="10"/>
        <v>m3/SE U</v>
      </c>
      <c r="BO5" s="29" t="str">
        <f t="shared" si="10"/>
        <v>CH U</v>
      </c>
      <c r="BS5" s="29" t="str">
        <f>RIGHT(BS1,(LEN(BS1)-SEARCH("/",BS1)))</f>
        <v>m3/AT U</v>
      </c>
      <c r="BT5" s="29" t="str">
        <f t="shared" ref="BT5:CA5" si="11">RIGHT(BT1,(LEN(BT1)-SEARCH("/",BT1)))</f>
        <v>m3/DE U</v>
      </c>
      <c r="BU5" s="29" t="str">
        <f>RIGHT(BU1,(LEN(BU1)-SEARCH("/",BU1)))</f>
        <v>m3/FI U</v>
      </c>
      <c r="BV5" s="29" t="str">
        <f t="shared" si="11"/>
        <v>m3/FR U</v>
      </c>
      <c r="BW5" s="29" t="str">
        <f t="shared" si="11"/>
        <v>m3/HU U</v>
      </c>
      <c r="BX5" s="29" t="str">
        <f t="shared" si="11"/>
        <v>m3/IT U</v>
      </c>
      <c r="BY5" s="29" t="str">
        <f t="shared" si="11"/>
        <v>m3/NO U</v>
      </c>
      <c r="BZ5" s="29" t="str">
        <f t="shared" si="11"/>
        <v>m3/SE U</v>
      </c>
      <c r="CA5" s="29" t="str">
        <f t="shared" si="11"/>
        <v>CH U</v>
      </c>
    </row>
    <row r="6" spans="1:79" s="17" customFormat="1">
      <c r="B6" s="17" t="s">
        <v>1118</v>
      </c>
      <c r="C6" s="29" t="s">
        <v>196</v>
      </c>
      <c r="D6" s="29" t="s">
        <v>191</v>
      </c>
      <c r="E6" s="29" t="s">
        <v>192</v>
      </c>
      <c r="F6" s="29" t="s">
        <v>193</v>
      </c>
      <c r="G6" s="29" t="s">
        <v>198</v>
      </c>
      <c r="H6" s="29" t="s">
        <v>194</v>
      </c>
      <c r="I6" s="29" t="s">
        <v>195</v>
      </c>
      <c r="J6" s="29" t="s">
        <v>197</v>
      </c>
      <c r="K6" s="29" t="s">
        <v>185</v>
      </c>
      <c r="L6" s="29"/>
      <c r="M6" s="29"/>
      <c r="N6" s="29" t="s">
        <v>196</v>
      </c>
      <c r="O6" s="29" t="s">
        <v>191</v>
      </c>
      <c r="P6" s="29" t="s">
        <v>192</v>
      </c>
      <c r="Q6" s="29" t="s">
        <v>193</v>
      </c>
      <c r="R6" s="29" t="s">
        <v>198</v>
      </c>
      <c r="S6" s="29" t="s">
        <v>194</v>
      </c>
      <c r="T6" s="29" t="s">
        <v>195</v>
      </c>
      <c r="U6" s="29" t="s">
        <v>197</v>
      </c>
      <c r="V6" s="29" t="s">
        <v>185</v>
      </c>
      <c r="W6" s="29"/>
      <c r="X6" s="29"/>
      <c r="Y6" s="29"/>
      <c r="Z6" s="29"/>
      <c r="AA6" s="29"/>
      <c r="AB6" s="29"/>
      <c r="AC6" s="29"/>
      <c r="AD6" s="29"/>
      <c r="AE6" s="29"/>
      <c r="AF6" s="29"/>
      <c r="AG6" s="29"/>
      <c r="AH6" s="29" t="s">
        <v>185</v>
      </c>
      <c r="AI6" s="29"/>
      <c r="AJ6" s="29"/>
      <c r="AK6" s="29"/>
      <c r="AL6" s="29"/>
      <c r="AM6" s="29"/>
      <c r="AN6" s="29"/>
      <c r="AO6" s="29"/>
      <c r="AP6" s="29"/>
      <c r="AQ6" s="29"/>
      <c r="AR6" s="29" t="s">
        <v>199</v>
      </c>
      <c r="AS6" s="29" t="s">
        <v>199</v>
      </c>
      <c r="AT6" s="29" t="s">
        <v>185</v>
      </c>
      <c r="AU6" s="29" t="s">
        <v>185</v>
      </c>
      <c r="AV6" s="29"/>
      <c r="AW6" s="29"/>
      <c r="AX6" s="29" t="s">
        <v>196</v>
      </c>
      <c r="AY6" s="29" t="s">
        <v>191</v>
      </c>
      <c r="AZ6" s="29" t="s">
        <v>192</v>
      </c>
      <c r="BA6" s="29" t="s">
        <v>193</v>
      </c>
      <c r="BB6" s="29" t="s">
        <v>198</v>
      </c>
      <c r="BC6" s="29" t="s">
        <v>194</v>
      </c>
      <c r="BD6" s="29" t="s">
        <v>195</v>
      </c>
      <c r="BE6" s="29" t="s">
        <v>197</v>
      </c>
      <c r="BF6" s="29" t="s">
        <v>185</v>
      </c>
      <c r="BG6" s="29" t="s">
        <v>196</v>
      </c>
      <c r="BH6" s="29" t="s">
        <v>191</v>
      </c>
      <c r="BI6" s="29" t="s">
        <v>192</v>
      </c>
      <c r="BJ6" s="29" t="s">
        <v>193</v>
      </c>
      <c r="BK6" s="29" t="s">
        <v>198</v>
      </c>
      <c r="BL6" s="29" t="s">
        <v>194</v>
      </c>
      <c r="BM6" s="29" t="s">
        <v>195</v>
      </c>
      <c r="BN6" s="29" t="s">
        <v>197</v>
      </c>
      <c r="BO6" s="29" t="s">
        <v>185</v>
      </c>
      <c r="BS6" s="29"/>
      <c r="BT6" s="29"/>
      <c r="BU6" s="29"/>
      <c r="BV6" s="29"/>
      <c r="BW6" s="29"/>
      <c r="BX6" s="29"/>
      <c r="BY6" s="29"/>
      <c r="BZ6" s="29"/>
      <c r="CA6" s="29"/>
    </row>
    <row r="7" spans="1:79" s="17" customFormat="1">
      <c r="C7" s="258" t="str">
        <f>IFERROR(IF(AND(C$4="X",C$6=Dreischichtplatten!$AB$13),"1",""),"")</f>
        <v/>
      </c>
      <c r="D7" s="258" t="str">
        <f>IFERROR(IF(AND(D$4="X",D$6=Dreischichtplatten!$AB$13),"1",""),"")</f>
        <v/>
      </c>
      <c r="E7" s="258" t="str">
        <f>IFERROR(IF(AND(E$4="X",E$6=Dreischichtplatten!$AB$13),"1",""),"")</f>
        <v/>
      </c>
      <c r="F7" s="258" t="str">
        <f>IFERROR(IF(AND(F$4="X",F$6=Dreischichtplatten!$AB$13),"1",""),"")</f>
        <v/>
      </c>
      <c r="G7" s="258" t="str">
        <f>IFERROR(IF(AND(G$4="X",G$6=Dreischichtplatten!$AB$13),"1",""),"")</f>
        <v/>
      </c>
      <c r="H7" s="258" t="str">
        <f>IFERROR(IF(AND(H$4="X",H$6=Dreischichtplatten!$AB$13),"1",""),"")</f>
        <v/>
      </c>
      <c r="I7" s="258" t="str">
        <f>IFERROR(IF(AND(I$4="X",I$6=Dreischichtplatten!$AB$13),"1",""),"")</f>
        <v/>
      </c>
      <c r="J7" s="258" t="str">
        <f>IFERROR(IF(AND(J$4="X",J$6=Dreischichtplatten!$AB$13),"1",""),"")</f>
        <v/>
      </c>
      <c r="K7" s="258" t="str">
        <f>IFERROR(IF(AND(K$4="X",K$6=Dreischichtplatten!$AB$13),"1",""),"")</f>
        <v/>
      </c>
      <c r="L7" s="29"/>
      <c r="M7" s="29"/>
      <c r="N7" s="258" t="str">
        <f>IFERROR(IF(AND(N$4="X",N$6=Dreischichtplatten!$AC$13),"1",""),"")</f>
        <v/>
      </c>
      <c r="O7" s="258" t="str">
        <f>IFERROR(IF(AND(O$4="X",O$6=Dreischichtplatten!$AC$13),"1",""),"")</f>
        <v/>
      </c>
      <c r="P7" s="258" t="str">
        <f>IFERROR(IF(AND(P$4="X",P$6=Dreischichtplatten!$AC$13),"1",""),"")</f>
        <v/>
      </c>
      <c r="Q7" s="258" t="str">
        <f>IFERROR(IF(AND(Q$4="X",Q$6=Dreischichtplatten!$AC$13),"1",""),"")</f>
        <v/>
      </c>
      <c r="R7" s="258" t="str">
        <f>IFERROR(IF(AND(R$4="X",R$6=Dreischichtplatten!$AC$13),"1",""),"")</f>
        <v/>
      </c>
      <c r="S7" s="258" t="str">
        <f>IFERROR(IF(AND(S$4="X",S$6=Dreischichtplatten!$AC$13),"1",""),"")</f>
        <v/>
      </c>
      <c r="T7" s="258" t="str">
        <f>IFERROR(IF(AND(T$4="X",T$6=Dreischichtplatten!$AC$13),"1",""),"")</f>
        <v/>
      </c>
      <c r="U7" s="258" t="str">
        <f>IFERROR(IF(AND(U$4="X",U$6=Dreischichtplatten!$AC$13),"1",""),"")</f>
        <v/>
      </c>
      <c r="V7" s="258" t="str">
        <f>IFERROR(IF(AND(V$4="X",V$6=Dreischichtplatten!$AC$13),"1",""),"")</f>
        <v/>
      </c>
      <c r="W7" s="29"/>
      <c r="X7" s="29"/>
      <c r="Y7" s="29"/>
      <c r="Z7" s="29"/>
      <c r="AA7" s="29"/>
      <c r="AB7" s="29"/>
      <c r="AC7" s="29"/>
      <c r="AD7" s="29"/>
      <c r="AE7" s="29"/>
      <c r="AF7" s="29"/>
      <c r="AG7" s="29"/>
      <c r="AH7" s="29"/>
      <c r="AI7" s="29"/>
      <c r="AJ7" s="29"/>
      <c r="AK7" s="29"/>
      <c r="AL7" s="29"/>
      <c r="AM7" s="29"/>
      <c r="AN7" s="29"/>
      <c r="AO7" s="29"/>
      <c r="AP7" s="29"/>
      <c r="AQ7" s="29"/>
      <c r="AR7" s="29" t="str">
        <f>IFERROR(IF(AND(AR$4="X",AR$6=#REF!),"1",""),"")</f>
        <v/>
      </c>
      <c r="AS7" s="29" t="str">
        <f>IFERROR(IF(AND(AS$4="X",AS$6=#REF!),"1",""),"")</f>
        <v/>
      </c>
      <c r="AT7" s="29" t="str">
        <f>IFERROR(IF(AND(AT$4="X",AT$6=#REF!),"1",""),"")</f>
        <v/>
      </c>
      <c r="AU7" s="29" t="str">
        <f>IFERROR(IF(AND(AU$4="X",AU$6=#REF!),"1",""),"")</f>
        <v/>
      </c>
      <c r="AV7" s="258" t="str">
        <f>IF(AND(ISTEXT(AV$4),ISTEXT(AV$5)),VLOOKUP('s4.LCIA'!AV6,Holzrechner!$B$54:$C$62,2,FALSE),"")</f>
        <v/>
      </c>
      <c r="AW7" s="258" t="str">
        <f>IF(AND(ISTEXT(AW$4),ISTEXT(AW$5)),VLOOKUP('s4.LCIA'!AW6,Holzrechner!$B$54:$C$62,2,FALSE),"")</f>
        <v/>
      </c>
      <c r="AX7" s="258" t="str">
        <f>IF(AND(ISTEXT(AX$4),ISTEXT(AX$5)),VLOOKUP('s4.LCIA'!AX6,Holzrechner!$B$54:$C$62,2,FALSE),"")</f>
        <v/>
      </c>
      <c r="AY7" s="258" t="str">
        <f>IF(AND(ISTEXT(AY$4),ISTEXT(AY$5)),VLOOKUP('s4.LCIA'!AY6,Holzrechner!$B$54:$C$62,2,FALSE),"")</f>
        <v/>
      </c>
      <c r="AZ7" s="258" t="str">
        <f>IF(AND(ISTEXT(AZ$4),ISTEXT(AZ$5)),VLOOKUP('s4.LCIA'!AZ6,Holzrechner!$B$54:$C$62,2,FALSE),"")</f>
        <v/>
      </c>
      <c r="BA7" s="258" t="str">
        <f>IF(AND(ISTEXT(BA$4),ISTEXT(BA$5)),VLOOKUP('s4.LCIA'!BA6,Holzrechner!$B$54:$C$62,2,FALSE),"")</f>
        <v/>
      </c>
      <c r="BB7" s="258" t="str">
        <f>IF(AND(ISTEXT(BB$4),ISTEXT(BB$5)),VLOOKUP('s4.LCIA'!BB6,Holzrechner!$B$54:$C$62,2,FALSE),"")</f>
        <v/>
      </c>
      <c r="BC7" s="258" t="str">
        <f>IF(AND(ISTEXT(BC$4),ISTEXT(BC$5)),VLOOKUP('s4.LCIA'!BC6,Holzrechner!$B$54:$C$62,2,FALSE),"")</f>
        <v/>
      </c>
      <c r="BD7" s="258" t="str">
        <f>IF(AND(ISTEXT(BD$4),ISTEXT(BD$5)),VLOOKUP('s4.LCIA'!BD6,Holzrechner!$B$54:$C$62,2,FALSE),"")</f>
        <v/>
      </c>
      <c r="BE7" s="258" t="str">
        <f>IF(AND(ISTEXT(BE$4),ISTEXT(BE$5)),VLOOKUP('s4.LCIA'!BE6,Holzrechner!$B$54:$C$62,2,FALSE),"")</f>
        <v/>
      </c>
      <c r="BF7" s="258" t="str">
        <f>IF(AND(ISTEXT(BF$4),ISTEXT(BF$5)),VLOOKUP('s4.LCIA'!BF6,Holzrechner!$B$54:$C$62,2,FALSE),"")</f>
        <v/>
      </c>
      <c r="BG7" s="258" t="str">
        <f>IF(AND(ISTEXT(BG$4),ISTEXT(BG$5)),VLOOKUP('s4.LCIA'!BG6,Holzrechner!$B$54:$C$62,2,FALSE),"")</f>
        <v/>
      </c>
      <c r="BH7" s="258" t="str">
        <f>IF(AND(ISTEXT(BH$4),ISTEXT(BH$5)),VLOOKUP('s4.LCIA'!BH6,Holzrechner!$B$54:$C$62,2,FALSE),"")</f>
        <v/>
      </c>
      <c r="BI7" s="258" t="str">
        <f>IF(AND(ISTEXT(BI$4),ISTEXT(BI$5)),VLOOKUP('s4.LCIA'!BI6,Holzrechner!$B$54:$C$62,2,FALSE),"")</f>
        <v/>
      </c>
      <c r="BJ7" s="258" t="str">
        <f>IF(AND(ISTEXT(BJ$4),ISTEXT(BJ$5)),VLOOKUP('s4.LCIA'!BJ6,Holzrechner!$B$54:$C$62,2,FALSE),"")</f>
        <v/>
      </c>
      <c r="BK7" s="258" t="str">
        <f>IF(AND(ISTEXT(BK$4),ISTEXT(BK$5)),VLOOKUP('s4.LCIA'!BK6,Holzrechner!$B$54:$C$62,2,FALSE),"")</f>
        <v/>
      </c>
      <c r="BL7" s="258" t="str">
        <f>IF(AND(ISTEXT(BL$4),ISTEXT(BL$5)),VLOOKUP('s4.LCIA'!BL6,Holzrechner!$B$54:$C$62,2,FALSE),"")</f>
        <v/>
      </c>
      <c r="BM7" s="258" t="str">
        <f>IF(AND(ISTEXT(BM$4),ISTEXT(BM$5)),VLOOKUP('s4.LCIA'!BM6,Holzrechner!$B$54:$C$62,2,FALSE),"")</f>
        <v/>
      </c>
      <c r="BN7" s="258" t="str">
        <f>IF(AND(ISTEXT(BN$4),ISTEXT(BN$5)),VLOOKUP('s4.LCIA'!BN6,Holzrechner!$B$54:$C$62,2,FALSE),"")</f>
        <v/>
      </c>
      <c r="BO7" s="258" t="str">
        <f>IF(AND(ISTEXT(BO$4),ISTEXT(BO$5)),VLOOKUP('s4.LCIA'!BO6,Holzrechner!$B$54:$C$62,2,FALSE),"")</f>
        <v/>
      </c>
      <c r="BS7" s="29" t="str">
        <f>LEFT(BS1,FIND("/",BS1)-1)</f>
        <v>three layered laminated board, at plant</v>
      </c>
      <c r="BT7" s="29" t="str">
        <f t="shared" ref="BT7:CA7" si="12">LEFT(BT1,FIND("/",BT1)-1)</f>
        <v>three layered laminated board, at plant</v>
      </c>
      <c r="BU7" s="29" t="str">
        <f t="shared" si="12"/>
        <v>three layered laminated board, at plant</v>
      </c>
      <c r="BV7" s="29" t="str">
        <f t="shared" si="12"/>
        <v>three layered laminated board, at plant</v>
      </c>
      <c r="BW7" s="29" t="str">
        <f t="shared" si="12"/>
        <v>three layered laminated board, at plant</v>
      </c>
      <c r="BX7" s="29" t="str">
        <f t="shared" si="12"/>
        <v>three layered laminated board, at plant</v>
      </c>
      <c r="BY7" s="29" t="str">
        <f t="shared" si="12"/>
        <v>three layered laminated board, at plant</v>
      </c>
      <c r="BZ7" s="29" t="str">
        <f t="shared" si="12"/>
        <v>three layered laminated board, at plant</v>
      </c>
      <c r="CA7" s="29" t="str">
        <f t="shared" si="12"/>
        <v>three layered laminated board, at plant_631</v>
      </c>
    </row>
    <row r="8" spans="1:79" s="17" customFormat="1">
      <c r="C8" s="29" t="str">
        <f t="shared" ref="C8:K8" si="13">LEFT(C1,FIND("/",C1)-1)</f>
        <v>sawnwood, board, softwood, raw, kiln dried (u=10%), at sawmill</v>
      </c>
      <c r="D8" s="29" t="str">
        <f t="shared" si="13"/>
        <v>sawnwood, board, softwood, raw, kiln dried (u=10%), at sawmill</v>
      </c>
      <c r="E8" s="29" t="str">
        <f t="shared" si="13"/>
        <v>sawnwood, board, softwood, raw, kiln dried (u=10%), at sawmill</v>
      </c>
      <c r="F8" s="29" t="str">
        <f t="shared" si="13"/>
        <v>sawnwood, board, softwood, raw, kiln dried (u=10%), at sawmill</v>
      </c>
      <c r="G8" s="29" t="str">
        <f t="shared" si="13"/>
        <v>sawnwood, board, softwood, raw, kiln dried (u=10%), at sawmill</v>
      </c>
      <c r="H8" s="29" t="str">
        <f t="shared" si="13"/>
        <v>sawnwood, board, softwood, raw, kiln dried (u=10%), at sawmill</v>
      </c>
      <c r="I8" s="29" t="str">
        <f t="shared" si="13"/>
        <v>sawnwood, board, softwood, raw, kiln dried (u=10%), at sawmill</v>
      </c>
      <c r="J8" s="29" t="str">
        <f t="shared" si="13"/>
        <v>sawnwood, board, softwood, raw, kiln dried (u=10%), at sawmill</v>
      </c>
      <c r="K8" s="29" t="str">
        <f t="shared" si="13"/>
        <v>sawnwood, board, softwood, raw, kiln dried (u=10%), at sawmill_631</v>
      </c>
      <c r="L8" s="29"/>
      <c r="M8" s="29"/>
      <c r="N8" s="29" t="str">
        <f t="shared" ref="N8:V8" si="14">LEFT(N1,FIND("/",N1)-1)</f>
        <v>three layered laminated board, at plant</v>
      </c>
      <c r="O8" s="29" t="str">
        <f t="shared" si="14"/>
        <v>three layered laminated board, at plant</v>
      </c>
      <c r="P8" s="29" t="str">
        <f t="shared" si="14"/>
        <v>three layered laminated board, at plant</v>
      </c>
      <c r="Q8" s="29" t="str">
        <f t="shared" si="14"/>
        <v>three layered laminated board, at plant</v>
      </c>
      <c r="R8" s="29" t="str">
        <f t="shared" si="14"/>
        <v>three layered laminated board, at plant</v>
      </c>
      <c r="S8" s="29" t="str">
        <f t="shared" si="14"/>
        <v>three layered laminated board, at plant</v>
      </c>
      <c r="T8" s="29" t="str">
        <f t="shared" si="14"/>
        <v>three layered laminated board, at plant</v>
      </c>
      <c r="U8" s="29" t="str">
        <f t="shared" si="14"/>
        <v>three layered laminated board, at plant</v>
      </c>
      <c r="V8" s="29" t="str">
        <f t="shared" si="14"/>
        <v>three layered laminated board, at plant_631</v>
      </c>
      <c r="W8" s="29"/>
      <c r="X8" s="29"/>
      <c r="Y8" s="29"/>
      <c r="Z8" s="29"/>
      <c r="AA8" s="29"/>
      <c r="AB8" s="29"/>
      <c r="AC8" s="29"/>
      <c r="AD8" s="29"/>
      <c r="AE8" s="29"/>
      <c r="AF8" s="29"/>
      <c r="AG8" s="29"/>
      <c r="AH8" s="29"/>
      <c r="AI8" s="29"/>
      <c r="AJ8" s="29"/>
      <c r="AK8" s="29"/>
      <c r="AL8" s="29"/>
      <c r="AM8" s="29"/>
      <c r="AN8" s="29"/>
      <c r="AO8" s="29"/>
      <c r="AP8" s="29"/>
      <c r="AQ8" s="29"/>
      <c r="AR8" s="29" t="str">
        <f t="shared" ref="AR8:BO8" si="15">LEFT(AR1,FIND("/",AR1)-1)</f>
        <v>Transport, lorry &gt;16t, fleet average</v>
      </c>
      <c r="AS8" s="29" t="str">
        <f t="shared" si="15"/>
        <v>Transport, freight, rail</v>
      </c>
      <c r="AT8" s="29" t="str">
        <f t="shared" si="15"/>
        <v>Transport, lorry 20-28t, fleet average</v>
      </c>
      <c r="AU8" s="29" t="str">
        <f t="shared" si="15"/>
        <v>Transport, freight, rail</v>
      </c>
      <c r="AV8" s="29" t="str">
        <f t="shared" si="15"/>
        <v>Transport, lorry &gt;32t, EURO3</v>
      </c>
      <c r="AW8" s="29" t="str">
        <f t="shared" si="15"/>
        <v>Transport, lorry 16-32t, EURO3</v>
      </c>
      <c r="AX8" s="29" t="str">
        <f t="shared" si="15"/>
        <v>sawlog and veneer log, hardwood, sustainable forest management, measured as solid wood under bark, at forest road</v>
      </c>
      <c r="AY8" s="29" t="str">
        <f t="shared" si="15"/>
        <v>sawlog and veneer log, hardwood, sustainable forest management, measured as solid wood under bark, at forest road</v>
      </c>
      <c r="AZ8" s="29" t="str">
        <f t="shared" si="15"/>
        <v>sawlog and veneer log, hardwood, sustainable forest management, measured as solid wood under bark, at forest road</v>
      </c>
      <c r="BA8" s="29" t="str">
        <f t="shared" si="15"/>
        <v>sawlog and veneer log, hardwood, sustainable forest management, measured as solid wood under bark, at forest road</v>
      </c>
      <c r="BB8" s="29" t="str">
        <f t="shared" si="15"/>
        <v>sawlog and veneer log, hardwood, sustainable forest management, measured as solid wood under bark, at forest road</v>
      </c>
      <c r="BC8" s="29" t="str">
        <f t="shared" si="15"/>
        <v>sawlog and veneer log, hardwood, sustainable forest management, measured as solid wood under bark, at forest road</v>
      </c>
      <c r="BD8" s="29" t="str">
        <f t="shared" si="15"/>
        <v>sawlog and veneer log, hardwood, sustainable forest management, measured as solid wood under bark, at forest road</v>
      </c>
      <c r="BE8" s="29" t="str">
        <f t="shared" si="15"/>
        <v>sawlog and veneer log, hardwood, sustainable forest management, measured as solid wood under bark, at forest road</v>
      </c>
      <c r="BF8" s="29" t="str">
        <f t="shared" si="15"/>
        <v>sawlog and veneer log, hardwood, sustainable forest management, measured as solid wood under bark, at forest road_631</v>
      </c>
      <c r="BG8" s="29" t="str">
        <f t="shared" si="15"/>
        <v>sawlog and veneer log, softwood, sustainable forest management, measured as solid wood under bark, at forest road</v>
      </c>
      <c r="BH8" s="29" t="str">
        <f t="shared" si="15"/>
        <v>sawlog and veneer log, softwood, sustainable forest management, measured as solid wood under bark, at forest road</v>
      </c>
      <c r="BI8" s="29" t="str">
        <f t="shared" si="15"/>
        <v>sawlog and veneer log, softwood, sustainable forest management, measured as solid wood under bark, at forest road</v>
      </c>
      <c r="BJ8" s="29" t="str">
        <f t="shared" si="15"/>
        <v>sawlog and veneer log, softwood, sustainable forest management, measured as solid wood under bark, at forest road</v>
      </c>
      <c r="BK8" s="29" t="str">
        <f t="shared" si="15"/>
        <v>sawlog and veneer log, softwood, sustainable forest management, measured as solid wood under bark, at forest road</v>
      </c>
      <c r="BL8" s="29" t="str">
        <f t="shared" si="15"/>
        <v>sawlog and veneer log, softwood, sustainable forest management, measured as solid wood under bark, at forest road</v>
      </c>
      <c r="BM8" s="29" t="str">
        <f t="shared" si="15"/>
        <v>sawlog and veneer log, softwood, sustainable forest management, measured as solid wood under bark, at forest road</v>
      </c>
      <c r="BN8" s="29" t="str">
        <f t="shared" si="15"/>
        <v>sawlog and veneer log, softwood, sustainable forest management, measured as solid wood under bark, at forest road</v>
      </c>
      <c r="BO8" s="29" t="str">
        <f t="shared" si="15"/>
        <v>sawlog and veneer log, softwood, sustainable forest management, measured as solid wood under bark, at forest road_631</v>
      </c>
      <c r="BS8" s="258"/>
      <c r="BT8" s="258"/>
      <c r="BU8" s="258"/>
      <c r="BV8" s="258"/>
      <c r="BW8" s="258"/>
      <c r="BX8" s="258"/>
      <c r="BY8" s="258"/>
      <c r="BZ8" s="258"/>
      <c r="CA8" s="258"/>
    </row>
    <row r="9" spans="1:79" s="17" customFormat="1">
      <c r="B9" s="17" t="s">
        <v>1018</v>
      </c>
      <c r="C9" s="29">
        <f>INDEX('Roundwood_transp._input'!$D$1:$M$96,MATCH('s4.LCIA'!C$8,'Roundwood_transp._input'!$D$1:$D$96,0),5)</f>
        <v>1.6350000000000002</v>
      </c>
      <c r="D9" s="29">
        <f>INDEX('Roundwood_transp._input'!$D$1:$M$96,MATCH('s4.LCIA'!D$8,'Roundwood_transp._input'!$D$1:$D$96,0),5)</f>
        <v>1.6350000000000002</v>
      </c>
      <c r="E9" s="29">
        <f>INDEX('Roundwood_transp._input'!$D$1:$M$96,MATCH('s4.LCIA'!E$8,'Roundwood_transp._input'!$D$1:$D$96,0),5)</f>
        <v>1.6350000000000002</v>
      </c>
      <c r="F9" s="29">
        <f>INDEX('Roundwood_transp._input'!$D$1:$M$96,MATCH('s4.LCIA'!F$8,'Roundwood_transp._input'!$D$1:$D$96,0),5)</f>
        <v>1.6350000000000002</v>
      </c>
      <c r="G9" s="29">
        <f>INDEX('Roundwood_transp._input'!$D$1:$M$96,MATCH('s4.LCIA'!G$8,'Roundwood_transp._input'!$D$1:$D$96,0),5)</f>
        <v>1.6350000000000002</v>
      </c>
      <c r="H9" s="29">
        <f>INDEX('Roundwood_transp._input'!$D$1:$M$96,MATCH('s4.LCIA'!H$8,'Roundwood_transp._input'!$D$1:$D$96,0),5)</f>
        <v>1.6350000000000002</v>
      </c>
      <c r="I9" s="29">
        <f>INDEX('Roundwood_transp._input'!$D$1:$M$96,MATCH('s4.LCIA'!I$8,'Roundwood_transp._input'!$D$1:$D$96,0),5)</f>
        <v>1.6350000000000002</v>
      </c>
      <c r="J9" s="29">
        <f>INDEX('Roundwood_transp._input'!$D$1:$M$96,MATCH('s4.LCIA'!J$8,'Roundwood_transp._input'!$D$1:$D$96,0),5)</f>
        <v>1.6350000000000002</v>
      </c>
      <c r="K9" s="29">
        <f>INDEX('Roundwood_transp._input'!$D$1:$M$96,MATCH('s4.LCIA'!K$8,'Roundwood_transp._input'!$D$1:$D$96,0),5)</f>
        <v>1.6350000000000002</v>
      </c>
      <c r="L9" s="29"/>
      <c r="M9" s="29"/>
      <c r="N9" s="258">
        <f>INDEX('Roundwood_transp._input'!$D$1:$M$101,MATCH('s4.LCIA'!N$8,'Roundwood_transp._input'!$D$1:$D$101,0),5)</f>
        <v>3.9648750000000001</v>
      </c>
      <c r="O9" s="258">
        <f>INDEX('Roundwood_transp._input'!$D$1:$M$101,MATCH('s4.LCIA'!O$8,'Roundwood_transp._input'!$D$1:$D$101,0),5)</f>
        <v>3.9648750000000001</v>
      </c>
      <c r="P9" s="258">
        <f>INDEX('Roundwood_transp._input'!$D$1:$M$101,MATCH('s4.LCIA'!P$8,'Roundwood_transp._input'!$D$1:$D$101,0),5)</f>
        <v>3.9648750000000001</v>
      </c>
      <c r="Q9" s="258">
        <f>INDEX('Roundwood_transp._input'!$D$1:$M$101,MATCH('s4.LCIA'!Q$8,'Roundwood_transp._input'!$D$1:$D$101,0),5)</f>
        <v>3.9648750000000001</v>
      </c>
      <c r="R9" s="258">
        <f>INDEX('Roundwood_transp._input'!$D$1:$M$101,MATCH('s4.LCIA'!R$8,'Roundwood_transp._input'!$D$1:$D$101,0),5)</f>
        <v>3.9648750000000001</v>
      </c>
      <c r="S9" s="258">
        <f>INDEX('Roundwood_transp._input'!$D$1:$M$101,MATCH('s4.LCIA'!S$8,'Roundwood_transp._input'!$D$1:$D$101,0),5)</f>
        <v>3.9648750000000001</v>
      </c>
      <c r="T9" s="258">
        <f>INDEX('Roundwood_transp._input'!$D$1:$M$101,MATCH('s4.LCIA'!T$8,'Roundwood_transp._input'!$D$1:$D$101,0),5)</f>
        <v>3.9648750000000001</v>
      </c>
      <c r="U9" s="258">
        <f>INDEX('Roundwood_transp._input'!$D$1:$M$101,MATCH('s4.LCIA'!U$8,'Roundwood_transp._input'!$D$1:$D$101,0),5)</f>
        <v>3.9648750000000001</v>
      </c>
      <c r="V9" s="258">
        <f>INDEX('Roundwood_transp._input'!$D$1:$M$101,MATCH('s4.LCIA'!V$8,'Roundwood_transp._input'!$D$1:$D$101,0),5)</f>
        <v>3.9648750000000001</v>
      </c>
      <c r="W9" s="29"/>
      <c r="X9" s="29"/>
      <c r="Y9" s="280">
        <f>V9*BO10*40*AT19</f>
        <v>38452.159867177055</v>
      </c>
      <c r="Z9" s="29"/>
      <c r="AA9" s="29"/>
      <c r="AB9" s="29"/>
      <c r="AC9" s="29"/>
      <c r="AD9" s="29"/>
      <c r="AE9" s="29"/>
      <c r="AF9" s="29"/>
      <c r="AG9" s="29"/>
      <c r="AH9" s="29"/>
      <c r="AI9" s="29"/>
      <c r="AJ9" s="29"/>
      <c r="AK9" s="29"/>
      <c r="AL9" s="29"/>
      <c r="AM9" s="29"/>
      <c r="AN9" s="29"/>
      <c r="AO9" s="29"/>
      <c r="AP9" s="29"/>
      <c r="AQ9" s="29"/>
      <c r="AR9" s="29"/>
      <c r="AS9" s="29"/>
      <c r="AT9" s="29"/>
      <c r="AU9" s="29"/>
      <c r="AV9" s="29"/>
      <c r="AW9" s="29"/>
      <c r="AX9" s="29" t="e">
        <f>INDEX('Roundwood_transp._input'!$D$1:$M$96,MATCH('s4.LCIA'!AX$8,'Roundwood_transp._input'!$D$1:$D$96,0),5)</f>
        <v>#N/A</v>
      </c>
      <c r="AY9" s="29" t="e">
        <f>INDEX('Roundwood_transp._input'!$D$1:$M$96,MATCH('s4.LCIA'!AY$8,'Roundwood_transp._input'!$D$1:$D$96,0),5)</f>
        <v>#N/A</v>
      </c>
      <c r="AZ9" s="29" t="e">
        <f>INDEX('Roundwood_transp._input'!$D$1:$M$96,MATCH('s4.LCIA'!AZ$8,'Roundwood_transp._input'!$D$1:$D$96,0),5)</f>
        <v>#N/A</v>
      </c>
      <c r="BA9" s="29" t="e">
        <f>INDEX('Roundwood_transp._input'!$D$1:$M$96,MATCH('s4.LCIA'!BA$8,'Roundwood_transp._input'!$D$1:$D$96,0),5)</f>
        <v>#N/A</v>
      </c>
      <c r="BB9" s="29" t="e">
        <f>INDEX('Roundwood_transp._input'!$D$1:$M$96,MATCH('s4.LCIA'!BB$8,'Roundwood_transp._input'!$D$1:$D$96,0),5)</f>
        <v>#N/A</v>
      </c>
      <c r="BC9" s="29" t="e">
        <f>INDEX('Roundwood_transp._input'!$D$1:$M$96,MATCH('s4.LCIA'!BC$8,'Roundwood_transp._input'!$D$1:$D$96,0),5)</f>
        <v>#N/A</v>
      </c>
      <c r="BD9" s="29" t="e">
        <f>INDEX('Roundwood_transp._input'!$D$1:$M$96,MATCH('s4.LCIA'!BD$8,'Roundwood_transp._input'!$D$1:$D$96,0),5)</f>
        <v>#N/A</v>
      </c>
      <c r="BE9" s="29" t="e">
        <f>INDEX('Roundwood_transp._input'!$D$1:$M$96,MATCH('s4.LCIA'!BE$8,'Roundwood_transp._input'!$D$1:$D$96,0),5)</f>
        <v>#N/A</v>
      </c>
      <c r="BF9" s="29" t="e">
        <f>INDEX('Roundwood_transp._input'!$D$1:$M$96,MATCH('s4.LCIA'!BF$8,'Roundwood_transp._input'!$D$1:$D$96,0),5)</f>
        <v>#N/A</v>
      </c>
      <c r="BG9" s="29" t="e">
        <f>INDEX('Roundwood_transp._input'!$D$1:$M$96,MATCH('s4.LCIA'!BG$8,'Roundwood_transp._input'!$D$1:$D$96,0),5)</f>
        <v>#N/A</v>
      </c>
      <c r="BH9" s="29" t="e">
        <f>INDEX('Roundwood_transp._input'!$D$1:$M$96,MATCH('s4.LCIA'!BH$8,'Roundwood_transp._input'!$D$1:$D$96,0),5)</f>
        <v>#N/A</v>
      </c>
      <c r="BI9" s="29" t="e">
        <f>INDEX('Roundwood_transp._input'!$D$1:$M$96,MATCH('s4.LCIA'!BI$8,'Roundwood_transp._input'!$D$1:$D$96,0),5)</f>
        <v>#N/A</v>
      </c>
      <c r="BJ9" s="29" t="e">
        <f>INDEX('Roundwood_transp._input'!$D$1:$M$96,MATCH('s4.LCIA'!BJ$8,'Roundwood_transp._input'!$D$1:$D$96,0),5)</f>
        <v>#N/A</v>
      </c>
      <c r="BK9" s="29" t="e">
        <f>INDEX('Roundwood_transp._input'!$D$1:$M$96,MATCH('s4.LCIA'!BK$8,'Roundwood_transp._input'!$D$1:$D$96,0),5)</f>
        <v>#N/A</v>
      </c>
      <c r="BL9" s="29" t="e">
        <f>INDEX('Roundwood_transp._input'!$D$1:$M$96,MATCH('s4.LCIA'!BL$8,'Roundwood_transp._input'!$D$1:$D$96,0),5)</f>
        <v>#N/A</v>
      </c>
      <c r="BM9" s="29" t="e">
        <f>INDEX('Roundwood_transp._input'!$D$1:$M$96,MATCH('s4.LCIA'!BM$8,'Roundwood_transp._input'!$D$1:$D$96,0),5)</f>
        <v>#N/A</v>
      </c>
      <c r="BN9" s="29" t="e">
        <f>INDEX('Roundwood_transp._input'!$D$1:$M$96,MATCH('s4.LCIA'!BN$8,'Roundwood_transp._input'!$D$1:$D$96,0),5)</f>
        <v>#N/A</v>
      </c>
      <c r="BO9" s="29" t="e">
        <f>INDEX('Roundwood_transp._input'!$D$1:$M$96,MATCH('s4.LCIA'!BO$8,'Roundwood_transp._input'!$D$1:$D$96,0),5)</f>
        <v>#N/A</v>
      </c>
      <c r="BR9" s="17" t="s">
        <v>1018</v>
      </c>
      <c r="BS9" s="258">
        <f>INDEX('Roundwood_transp._input'!$D$1:$M$101,MATCH('s4.LCIA'!BS$7,'Roundwood_transp._input'!$D$1:$D$101,0),5)</f>
        <v>3.9648750000000001</v>
      </c>
      <c r="BT9" s="258">
        <f>INDEX('Roundwood_transp._input'!$D$1:$M$101,MATCH('s4.LCIA'!BT$7,'Roundwood_transp._input'!$D$1:$D$101,0),5)</f>
        <v>3.9648750000000001</v>
      </c>
      <c r="BU9" s="258">
        <f>INDEX('Roundwood_transp._input'!$D$1:$M$101,MATCH('s4.LCIA'!BU$7,'Roundwood_transp._input'!$D$1:$D$101,0),5)</f>
        <v>3.9648750000000001</v>
      </c>
      <c r="BV9" s="258">
        <f>INDEX('Roundwood_transp._input'!$D$1:$M$101,MATCH('s4.LCIA'!BV$7,'Roundwood_transp._input'!$D$1:$D$101,0),5)</f>
        <v>3.9648750000000001</v>
      </c>
      <c r="BW9" s="258">
        <f>INDEX('Roundwood_transp._input'!$D$1:$M$101,MATCH('s4.LCIA'!BW$7,'Roundwood_transp._input'!$D$1:$D$101,0),5)</f>
        <v>3.9648750000000001</v>
      </c>
      <c r="BX9" s="258">
        <f>INDEX('Roundwood_transp._input'!$D$1:$M$101,MATCH('s4.LCIA'!BX$7,'Roundwood_transp._input'!$D$1:$D$101,0),5)</f>
        <v>3.9648750000000001</v>
      </c>
      <c r="BY9" s="258">
        <f>INDEX('Roundwood_transp._input'!$D$1:$M$101,MATCH('s4.LCIA'!BY$7,'Roundwood_transp._input'!$D$1:$D$101,0),5)</f>
        <v>3.9648750000000001</v>
      </c>
      <c r="BZ9" s="258">
        <f>INDEX('Roundwood_transp._input'!$D$1:$M$101,MATCH('s4.LCIA'!BZ$7,'Roundwood_transp._input'!$D$1:$D$101,0),5)</f>
        <v>3.9648750000000001</v>
      </c>
      <c r="CA9" s="258">
        <f>INDEX('Roundwood_transp._input'!$D$1:$M$101,MATCH('s4.LCIA'!CA$7,'Roundwood_transp._input'!$D$1:$D$101,0),5)</f>
        <v>3.9648750000000001</v>
      </c>
    </row>
    <row r="10" spans="1:79" s="17" customFormat="1">
      <c r="B10" s="17" t="s">
        <v>1129</v>
      </c>
      <c r="C10" s="29"/>
      <c r="D10" s="29"/>
      <c r="E10" s="29"/>
      <c r="F10" s="29"/>
      <c r="G10" s="29"/>
      <c r="H10" s="29"/>
      <c r="I10" s="29"/>
      <c r="J10" s="29"/>
      <c r="K10" s="29"/>
      <c r="L10" s="29"/>
      <c r="M10" s="29"/>
      <c r="N10" s="275">
        <f>'Roundwood_transp._input'!$P$100</f>
        <v>131.14155559999898</v>
      </c>
      <c r="O10" s="275">
        <f>'Roundwood_transp._input'!$P$100</f>
        <v>131.14155559999898</v>
      </c>
      <c r="P10" s="275">
        <f>'Roundwood_transp._input'!$P$100</f>
        <v>131.14155559999898</v>
      </c>
      <c r="Q10" s="275">
        <f>'Roundwood_transp._input'!$P$100</f>
        <v>131.14155559999898</v>
      </c>
      <c r="R10" s="275">
        <f>'Roundwood_transp._input'!$P$100</f>
        <v>131.14155559999898</v>
      </c>
      <c r="S10" s="275">
        <f>'Roundwood_transp._input'!$P$100</f>
        <v>131.14155559999898</v>
      </c>
      <c r="T10" s="275">
        <f>'Roundwood_transp._input'!$P$100</f>
        <v>131.14155559999898</v>
      </c>
      <c r="U10" s="275">
        <f>'Roundwood_transp._input'!$P$100</f>
        <v>131.14155559999898</v>
      </c>
      <c r="V10" s="275">
        <f>'Roundwood_transp._input'!$P$100</f>
        <v>131.14155559999898</v>
      </c>
      <c r="W10" s="175"/>
      <c r="X10" s="175"/>
      <c r="Y10" s="279">
        <f>BO11*40*AT19</f>
        <v>5602.9530127999997</v>
      </c>
      <c r="Z10" s="175"/>
      <c r="AA10" s="175"/>
      <c r="AB10" s="175"/>
      <c r="AC10" s="175"/>
      <c r="AD10" s="175"/>
      <c r="AE10" s="175"/>
      <c r="AF10" s="29"/>
      <c r="AG10" s="29"/>
      <c r="AH10" s="29"/>
      <c r="AI10" s="29"/>
      <c r="AJ10" s="29"/>
      <c r="AK10" s="29"/>
      <c r="AL10" s="29"/>
      <c r="AM10" s="29"/>
      <c r="AN10" s="29"/>
      <c r="AO10" s="29"/>
      <c r="AP10" s="281" t="s">
        <v>1127</v>
      </c>
      <c r="AQ10" s="29"/>
      <c r="AR10" s="258">
        <f>'s4.Transport'!E28</f>
        <v>0</v>
      </c>
      <c r="AS10" s="258">
        <f>'s4.Transport'!F28</f>
        <v>0</v>
      </c>
      <c r="AT10" s="258">
        <f>'s4.Transport'!E29</f>
        <v>0</v>
      </c>
      <c r="AU10" s="258">
        <f>'s4.Transport'!F29</f>
        <v>0</v>
      </c>
      <c r="AV10" s="29"/>
      <c r="AW10" s="29"/>
      <c r="AX10" s="29">
        <f t="array" ref="AX10">INDEX(Dichten!$A$2:$E$19,MATCH('s4.LCIA'!AX6&amp;'s4.LCIA'!AX2,INDEX(Dichten!$A$2:$E$19,,1)&amp;INDEX(Dichten!$A$2:$E$19,,2),0),5)</f>
        <v>1.1968000000000001</v>
      </c>
      <c r="AY10" s="29">
        <f t="array" ref="AY10">INDEX(Dichten!$A$2:$E$19,MATCH('s4.LCIA'!AY6&amp;'s4.LCIA'!AY2,INDEX(Dichten!$A$2:$E$19,,1)&amp;INDEX(Dichten!$A$2:$E$19,,2),0),5)</f>
        <v>1.2155</v>
      </c>
      <c r="AZ10" s="29">
        <f t="array" ref="AZ10">INDEX(Dichten!$A$2:$E$19,MATCH('s4.LCIA'!AZ6&amp;'s4.LCIA'!AZ2,INDEX(Dichten!$A$2:$E$19,,1)&amp;INDEX(Dichten!$A$2:$E$19,,2),0),5)</f>
        <v>1.1968000000000001</v>
      </c>
      <c r="BA10" s="29">
        <f t="array" ref="BA10">INDEX(Dichten!$A$2:$E$19,MATCH('s4.LCIA'!BA6&amp;'s4.LCIA'!BA2,INDEX(Dichten!$A$2:$E$19,,1)&amp;INDEX(Dichten!$A$2:$E$19,,2),0),5)</f>
        <v>1.1968000000000001</v>
      </c>
      <c r="BB10" s="29">
        <f t="array" ref="BB10">INDEX(Dichten!$A$2:$E$19,MATCH('s4.LCIA'!BB6&amp;'s4.LCIA'!BB2,INDEX(Dichten!$A$2:$E$19,,1)&amp;INDEX(Dichten!$A$2:$E$19,,2),0),5)</f>
        <v>1.1968000000000001</v>
      </c>
      <c r="BC10" s="29">
        <f t="array" ref="BC10">INDEX(Dichten!$A$2:$E$19,MATCH('s4.LCIA'!BC6&amp;'s4.LCIA'!BC2,INDEX(Dichten!$A$2:$E$19,,1)&amp;INDEX(Dichten!$A$2:$E$19,,2),0),5)</f>
        <v>1.1968000000000001</v>
      </c>
      <c r="BD10" s="29">
        <f t="array" ref="BD10">INDEX(Dichten!$A$2:$E$19,MATCH('s4.LCIA'!BD6&amp;'s4.LCIA'!BD2,INDEX(Dichten!$A$2:$E$19,,1)&amp;INDEX(Dichten!$A$2:$E$19,,2),0),5)</f>
        <v>1.1968000000000001</v>
      </c>
      <c r="BE10" s="29">
        <f t="array" ref="BE10">INDEX(Dichten!$A$2:$E$19,MATCH('s4.LCIA'!BE6&amp;'s4.LCIA'!BE2,INDEX(Dichten!$A$2:$E$19,,1)&amp;INDEX(Dichten!$A$2:$E$19,,2),0),5)</f>
        <v>1.1968000000000001</v>
      </c>
      <c r="BF10" s="29">
        <f t="array" ref="BF10">INDEX(Dichten!$A$2:$E$19,MATCH('s4.LCIA'!BF6&amp;'s4.LCIA'!BF2,INDEX(Dichten!$A$2:$E$19,,1)&amp;INDEX(Dichten!$A$2:$E$19,,2),0),5)</f>
        <v>1.1968000000000001</v>
      </c>
      <c r="BG10" s="29">
        <f t="array" ref="BG10">INDEX(Dichten!$A$2:$E$19,MATCH('s4.LCIA'!BG6&amp;'s4.LCIA'!BG2,INDEX(Dichten!$A$2:$E$19,,1)&amp;INDEX(Dichten!$A$2:$E$19,,2),0),5)</f>
        <v>0.83776000000000006</v>
      </c>
      <c r="BH10" s="29">
        <f t="array" ref="BH10">INDEX(Dichten!$A$2:$E$19,MATCH('s4.LCIA'!BH6&amp;'s4.LCIA'!BH2,INDEX(Dichten!$A$2:$E$19,,1)&amp;INDEX(Dichten!$A$2:$E$19,,2),0),5)</f>
        <v>0.87584000000000006</v>
      </c>
      <c r="BI10" s="29">
        <f t="array" ref="BI10">INDEX(Dichten!$A$2:$E$19,MATCH('s4.LCIA'!BI6&amp;'s4.LCIA'!BI2,INDEX(Dichten!$A$2:$E$19,,1)&amp;INDEX(Dichten!$A$2:$E$19,,2),0),5)</f>
        <v>0.87584000000000006</v>
      </c>
      <c r="BJ10" s="29">
        <f t="array" ref="BJ10">INDEX(Dichten!$A$2:$E$19,MATCH('s4.LCIA'!BJ6&amp;'s4.LCIA'!BJ2,INDEX(Dichten!$A$2:$E$19,,1)&amp;INDEX(Dichten!$A$2:$E$19,,2),0),5)</f>
        <v>0.87584000000000006</v>
      </c>
      <c r="BK10" s="29">
        <f t="array" ref="BK10">INDEX(Dichten!$A$2:$E$19,MATCH('s4.LCIA'!BK6&amp;'s4.LCIA'!BK2,INDEX(Dichten!$A$2:$E$19,,1)&amp;INDEX(Dichten!$A$2:$E$19,,2),0),5)</f>
        <v>0.93296000000000001</v>
      </c>
      <c r="BL10" s="29">
        <f t="array" ref="BL10">INDEX(Dichten!$A$2:$E$19,MATCH('s4.LCIA'!BL6&amp;'s4.LCIA'!BL2,INDEX(Dichten!$A$2:$E$19,,1)&amp;INDEX(Dichten!$A$2:$E$19,,2),0),5)</f>
        <v>0.93296000000000001</v>
      </c>
      <c r="BM10" s="29">
        <f t="array" ref="BM10">INDEX(Dichten!$A$2:$E$19,MATCH('s4.LCIA'!BM6&amp;'s4.LCIA'!BM2,INDEX(Dichten!$A$2:$E$19,,1)&amp;INDEX(Dichten!$A$2:$E$19,,2),0),5)</f>
        <v>0.87584000000000006</v>
      </c>
      <c r="BN10" s="29">
        <f t="array" ref="BN10">INDEX(Dichten!$A$2:$E$19,MATCH('s4.LCIA'!BN6&amp;'s4.LCIA'!BN2,INDEX(Dichten!$A$2:$E$19,,1)&amp;INDEX(Dichten!$A$2:$E$19,,2),0),5)</f>
        <v>0.87584000000000006</v>
      </c>
      <c r="BO10" s="29">
        <f t="array" ref="BO10">INDEX(Dichten!$A$2:$E$19,MATCH('s4.LCIA'!BO6&amp;'s4.LCIA'!BO2,INDEX(Dichten!$A$2:$E$19,,1)&amp;INDEX(Dichten!$A$2:$E$19,,2),0),5)</f>
        <v>0.83776000000000006</v>
      </c>
      <c r="BR10" s="17" t="s">
        <v>1423</v>
      </c>
      <c r="BS10" s="258">
        <f>INDEX('Roundwood_transp._input'!$D$1:$M$101,MATCH('s4.LCIA'!BS$7,'Roundwood_transp._input'!$D$1:$D$101,0),2)</f>
        <v>2.4249999999999998</v>
      </c>
      <c r="BT10" s="258">
        <f>INDEX('Roundwood_transp._input'!$D$1:$M$101,MATCH('s4.LCIA'!BT$7,'Roundwood_transp._input'!$D$1:$D$101,0),2)</f>
        <v>2.4249999999999998</v>
      </c>
      <c r="BU10" s="258">
        <f>INDEX('Roundwood_transp._input'!$D$1:$M$101,MATCH('s4.LCIA'!BU$7,'Roundwood_transp._input'!$D$1:$D$101,0),2)</f>
        <v>2.4249999999999998</v>
      </c>
      <c r="BV10" s="258">
        <f>INDEX('Roundwood_transp._input'!$D$1:$M$101,MATCH('s4.LCIA'!BV$7,'Roundwood_transp._input'!$D$1:$D$101,0),2)</f>
        <v>2.4249999999999998</v>
      </c>
      <c r="BW10" s="258">
        <f>INDEX('Roundwood_transp._input'!$D$1:$M$101,MATCH('s4.LCIA'!BW$7,'Roundwood_transp._input'!$D$1:$D$101,0),2)</f>
        <v>2.4249999999999998</v>
      </c>
      <c r="BX10" s="258">
        <f>INDEX('Roundwood_transp._input'!$D$1:$M$101,MATCH('s4.LCIA'!BX$7,'Roundwood_transp._input'!$D$1:$D$101,0),2)</f>
        <v>2.4249999999999998</v>
      </c>
      <c r="BY10" s="258">
        <f>INDEX('Roundwood_transp._input'!$D$1:$M$101,MATCH('s4.LCIA'!BY$7,'Roundwood_transp._input'!$D$1:$D$101,0),2)</f>
        <v>2.4249999999999998</v>
      </c>
      <c r="BZ10" s="258">
        <f>INDEX('Roundwood_transp._input'!$D$1:$M$101,MATCH('s4.LCIA'!BZ$7,'Roundwood_transp._input'!$D$1:$D$101,0),2)</f>
        <v>2.4249999999999998</v>
      </c>
      <c r="CA10" s="258">
        <f>INDEX('Roundwood_transp._input'!$D$1:$M$101,MATCH('s4.LCIA'!CA$7,'Roundwood_transp._input'!$D$1:$D$101,0),2)</f>
        <v>2.4249999999999998</v>
      </c>
    </row>
    <row r="11" spans="1:79" s="17" customFormat="1">
      <c r="B11" s="17" t="s">
        <v>1132</v>
      </c>
      <c r="C11" s="29" t="str">
        <f>INDEX('Roundwood_transp._input'!$D$1:$M$96,MATCH('s4.LCIA'!C$8,'Roundwood_transp._input'!$D$1:$D$96,0),7)</f>
        <v>sawlog and veneer log, softwood, sustainable forest management, measured as solid wood under bark, at forest road</v>
      </c>
      <c r="D11" s="29" t="str">
        <f>INDEX('Roundwood_transp._input'!$D$1:$M$96,MATCH('s4.LCIA'!D$8,'Roundwood_transp._input'!$D$1:$D$96,0),7)</f>
        <v>sawlog and veneer log, softwood, sustainable forest management, measured as solid wood under bark, at forest road</v>
      </c>
      <c r="E11" s="29" t="str">
        <f>INDEX('Roundwood_transp._input'!$D$1:$M$96,MATCH('s4.LCIA'!E$8,'Roundwood_transp._input'!$D$1:$D$96,0),7)</f>
        <v>sawlog and veneer log, softwood, sustainable forest management, measured as solid wood under bark, at forest road</v>
      </c>
      <c r="F11" s="29" t="str">
        <f>INDEX('Roundwood_transp._input'!$D$1:$M$96,MATCH('s4.LCIA'!F$8,'Roundwood_transp._input'!$D$1:$D$96,0),7)</f>
        <v>sawlog and veneer log, softwood, sustainable forest management, measured as solid wood under bark, at forest road</v>
      </c>
      <c r="G11" s="29" t="str">
        <f>INDEX('Roundwood_transp._input'!$D$1:$M$96,MATCH('s4.LCIA'!G$8,'Roundwood_transp._input'!$D$1:$D$96,0),7)</f>
        <v>sawlog and veneer log, softwood, sustainable forest management, measured as solid wood under bark, at forest road</v>
      </c>
      <c r="H11" s="29" t="str">
        <f>INDEX('Roundwood_transp._input'!$D$1:$M$96,MATCH('s4.LCIA'!H$8,'Roundwood_transp._input'!$D$1:$D$96,0),7)</f>
        <v>sawlog and veneer log, softwood, sustainable forest management, measured as solid wood under bark, at forest road</v>
      </c>
      <c r="I11" s="29" t="str">
        <f>INDEX('Roundwood_transp._input'!$D$1:$M$96,MATCH('s4.LCIA'!I$8,'Roundwood_transp._input'!$D$1:$D$96,0),7)</f>
        <v>sawlog and veneer log, softwood, sustainable forest management, measured as solid wood under bark, at forest road</v>
      </c>
      <c r="J11" s="29" t="str">
        <f>INDEX('Roundwood_transp._input'!$D$1:$M$96,MATCH('s4.LCIA'!J$8,'Roundwood_transp._input'!$D$1:$D$96,0),7)</f>
        <v>sawlog and veneer log, softwood, sustainable forest management, measured as solid wood under bark, at forest road</v>
      </c>
      <c r="K11" s="29" t="str">
        <f>INDEX('Roundwood_transp._input'!$D$1:$M$96,MATCH('s4.LCIA'!K$8,'Roundwood_transp._input'!$D$1:$D$96,0),7)</f>
        <v>sawlog and veneer log, softwood, sustainable forest management, measured as solid wood under bark, at forest road</v>
      </c>
      <c r="L11" s="29"/>
      <c r="M11" s="29"/>
      <c r="N11" s="258" t="str">
        <f>INDEX('Roundwood_transp._input'!$D$1:$M$101,MATCH('s4.LCIA'!N$8,'Roundwood_transp._input'!$D$1:$D$101,0),7)</f>
        <v>sawlog and veneer log, softwood, sustainable forest management, measured as solid wood under bark, at forest road</v>
      </c>
      <c r="O11" s="258" t="str">
        <f>INDEX('Roundwood_transp._input'!$D$1:$M$101,MATCH('s4.LCIA'!O$8,'Roundwood_transp._input'!$D$1:$D$101,0),7)</f>
        <v>sawlog and veneer log, softwood, sustainable forest management, measured as solid wood under bark, at forest road</v>
      </c>
      <c r="P11" s="258" t="str">
        <f>INDEX('Roundwood_transp._input'!$D$1:$M$101,MATCH('s4.LCIA'!P$8,'Roundwood_transp._input'!$D$1:$D$101,0),7)</f>
        <v>sawlog and veneer log, softwood, sustainable forest management, measured as solid wood under bark, at forest road</v>
      </c>
      <c r="Q11" s="258" t="str">
        <f>INDEX('Roundwood_transp._input'!$D$1:$M$101,MATCH('s4.LCIA'!Q$8,'Roundwood_transp._input'!$D$1:$D$101,0),7)</f>
        <v>sawlog and veneer log, softwood, sustainable forest management, measured as solid wood under bark, at forest road</v>
      </c>
      <c r="R11" s="258" t="str">
        <f>INDEX('Roundwood_transp._input'!$D$1:$M$101,MATCH('s4.LCIA'!R$8,'Roundwood_transp._input'!$D$1:$D$101,0),7)</f>
        <v>sawlog and veneer log, softwood, sustainable forest management, measured as solid wood under bark, at forest road</v>
      </c>
      <c r="S11" s="258" t="str">
        <f>INDEX('Roundwood_transp._input'!$D$1:$M$101,MATCH('s4.LCIA'!S$8,'Roundwood_transp._input'!$D$1:$D$101,0),7)</f>
        <v>sawlog and veneer log, softwood, sustainable forest management, measured as solid wood under bark, at forest road</v>
      </c>
      <c r="T11" s="258" t="str">
        <f>INDEX('Roundwood_transp._input'!$D$1:$M$101,MATCH('s4.LCIA'!T$8,'Roundwood_transp._input'!$D$1:$D$101,0),7)</f>
        <v>sawlog and veneer log, softwood, sustainable forest management, measured as solid wood under bark, at forest road</v>
      </c>
      <c r="U11" s="258" t="str">
        <f>INDEX('Roundwood_transp._input'!$D$1:$M$101,MATCH('s4.LCIA'!U$8,'Roundwood_transp._input'!$D$1:$D$101,0),7)</f>
        <v>sawlog and veneer log, softwood, sustainable forest management, measured as solid wood under bark, at forest road</v>
      </c>
      <c r="V11" s="258" t="str">
        <f>INDEX('Roundwood_transp._input'!$D$1:$M$101,MATCH('s4.LCIA'!V$8,'Roundwood_transp._input'!$D$1:$D$101,0),7)</f>
        <v>sawlog and veneer log, softwood, sustainable forest management, measured as solid wood under bark, at forest road</v>
      </c>
      <c r="W11" s="29"/>
      <c r="X11" s="29"/>
      <c r="Y11" s="29"/>
      <c r="Z11" s="29"/>
      <c r="AA11" s="29"/>
      <c r="AB11" s="29"/>
      <c r="AC11" s="29"/>
      <c r="AD11" s="29"/>
      <c r="AE11" s="29"/>
      <c r="AF11" s="29"/>
      <c r="AG11" s="29"/>
      <c r="AH11" s="29"/>
      <c r="AI11" s="29"/>
      <c r="AJ11" s="29"/>
      <c r="AK11" s="29"/>
      <c r="AL11" s="29"/>
      <c r="AM11" s="29"/>
      <c r="AN11" s="29"/>
      <c r="AO11" s="29"/>
      <c r="AP11" s="281" t="s">
        <v>1421</v>
      </c>
      <c r="AQ11" s="29"/>
      <c r="AR11" s="281" t="e">
        <f>'s4.Transport'!C162</f>
        <v>#N/A</v>
      </c>
      <c r="AS11" s="281" t="e">
        <f>'s4.Transport'!D162</f>
        <v>#N/A</v>
      </c>
      <c r="AT11" s="281" t="e">
        <f>'s4.Transport'!C163</f>
        <v>#N/A</v>
      </c>
      <c r="AU11" s="281" t="e">
        <f>'s4.Transport'!D163</f>
        <v>#N/A</v>
      </c>
      <c r="AV11" s="29"/>
      <c r="AW11" s="29"/>
      <c r="AX11" s="29">
        <f t="array" ref="AX11">INDEX(Dichten!$A$2:$F$19,MATCH('s4.LCIA'!AX6&amp;'s4.LCIA'!AX2,INDEX(Dichten!$A$2:$F$19,,1)&amp;INDEX(Dichten!$A$2:$F$19,,2),0),6)</f>
        <v>0.70399999999999996</v>
      </c>
      <c r="AY11" s="29">
        <f t="array" ref="AY11">INDEX(Dichten!$A$2:$F$19,MATCH('s4.LCIA'!AY6&amp;'s4.LCIA'!AY2,INDEX(Dichten!$A$2:$F$19,,1)&amp;INDEX(Dichten!$A$2:$F$19,,2),0),6)</f>
        <v>0.71499999999999997</v>
      </c>
      <c r="AZ11" s="29">
        <f t="array" ref="AZ11">INDEX(Dichten!$A$2:$F$19,MATCH('s4.LCIA'!AZ6&amp;'s4.LCIA'!AZ2,INDEX(Dichten!$A$2:$F$19,,1)&amp;INDEX(Dichten!$A$2:$F$19,,2),0),6)</f>
        <v>0.70399999999999996</v>
      </c>
      <c r="BA11" s="29">
        <f t="array" ref="BA11">INDEX(Dichten!$A$2:$F$19,MATCH('s4.LCIA'!BA6&amp;'s4.LCIA'!BA2,INDEX(Dichten!$A$2:$F$19,,1)&amp;INDEX(Dichten!$A$2:$F$19,,2),0),6)</f>
        <v>0.70399999999999996</v>
      </c>
      <c r="BB11" s="29">
        <f t="array" ref="BB11">INDEX(Dichten!$A$2:$F$19,MATCH('s4.LCIA'!BB6&amp;'s4.LCIA'!BB2,INDEX(Dichten!$A$2:$F$19,,1)&amp;INDEX(Dichten!$A$2:$F$19,,2),0),6)</f>
        <v>0.70399999999999996</v>
      </c>
      <c r="BC11" s="29">
        <f t="array" ref="BC11">INDEX(Dichten!$A$2:$F$19,MATCH('s4.LCIA'!BC6&amp;'s4.LCIA'!BC2,INDEX(Dichten!$A$2:$F$19,,1)&amp;INDEX(Dichten!$A$2:$F$19,,2),0),6)</f>
        <v>0.70399999999999996</v>
      </c>
      <c r="BD11" s="29">
        <f t="array" ref="BD11">INDEX(Dichten!$A$2:$F$19,MATCH('s4.LCIA'!BD6&amp;'s4.LCIA'!BD2,INDEX(Dichten!$A$2:$F$19,,1)&amp;INDEX(Dichten!$A$2:$F$19,,2),0),6)</f>
        <v>0.70399999999999996</v>
      </c>
      <c r="BE11" s="29">
        <f t="array" ref="BE11">INDEX(Dichten!$A$2:$F$19,MATCH('s4.LCIA'!BE6&amp;'s4.LCIA'!BE2,INDEX(Dichten!$A$2:$F$19,,1)&amp;INDEX(Dichten!$A$2:$F$19,,2),0),6)</f>
        <v>0.70399999999999996</v>
      </c>
      <c r="BF11" s="29">
        <f t="array" ref="BF11">INDEX(Dichten!$A$2:$F$19,MATCH('s4.LCIA'!BF6&amp;'s4.LCIA'!BF2,INDEX(Dichten!$A$2:$F$19,,1)&amp;INDEX(Dichten!$A$2:$F$19,,2),0),6)</f>
        <v>0.70399999999999996</v>
      </c>
      <c r="BG11" s="29">
        <f t="array" ref="BG11">INDEX(Dichten!$A$2:$F$19,MATCH('s4.LCIA'!BG6&amp;'s4.LCIA'!BG2,INDEX(Dichten!$A$2:$F$19,,1)&amp;INDEX(Dichten!$A$2:$F$19,,2),0),6)</f>
        <v>0.48399999999999999</v>
      </c>
      <c r="BH11" s="29">
        <f t="array" ref="BH11">INDEX(Dichten!$A$2:$F$19,MATCH('s4.LCIA'!BH6&amp;'s4.LCIA'!BH2,INDEX(Dichten!$A$2:$F$19,,1)&amp;INDEX(Dichten!$A$2:$F$19,,2),0),6)</f>
        <v>0.50600000000000001</v>
      </c>
      <c r="BI11" s="29">
        <f t="array" ref="BI11">INDEX(Dichten!$A$2:$F$19,MATCH('s4.LCIA'!BI6&amp;'s4.LCIA'!BI2,INDEX(Dichten!$A$2:$F$19,,1)&amp;INDEX(Dichten!$A$2:$F$19,,2),0),6)</f>
        <v>0.50600000000000001</v>
      </c>
      <c r="BJ11" s="29">
        <f t="array" ref="BJ11">INDEX(Dichten!$A$2:$F$19,MATCH('s4.LCIA'!BJ6&amp;'s4.LCIA'!BJ2,INDEX(Dichten!$A$2:$F$19,,1)&amp;INDEX(Dichten!$A$2:$F$19,,2),0),6)</f>
        <v>0.50600000000000001</v>
      </c>
      <c r="BK11" s="29">
        <f t="array" ref="BK11">INDEX(Dichten!$A$2:$F$19,MATCH('s4.LCIA'!BK6&amp;'s4.LCIA'!BK2,INDEX(Dichten!$A$2:$F$19,,1)&amp;INDEX(Dichten!$A$2:$F$19,,2),0),6)</f>
        <v>0.53900000000000003</v>
      </c>
      <c r="BL11" s="29">
        <f t="array" ref="BL11">INDEX(Dichten!$A$2:$F$19,MATCH('s4.LCIA'!BL6&amp;'s4.LCIA'!BL2,INDEX(Dichten!$A$2:$F$19,,1)&amp;INDEX(Dichten!$A$2:$F$19,,2),0),6)</f>
        <v>0.53900000000000003</v>
      </c>
      <c r="BM11" s="29">
        <f t="array" ref="BM11">INDEX(Dichten!$A$2:$F$19,MATCH('s4.LCIA'!BM6&amp;'s4.LCIA'!BM2,INDEX(Dichten!$A$2:$F$19,,1)&amp;INDEX(Dichten!$A$2:$F$19,,2),0),6)</f>
        <v>0.50600000000000001</v>
      </c>
      <c r="BN11" s="29">
        <f t="array" ref="BN11">INDEX(Dichten!$A$2:$F$19,MATCH('s4.LCIA'!BN6&amp;'s4.LCIA'!BN2,INDEX(Dichten!$A$2:$F$19,,1)&amp;INDEX(Dichten!$A$2:$F$19,,2),0),6)</f>
        <v>0.50600000000000001</v>
      </c>
      <c r="BO11" s="29">
        <f t="array" ref="BO11">INDEX(Dichten!$A$2:$F$19,MATCH('s4.LCIA'!BO6&amp;'s4.LCIA'!BO2,INDEX(Dichten!$A$2:$F$19,,1)&amp;INDEX(Dichten!$A$2:$F$19,,2),0),6)</f>
        <v>0.48399999999999999</v>
      </c>
    </row>
    <row r="12" spans="1:79" s="17" customFormat="1">
      <c r="B12" s="17" t="s">
        <v>1024</v>
      </c>
      <c r="C12" s="29">
        <f>IF(ISNUMBER(INDEX('Roundwood_transp._input'!$D$1:$M$96,MATCH('s4.LCIA'!C$8,'Roundwood_transp._input'!$D$1:$D$96,0),8)),INDEX('Roundwood_transp._input'!$D$1:$M$96,MATCH('s4.LCIA'!C$8,'Roundwood_transp._input'!$D$1:$D$96,0),8),INDEX('Roundwood_transp._input'!$D$1:$M$96,MATCH('s4.LCIA'!C$8,'Roundwood_transp._input'!$D$1:$D$96,0),10))</f>
        <v>62.457000000000001</v>
      </c>
      <c r="D12" s="29">
        <f>IF(ISNUMBER(INDEX('Roundwood_transp._input'!$D$1:$M$96,MATCH('s4.LCIA'!D$8,'Roundwood_transp._input'!$D$1:$D$96,0),8)),INDEX('Roundwood_transp._input'!$D$1:$M$96,MATCH('s4.LCIA'!D$8,'Roundwood_transp._input'!$D$1:$D$96,0),8),INDEX('Roundwood_transp._input'!$D$1:$M$96,MATCH('s4.LCIA'!D$8,'Roundwood_transp._input'!$D$1:$D$96,0),10))</f>
        <v>62.457000000000001</v>
      </c>
      <c r="E12" s="29">
        <f>IF(ISNUMBER(INDEX('Roundwood_transp._input'!$D$1:$M$96,MATCH('s4.LCIA'!E$8,'Roundwood_transp._input'!$D$1:$D$96,0),8)),INDEX('Roundwood_transp._input'!$D$1:$M$96,MATCH('s4.LCIA'!E$8,'Roundwood_transp._input'!$D$1:$D$96,0),8),INDEX('Roundwood_transp._input'!$D$1:$M$96,MATCH('s4.LCIA'!E$8,'Roundwood_transp._input'!$D$1:$D$96,0),10))</f>
        <v>62.457000000000001</v>
      </c>
      <c r="F12" s="29">
        <f>IF(ISNUMBER(INDEX('Roundwood_transp._input'!$D$1:$M$96,MATCH('s4.LCIA'!F$8,'Roundwood_transp._input'!$D$1:$D$96,0),8)),INDEX('Roundwood_transp._input'!$D$1:$M$96,MATCH('s4.LCIA'!F$8,'Roundwood_transp._input'!$D$1:$D$96,0),8),INDEX('Roundwood_transp._input'!$D$1:$M$96,MATCH('s4.LCIA'!F$8,'Roundwood_transp._input'!$D$1:$D$96,0),10))</f>
        <v>62.457000000000001</v>
      </c>
      <c r="G12" s="29">
        <f>IF(ISNUMBER(INDEX('Roundwood_transp._input'!$D$1:$M$96,MATCH('s4.LCIA'!G$8,'Roundwood_transp._input'!$D$1:$D$96,0),8)),INDEX('Roundwood_transp._input'!$D$1:$M$96,MATCH('s4.LCIA'!G$8,'Roundwood_transp._input'!$D$1:$D$96,0),8),INDEX('Roundwood_transp._input'!$D$1:$M$96,MATCH('s4.LCIA'!G$8,'Roundwood_transp._input'!$D$1:$D$96,0),10))</f>
        <v>62.457000000000001</v>
      </c>
      <c r="H12" s="29">
        <f>IF(ISNUMBER(INDEX('Roundwood_transp._input'!$D$1:$M$96,MATCH('s4.LCIA'!H$8,'Roundwood_transp._input'!$D$1:$D$96,0),8)),INDEX('Roundwood_transp._input'!$D$1:$M$96,MATCH('s4.LCIA'!H$8,'Roundwood_transp._input'!$D$1:$D$96,0),8),INDEX('Roundwood_transp._input'!$D$1:$M$96,MATCH('s4.LCIA'!H$8,'Roundwood_transp._input'!$D$1:$D$96,0),10))</f>
        <v>62.457000000000001</v>
      </c>
      <c r="I12" s="29">
        <f>IF(ISNUMBER(INDEX('Roundwood_transp._input'!$D$1:$M$96,MATCH('s4.LCIA'!I$8,'Roundwood_transp._input'!$D$1:$D$96,0),8)),INDEX('Roundwood_transp._input'!$D$1:$M$96,MATCH('s4.LCIA'!I$8,'Roundwood_transp._input'!$D$1:$D$96,0),8),INDEX('Roundwood_transp._input'!$D$1:$M$96,MATCH('s4.LCIA'!I$8,'Roundwood_transp._input'!$D$1:$D$96,0),10))</f>
        <v>62.457000000000001</v>
      </c>
      <c r="J12" s="29">
        <f>IF(ISNUMBER(INDEX('Roundwood_transp._input'!$D$1:$M$96,MATCH('s4.LCIA'!J$8,'Roundwood_transp._input'!$D$1:$D$96,0),8)),INDEX('Roundwood_transp._input'!$D$1:$M$96,MATCH('s4.LCIA'!J$8,'Roundwood_transp._input'!$D$1:$D$96,0),8),INDEX('Roundwood_transp._input'!$D$1:$M$96,MATCH('s4.LCIA'!J$8,'Roundwood_transp._input'!$D$1:$D$96,0),10))</f>
        <v>62.457000000000001</v>
      </c>
      <c r="K12" s="29">
        <f>IF(ISNUMBER(INDEX('Roundwood_transp._input'!$D$1:$M$96,MATCH('s4.LCIA'!K$8,'Roundwood_transp._input'!$D$1:$D$96,0),8)),INDEX('Roundwood_transp._input'!$D$1:$M$96,MATCH('s4.LCIA'!K$8,'Roundwood_transp._input'!$D$1:$D$96,0),8),INDEX('Roundwood_transp._input'!$D$1:$M$96,MATCH('s4.LCIA'!K$8,'Roundwood_transp._input'!$D$1:$D$96,0),10))</f>
        <v>62.457000000000001</v>
      </c>
      <c r="L12" s="29"/>
      <c r="M12" s="29"/>
      <c r="N12" s="258">
        <f t="array" ref="N12">IF(ISNUMBER(INDEX('Roundwood_transp._input'!$D$1:$M$101,MATCH('s4.LCIA'!N$8,'Roundwood_transp._input'!$D$1:$D$101,0),8)),INDEX('Roundwood_transp._input'!$D$1:$M$101,MATCH('s4.LCIA'!N$8,'Roundwood_transp._input'!$D$1:$D$101,0),8),INDEX('Roundwood_transp._input'!$D$1:$M$101,MATCH('s4.LCIA'!N$8,'Roundwood_transp._input'!$D$1:$D$101,0),10))+'Roundwood_transp._input'!$P$101</f>
        <v>216.93281759999991</v>
      </c>
      <c r="O12" s="258">
        <f t="array" ref="O12">IF(ISNUMBER(INDEX('Roundwood_transp._input'!$D$1:$M$101,MATCH('s4.LCIA'!O$8,'Roundwood_transp._input'!$D$1:$D$101,0),8)),INDEX('Roundwood_transp._input'!$D$1:$M$101,MATCH('s4.LCIA'!O$8,'Roundwood_transp._input'!$D$1:$D$101,0),8),INDEX('Roundwood_transp._input'!$D$1:$M$101,MATCH('s4.LCIA'!O$8,'Roundwood_transp._input'!$D$1:$D$101,0),10))+'Roundwood_transp._input'!$P$101</f>
        <v>216.93281759999991</v>
      </c>
      <c r="P12" s="258">
        <f t="array" ref="P12">IF(ISNUMBER(INDEX('Roundwood_transp._input'!$D$1:$M$101,MATCH('s4.LCIA'!P$8,'Roundwood_transp._input'!$D$1:$D$101,0),8)),INDEX('Roundwood_transp._input'!$D$1:$M$101,MATCH('s4.LCIA'!P$8,'Roundwood_transp._input'!$D$1:$D$101,0),8),INDEX('Roundwood_transp._input'!$D$1:$M$101,MATCH('s4.LCIA'!P$8,'Roundwood_transp._input'!$D$1:$D$101,0),10))+'Roundwood_transp._input'!$P$101</f>
        <v>216.93281759999991</v>
      </c>
      <c r="Q12" s="258">
        <f t="array" ref="Q12">IF(ISNUMBER(INDEX('Roundwood_transp._input'!$D$1:$M$101,MATCH('s4.LCIA'!Q$8,'Roundwood_transp._input'!$D$1:$D$101,0),8)),INDEX('Roundwood_transp._input'!$D$1:$M$101,MATCH('s4.LCIA'!Q$8,'Roundwood_transp._input'!$D$1:$D$101,0),8),INDEX('Roundwood_transp._input'!$D$1:$M$101,MATCH('s4.LCIA'!Q$8,'Roundwood_transp._input'!$D$1:$D$101,0),10))+'Roundwood_transp._input'!$P$101</f>
        <v>216.93281759999991</v>
      </c>
      <c r="R12" s="258">
        <f t="array" ref="R12">IF(ISNUMBER(INDEX('Roundwood_transp._input'!$D$1:$M$101,MATCH('s4.LCIA'!R$8,'Roundwood_transp._input'!$D$1:$D$101,0),8)),INDEX('Roundwood_transp._input'!$D$1:$M$101,MATCH('s4.LCIA'!R$8,'Roundwood_transp._input'!$D$1:$D$101,0),8),INDEX('Roundwood_transp._input'!$D$1:$M$101,MATCH('s4.LCIA'!R$8,'Roundwood_transp._input'!$D$1:$D$101,0),10))+'Roundwood_transp._input'!$P$101</f>
        <v>216.93281759999991</v>
      </c>
      <c r="S12" s="258">
        <f t="array" ref="S12">IF(ISNUMBER(INDEX('Roundwood_transp._input'!$D$1:$M$101,MATCH('s4.LCIA'!S$8,'Roundwood_transp._input'!$D$1:$D$101,0),8)),INDEX('Roundwood_transp._input'!$D$1:$M$101,MATCH('s4.LCIA'!S$8,'Roundwood_transp._input'!$D$1:$D$101,0),8),INDEX('Roundwood_transp._input'!$D$1:$M$101,MATCH('s4.LCIA'!S$8,'Roundwood_transp._input'!$D$1:$D$101,0),10))+'Roundwood_transp._input'!$P$101</f>
        <v>216.93281759999991</v>
      </c>
      <c r="T12" s="258">
        <f t="array" ref="T12">IF(ISNUMBER(INDEX('Roundwood_transp._input'!$D$1:$M$101,MATCH('s4.LCIA'!T$8,'Roundwood_transp._input'!$D$1:$D$101,0),8)),INDEX('Roundwood_transp._input'!$D$1:$M$101,MATCH('s4.LCIA'!T$8,'Roundwood_transp._input'!$D$1:$D$101,0),8),INDEX('Roundwood_transp._input'!$D$1:$M$101,MATCH('s4.LCIA'!T$8,'Roundwood_transp._input'!$D$1:$D$101,0),10))+'Roundwood_transp._input'!$P$101</f>
        <v>216.93281759999991</v>
      </c>
      <c r="U12" s="258">
        <f t="array" ref="U12">IF(ISNUMBER(INDEX('Roundwood_transp._input'!$D$1:$M$101,MATCH('s4.LCIA'!U$8,'Roundwood_transp._input'!$D$1:$D$101,0),8)),INDEX('Roundwood_transp._input'!$D$1:$M$101,MATCH('s4.LCIA'!U$8,'Roundwood_transp._input'!$D$1:$D$101,0),8),INDEX('Roundwood_transp._input'!$D$1:$M$101,MATCH('s4.LCIA'!U$8,'Roundwood_transp._input'!$D$1:$D$101,0),10))+'Roundwood_transp._input'!$P$101</f>
        <v>216.93281759999991</v>
      </c>
      <c r="V12" s="258">
        <f t="array" ref="V12">IF(ISNUMBER(INDEX('Roundwood_transp._input'!$D$1:$M$101,MATCH('s4.LCIA'!V$8,'Roundwood_transp._input'!$D$1:$D$101,0),8)),INDEX('Roundwood_transp._input'!$D$1:$M$101,MATCH('s4.LCIA'!V$8,'Roundwood_transp._input'!$D$1:$D$101,0),8),INDEX('Roundwood_transp._input'!$D$1:$M$101,MATCH('s4.LCIA'!V$8,'Roundwood_transp._input'!$D$1:$D$101,0),10))</f>
        <v>151.458225</v>
      </c>
      <c r="W12" s="29"/>
      <c r="X12" s="29"/>
      <c r="Y12" s="29"/>
      <c r="Z12" s="29"/>
      <c r="AA12" s="29"/>
      <c r="AB12" s="29"/>
      <c r="AC12" s="29"/>
      <c r="AD12" s="29"/>
      <c r="AE12" s="29"/>
      <c r="AF12" s="29"/>
      <c r="AG12" s="29"/>
      <c r="AH12" s="29"/>
      <c r="AI12" s="29"/>
      <c r="AJ12" s="29"/>
      <c r="AK12" s="29"/>
      <c r="AL12" s="29"/>
      <c r="AM12" s="29"/>
      <c r="AN12" s="29"/>
      <c r="AO12" s="29"/>
      <c r="AP12" s="281" t="s">
        <v>1422</v>
      </c>
      <c r="AQ12" s="29"/>
      <c r="AR12" s="281" t="e">
        <f>'s4.Transport'!C67</f>
        <v>#N/A</v>
      </c>
      <c r="AS12" s="281" t="e">
        <f>'s4.Transport'!D67</f>
        <v>#N/A</v>
      </c>
      <c r="AT12" s="281">
        <v>0</v>
      </c>
      <c r="AU12" s="281">
        <v>0</v>
      </c>
      <c r="AV12" s="29"/>
      <c r="AW12" s="29"/>
      <c r="AX12" s="29" t="e">
        <f>IF(ISNUMBER(INDEX('Roundwood_transp._input'!$D$1:$M$96,MATCH('s4.LCIA'!AX$8,'Roundwood_transp._input'!$D$1:$D$96,0),8)),INDEX('Roundwood_transp._input'!$D$1:$M$96,MATCH('s4.LCIA'!AX$8,'Roundwood_transp._input'!$D$1:$D$96,0),8),INDEX('Roundwood_transp._input'!$D$1:$M$96,MATCH('s4.LCIA'!AX$8,'Roundwood_transp._input'!$D$1:$D$96,0),10))</f>
        <v>#N/A</v>
      </c>
      <c r="AY12" s="29" t="e">
        <f>IF(ISNUMBER(INDEX('Roundwood_transp._input'!$D$1:$M$96,MATCH('s4.LCIA'!AY$8,'Roundwood_transp._input'!$D$1:$D$96,0),8)),INDEX('Roundwood_transp._input'!$D$1:$M$96,MATCH('s4.LCIA'!AY$8,'Roundwood_transp._input'!$D$1:$D$96,0),8),INDEX('Roundwood_transp._input'!$D$1:$M$96,MATCH('s4.LCIA'!AY$8,'Roundwood_transp._input'!$D$1:$D$96,0),10))</f>
        <v>#N/A</v>
      </c>
      <c r="AZ12" s="29" t="e">
        <f>IF(ISNUMBER(INDEX('Roundwood_transp._input'!$D$1:$M$96,MATCH('s4.LCIA'!AZ$8,'Roundwood_transp._input'!$D$1:$D$96,0),8)),INDEX('Roundwood_transp._input'!$D$1:$M$96,MATCH('s4.LCIA'!AZ$8,'Roundwood_transp._input'!$D$1:$D$96,0),8),INDEX('Roundwood_transp._input'!$D$1:$M$96,MATCH('s4.LCIA'!AZ$8,'Roundwood_transp._input'!$D$1:$D$96,0),10))</f>
        <v>#N/A</v>
      </c>
      <c r="BA12" s="29" t="e">
        <f>IF(ISNUMBER(INDEX('Roundwood_transp._input'!$D$1:$M$96,MATCH('s4.LCIA'!BA$8,'Roundwood_transp._input'!$D$1:$D$96,0),8)),INDEX('Roundwood_transp._input'!$D$1:$M$96,MATCH('s4.LCIA'!BA$8,'Roundwood_transp._input'!$D$1:$D$96,0),8),INDEX('Roundwood_transp._input'!$D$1:$M$96,MATCH('s4.LCIA'!BA$8,'Roundwood_transp._input'!$D$1:$D$96,0),10))</f>
        <v>#N/A</v>
      </c>
      <c r="BB12" s="29" t="e">
        <f>IF(ISNUMBER(INDEX('Roundwood_transp._input'!$D$1:$M$96,MATCH('s4.LCIA'!BB$8,'Roundwood_transp._input'!$D$1:$D$96,0),8)),INDEX('Roundwood_transp._input'!$D$1:$M$96,MATCH('s4.LCIA'!BB$8,'Roundwood_transp._input'!$D$1:$D$96,0),8),INDEX('Roundwood_transp._input'!$D$1:$M$96,MATCH('s4.LCIA'!BB$8,'Roundwood_transp._input'!$D$1:$D$96,0),10))</f>
        <v>#N/A</v>
      </c>
      <c r="BC12" s="29" t="e">
        <f>IF(ISNUMBER(INDEX('Roundwood_transp._input'!$D$1:$M$96,MATCH('s4.LCIA'!BC$8,'Roundwood_transp._input'!$D$1:$D$96,0),8)),INDEX('Roundwood_transp._input'!$D$1:$M$96,MATCH('s4.LCIA'!BC$8,'Roundwood_transp._input'!$D$1:$D$96,0),8),INDEX('Roundwood_transp._input'!$D$1:$M$96,MATCH('s4.LCIA'!BC$8,'Roundwood_transp._input'!$D$1:$D$96,0),10))</f>
        <v>#N/A</v>
      </c>
      <c r="BD12" s="29" t="e">
        <f>IF(ISNUMBER(INDEX('Roundwood_transp._input'!$D$1:$M$96,MATCH('s4.LCIA'!BD$8,'Roundwood_transp._input'!$D$1:$D$96,0),8)),INDEX('Roundwood_transp._input'!$D$1:$M$96,MATCH('s4.LCIA'!BD$8,'Roundwood_transp._input'!$D$1:$D$96,0),8),INDEX('Roundwood_transp._input'!$D$1:$M$96,MATCH('s4.LCIA'!BD$8,'Roundwood_transp._input'!$D$1:$D$96,0),10))</f>
        <v>#N/A</v>
      </c>
      <c r="BE12" s="29" t="e">
        <f>IF(ISNUMBER(INDEX('Roundwood_transp._input'!$D$1:$M$96,MATCH('s4.LCIA'!BE$8,'Roundwood_transp._input'!$D$1:$D$96,0),8)),INDEX('Roundwood_transp._input'!$D$1:$M$96,MATCH('s4.LCIA'!BE$8,'Roundwood_transp._input'!$D$1:$D$96,0),8),INDEX('Roundwood_transp._input'!$D$1:$M$96,MATCH('s4.LCIA'!BE$8,'Roundwood_transp._input'!$D$1:$D$96,0),10))</f>
        <v>#N/A</v>
      </c>
      <c r="BF12" s="29" t="e">
        <f>IF(ISNUMBER(INDEX('Roundwood_transp._input'!$D$1:$M$96,MATCH('s4.LCIA'!BF$8,'Roundwood_transp._input'!$D$1:$D$96,0),8)),INDEX('Roundwood_transp._input'!$D$1:$M$96,MATCH('s4.LCIA'!BF$8,'Roundwood_transp._input'!$D$1:$D$96,0),8),INDEX('Roundwood_transp._input'!$D$1:$M$96,MATCH('s4.LCIA'!BF$8,'Roundwood_transp._input'!$D$1:$D$96,0),10))</f>
        <v>#N/A</v>
      </c>
      <c r="BG12" s="29" t="e">
        <f>IF(ISNUMBER(INDEX('Roundwood_transp._input'!$D$1:$M$96,MATCH('s4.LCIA'!BG$8,'Roundwood_transp._input'!$D$1:$D$96,0),8)),INDEX('Roundwood_transp._input'!$D$1:$M$96,MATCH('s4.LCIA'!BG$8,'Roundwood_transp._input'!$D$1:$D$96,0),8),INDEX('Roundwood_transp._input'!$D$1:$M$96,MATCH('s4.LCIA'!BG$8,'Roundwood_transp._input'!$D$1:$D$96,0),10))</f>
        <v>#N/A</v>
      </c>
      <c r="BH12" s="29" t="e">
        <f>IF(ISNUMBER(INDEX('Roundwood_transp._input'!$D$1:$M$96,MATCH('s4.LCIA'!BH$8,'Roundwood_transp._input'!$D$1:$D$96,0),8)),INDEX('Roundwood_transp._input'!$D$1:$M$96,MATCH('s4.LCIA'!BH$8,'Roundwood_transp._input'!$D$1:$D$96,0),8),INDEX('Roundwood_transp._input'!$D$1:$M$96,MATCH('s4.LCIA'!BH$8,'Roundwood_transp._input'!$D$1:$D$96,0),10))</f>
        <v>#N/A</v>
      </c>
      <c r="BI12" s="29" t="e">
        <f>IF(ISNUMBER(INDEX('Roundwood_transp._input'!$D$1:$M$96,MATCH('s4.LCIA'!BI$8,'Roundwood_transp._input'!$D$1:$D$96,0),8)),INDEX('Roundwood_transp._input'!$D$1:$M$96,MATCH('s4.LCIA'!BI$8,'Roundwood_transp._input'!$D$1:$D$96,0),8),INDEX('Roundwood_transp._input'!$D$1:$M$96,MATCH('s4.LCIA'!BI$8,'Roundwood_transp._input'!$D$1:$D$96,0),10))</f>
        <v>#N/A</v>
      </c>
      <c r="BJ12" s="29" t="e">
        <f>IF(ISNUMBER(INDEX('Roundwood_transp._input'!$D$1:$M$96,MATCH('s4.LCIA'!BJ$8,'Roundwood_transp._input'!$D$1:$D$96,0),8)),INDEX('Roundwood_transp._input'!$D$1:$M$96,MATCH('s4.LCIA'!BJ$8,'Roundwood_transp._input'!$D$1:$D$96,0),8),INDEX('Roundwood_transp._input'!$D$1:$M$96,MATCH('s4.LCIA'!BJ$8,'Roundwood_transp._input'!$D$1:$D$96,0),10))</f>
        <v>#N/A</v>
      </c>
      <c r="BK12" s="29" t="e">
        <f>IF(ISNUMBER(INDEX('Roundwood_transp._input'!$D$1:$M$96,MATCH('s4.LCIA'!BK$8,'Roundwood_transp._input'!$D$1:$D$96,0),8)),INDEX('Roundwood_transp._input'!$D$1:$M$96,MATCH('s4.LCIA'!BK$8,'Roundwood_transp._input'!$D$1:$D$96,0),8),INDEX('Roundwood_transp._input'!$D$1:$M$96,MATCH('s4.LCIA'!BK$8,'Roundwood_transp._input'!$D$1:$D$96,0),10))</f>
        <v>#N/A</v>
      </c>
      <c r="BL12" s="29" t="e">
        <f>IF(ISNUMBER(INDEX('Roundwood_transp._input'!$D$1:$M$96,MATCH('s4.LCIA'!BL$8,'Roundwood_transp._input'!$D$1:$D$96,0),8)),INDEX('Roundwood_transp._input'!$D$1:$M$96,MATCH('s4.LCIA'!BL$8,'Roundwood_transp._input'!$D$1:$D$96,0),8),INDEX('Roundwood_transp._input'!$D$1:$M$96,MATCH('s4.LCIA'!BL$8,'Roundwood_transp._input'!$D$1:$D$96,0),10))</f>
        <v>#N/A</v>
      </c>
      <c r="BM12" s="29" t="e">
        <f>IF(ISNUMBER(INDEX('Roundwood_transp._input'!$D$1:$M$96,MATCH('s4.LCIA'!BM$8,'Roundwood_transp._input'!$D$1:$D$96,0),8)),INDEX('Roundwood_transp._input'!$D$1:$M$96,MATCH('s4.LCIA'!BM$8,'Roundwood_transp._input'!$D$1:$D$96,0),8),INDEX('Roundwood_transp._input'!$D$1:$M$96,MATCH('s4.LCIA'!BM$8,'Roundwood_transp._input'!$D$1:$D$96,0),10))</f>
        <v>#N/A</v>
      </c>
      <c r="BN12" s="29" t="e">
        <f>IF(ISNUMBER(INDEX('Roundwood_transp._input'!$D$1:$M$96,MATCH('s4.LCIA'!BN$8,'Roundwood_transp._input'!$D$1:$D$96,0),8)),INDEX('Roundwood_transp._input'!$D$1:$M$96,MATCH('s4.LCIA'!BN$8,'Roundwood_transp._input'!$D$1:$D$96,0),8),INDEX('Roundwood_transp._input'!$D$1:$M$96,MATCH('s4.LCIA'!BN$8,'Roundwood_transp._input'!$D$1:$D$96,0),10))</f>
        <v>#N/A</v>
      </c>
      <c r="BO12" s="29" t="e">
        <f>IF(ISNUMBER(INDEX('Roundwood_transp._input'!$D$1:$M$96,MATCH('s4.LCIA'!BO$8,'Roundwood_transp._input'!$D$1:$D$96,0),8)),INDEX('Roundwood_transp._input'!$D$1:$M$96,MATCH('s4.LCIA'!BO$8,'Roundwood_transp._input'!$D$1:$D$96,0),8),INDEX('Roundwood_transp._input'!$D$1:$M$96,MATCH('s4.LCIA'!BO$8,'Roundwood_transp._input'!$D$1:$D$96,0),10))</f>
        <v>#N/A</v>
      </c>
    </row>
    <row r="13" spans="1:79" s="272" customFormat="1">
      <c r="B13" s="272" t="s">
        <v>1025</v>
      </c>
      <c r="C13" s="273" t="str">
        <f>IF(ISNUMBER(INDEX('Roundwood_transp._input'!$D$1:$M$96,MATCH('s4.LCIA'!C$8,'Roundwood_transp._input'!$D$1:$D$96,0),8)),'Roundwood_transp._input'!$K$1,'Roundwood_transp._input'!$M$1)</f>
        <v>Transport, lorry &gt;16t, fleet average/RER U</v>
      </c>
      <c r="D13" s="273" t="str">
        <f>IF(ISNUMBER(INDEX('Roundwood_transp._input'!$D$1:$M$96,MATCH('s4.LCIA'!D$8,'Roundwood_transp._input'!$D$1:$D$96,0),8)),'Roundwood_transp._input'!$K$1,'Roundwood_transp._input'!$M$1)</f>
        <v>Transport, lorry &gt;16t, fleet average/RER U</v>
      </c>
      <c r="E13" s="273" t="str">
        <f>IF(ISNUMBER(INDEX('Roundwood_transp._input'!$D$1:$M$96,MATCH('s4.LCIA'!E$8,'Roundwood_transp._input'!$D$1:$D$96,0),8)),'Roundwood_transp._input'!$K$1,'Roundwood_transp._input'!$M$1)</f>
        <v>Transport, lorry &gt;16t, fleet average/RER U</v>
      </c>
      <c r="F13" s="273" t="str">
        <f>IF(ISNUMBER(INDEX('Roundwood_transp._input'!$D$1:$M$96,MATCH('s4.LCIA'!F$8,'Roundwood_transp._input'!$D$1:$D$96,0),8)),'Roundwood_transp._input'!$K$1,'Roundwood_transp._input'!$M$1)</f>
        <v>Transport, lorry &gt;16t, fleet average/RER U</v>
      </c>
      <c r="G13" s="273" t="str">
        <f>IF(ISNUMBER(INDEX('Roundwood_transp._input'!$D$1:$M$96,MATCH('s4.LCIA'!G$8,'Roundwood_transp._input'!$D$1:$D$96,0),8)),'Roundwood_transp._input'!$K$1,'Roundwood_transp._input'!$M$1)</f>
        <v>Transport, lorry &gt;16t, fleet average/RER U</v>
      </c>
      <c r="H13" s="273" t="str">
        <f>IF(ISNUMBER(INDEX('Roundwood_transp._input'!$D$1:$M$96,MATCH('s4.LCIA'!H$8,'Roundwood_transp._input'!$D$1:$D$96,0),8)),'Roundwood_transp._input'!$K$1,'Roundwood_transp._input'!$M$1)</f>
        <v>Transport, lorry &gt;16t, fleet average/RER U</v>
      </c>
      <c r="I13" s="273" t="str">
        <f>IF(ISNUMBER(INDEX('Roundwood_transp._input'!$D$1:$M$96,MATCH('s4.LCIA'!I$8,'Roundwood_transp._input'!$D$1:$D$96,0),8)),'Roundwood_transp._input'!$K$1,'Roundwood_transp._input'!$M$1)</f>
        <v>Transport, lorry &gt;16t, fleet average/RER U</v>
      </c>
      <c r="J13" s="273" t="str">
        <f>IF(ISNUMBER(INDEX('Roundwood_transp._input'!$D$1:$M$96,MATCH('s4.LCIA'!J$8,'Roundwood_transp._input'!$D$1:$D$96,0),8)),'Roundwood_transp._input'!$K$1,'Roundwood_transp._input'!$M$1)</f>
        <v>Transport, lorry &gt;16t, fleet average/RER U</v>
      </c>
      <c r="K13" s="273" t="str">
        <f>IF(ISNUMBER(INDEX('Roundwood_transp._input'!$D$1:$M$96,MATCH('s4.LCIA'!K$8,'Roundwood_transp._input'!$D$1:$D$96,0),8)),'Roundwood_transp._input'!$K$1,'Roundwood_transp._input'!$M$1)</f>
        <v>Transport, lorry 20-28t, fleet average/CH U</v>
      </c>
      <c r="L13" s="273"/>
      <c r="M13" s="273"/>
      <c r="N13" s="274" t="str">
        <f>IF(ISNUMBER(INDEX('Roundwood_transp._input'!$D$1:$M$101,MATCH('s4.LCIA'!N$8,'Roundwood_transp._input'!$D$1:$D$101,0),8)),'Roundwood_transp._input'!$K$1,'Roundwood_transp._input'!$M$1)</f>
        <v>Transport, lorry &gt;16t, fleet average/RER U</v>
      </c>
      <c r="O13" s="274" t="str">
        <f>IF(ISNUMBER(INDEX('Roundwood_transp._input'!$D$1:$M$101,MATCH('s4.LCIA'!O$8,'Roundwood_transp._input'!$D$1:$D$101,0),8)),'Roundwood_transp._input'!$K$1,'Roundwood_transp._input'!$M$1)</f>
        <v>Transport, lorry &gt;16t, fleet average/RER U</v>
      </c>
      <c r="P13" s="274" t="str">
        <f>IF(ISNUMBER(INDEX('Roundwood_transp._input'!$D$1:$M$101,MATCH('s4.LCIA'!P$8,'Roundwood_transp._input'!$D$1:$D$101,0),8)),'Roundwood_transp._input'!$K$1,'Roundwood_transp._input'!$M$1)</f>
        <v>Transport, lorry &gt;16t, fleet average/RER U</v>
      </c>
      <c r="Q13" s="274" t="str">
        <f>IF(ISNUMBER(INDEX('Roundwood_transp._input'!$D$1:$M$101,MATCH('s4.LCIA'!Q$8,'Roundwood_transp._input'!$D$1:$D$101,0),8)),'Roundwood_transp._input'!$K$1,'Roundwood_transp._input'!$M$1)</f>
        <v>Transport, lorry &gt;16t, fleet average/RER U</v>
      </c>
      <c r="R13" s="274" t="str">
        <f>IF(ISNUMBER(INDEX('Roundwood_transp._input'!$D$1:$M$101,MATCH('s4.LCIA'!R$8,'Roundwood_transp._input'!$D$1:$D$101,0),8)),'Roundwood_transp._input'!$K$1,'Roundwood_transp._input'!$M$1)</f>
        <v>Transport, lorry &gt;16t, fleet average/RER U</v>
      </c>
      <c r="S13" s="274" t="str">
        <f>IF(ISNUMBER(INDEX('Roundwood_transp._input'!$D$1:$M$101,MATCH('s4.LCIA'!S$8,'Roundwood_transp._input'!$D$1:$D$101,0),8)),'Roundwood_transp._input'!$K$1,'Roundwood_transp._input'!$M$1)</f>
        <v>Transport, lorry &gt;16t, fleet average/RER U</v>
      </c>
      <c r="T13" s="274" t="str">
        <f>IF(ISNUMBER(INDEX('Roundwood_transp._input'!$D$1:$M$101,MATCH('s4.LCIA'!T$8,'Roundwood_transp._input'!$D$1:$D$101,0),8)),'Roundwood_transp._input'!$K$1,'Roundwood_transp._input'!$M$1)</f>
        <v>Transport, lorry &gt;16t, fleet average/RER U</v>
      </c>
      <c r="U13" s="274" t="str">
        <f>IF(ISNUMBER(INDEX('Roundwood_transp._input'!$D$1:$M$101,MATCH('s4.LCIA'!U$8,'Roundwood_transp._input'!$D$1:$D$101,0),8)),'Roundwood_transp._input'!$K$1,'Roundwood_transp._input'!$M$1)</f>
        <v>Transport, lorry &gt;16t, fleet average/RER U</v>
      </c>
      <c r="V13" s="274" t="str">
        <f>IF(ISNUMBER(INDEX('Roundwood_transp._input'!$D$1:$M$101,MATCH('s4.LCIA'!V$8,'Roundwood_transp._input'!$D$1:$D$101,0),8)),'Roundwood_transp._input'!$K$1,'Roundwood_transp._input'!$M$1)</f>
        <v>Transport, lorry 20-28t, fleet average/CH U</v>
      </c>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t="str">
        <f>IF(ISNUMBER(INDEX('Roundwood_transp._input'!$D$1:$M$101,MATCH('s4.LCIA'!AX$8,'Roundwood_transp._input'!$D$1:$D$101,0),8)),'Roundwood_transp._input'!$K$1,'Roundwood_transp._input'!$M$1)</f>
        <v>Transport, lorry 20-28t, fleet average/CH U</v>
      </c>
      <c r="AY13" s="273" t="str">
        <f>IF(ISNUMBER(INDEX('Roundwood_transp._input'!$D$1:$M$96,MATCH('s4.LCIA'!AY$8,'Roundwood_transp._input'!$D$1:$D$96,0),8)),'Roundwood_transp._input'!$K$1,'Roundwood_transp._input'!$M$1)</f>
        <v>Transport, lorry 20-28t, fleet average/CH U</v>
      </c>
      <c r="AZ13" s="273" t="str">
        <f>IF(ISNUMBER(INDEX('Roundwood_transp._input'!$D$1:$M$96,MATCH('s4.LCIA'!AZ$8,'Roundwood_transp._input'!$D$1:$D$96,0),8)),'Roundwood_transp._input'!$K$1,'Roundwood_transp._input'!$M$1)</f>
        <v>Transport, lorry 20-28t, fleet average/CH U</v>
      </c>
      <c r="BA13" s="273" t="str">
        <f>IF(ISNUMBER(INDEX('Roundwood_transp._input'!$D$1:$M$96,MATCH('s4.LCIA'!BA$8,'Roundwood_transp._input'!$D$1:$D$96,0),8)),'Roundwood_transp._input'!$K$1,'Roundwood_transp._input'!$M$1)</f>
        <v>Transport, lorry 20-28t, fleet average/CH U</v>
      </c>
      <c r="BB13" s="273" t="str">
        <f>IF(ISNUMBER(INDEX('Roundwood_transp._input'!$D$1:$M$96,MATCH('s4.LCIA'!BB$8,'Roundwood_transp._input'!$D$1:$D$96,0),8)),'Roundwood_transp._input'!$K$1,'Roundwood_transp._input'!$M$1)</f>
        <v>Transport, lorry 20-28t, fleet average/CH U</v>
      </c>
      <c r="BC13" s="273" t="str">
        <f>IF(ISNUMBER(INDEX('Roundwood_transp._input'!$D$1:$M$96,MATCH('s4.LCIA'!BC$8,'Roundwood_transp._input'!$D$1:$D$96,0),8)),'Roundwood_transp._input'!$K$1,'Roundwood_transp._input'!$M$1)</f>
        <v>Transport, lorry 20-28t, fleet average/CH U</v>
      </c>
      <c r="BD13" s="273" t="str">
        <f>IF(ISNUMBER(INDEX('Roundwood_transp._input'!$D$1:$M$96,MATCH('s4.LCIA'!BD$8,'Roundwood_transp._input'!$D$1:$D$96,0),8)),'Roundwood_transp._input'!$K$1,'Roundwood_transp._input'!$M$1)</f>
        <v>Transport, lorry 20-28t, fleet average/CH U</v>
      </c>
      <c r="BE13" s="273" t="str">
        <f>IF(ISNUMBER(INDEX('Roundwood_transp._input'!$D$1:$M$96,MATCH('s4.LCIA'!BE$8,'Roundwood_transp._input'!$D$1:$D$96,0),8)),'Roundwood_transp._input'!$K$1,'Roundwood_transp._input'!$M$1)</f>
        <v>Transport, lorry 20-28t, fleet average/CH U</v>
      </c>
      <c r="BF13" s="273" t="str">
        <f>IF(ISNUMBER(INDEX('Roundwood_transp._input'!$D$1:$M$96,MATCH('s4.LCIA'!BF$8,'Roundwood_transp._input'!$D$1:$D$96,0),8)),'Roundwood_transp._input'!$K$1,'Roundwood_transp._input'!$M$1)</f>
        <v>Transport, lorry 20-28t, fleet average/CH U</v>
      </c>
      <c r="BG13" s="273" t="str">
        <f>IF(ISNUMBER(INDEX('Roundwood_transp._input'!$D$1:$M$96,MATCH('s4.LCIA'!BG$8,'Roundwood_transp._input'!$D$1:$D$96,0),8)),'Roundwood_transp._input'!$K$1,'Roundwood_transp._input'!$M$1)</f>
        <v>Transport, lorry 20-28t, fleet average/CH U</v>
      </c>
      <c r="BH13" s="273" t="str">
        <f>IF(ISNUMBER(INDEX('Roundwood_transp._input'!$D$1:$M$96,MATCH('s4.LCIA'!BH$8,'Roundwood_transp._input'!$D$1:$D$96,0),8)),'Roundwood_transp._input'!$K$1,'Roundwood_transp._input'!$M$1)</f>
        <v>Transport, lorry 20-28t, fleet average/CH U</v>
      </c>
      <c r="BI13" s="273" t="str">
        <f>IF(ISNUMBER(INDEX('Roundwood_transp._input'!$D$1:$M$96,MATCH('s4.LCIA'!BI$8,'Roundwood_transp._input'!$D$1:$D$96,0),8)),'Roundwood_transp._input'!$K$1,'Roundwood_transp._input'!$M$1)</f>
        <v>Transport, lorry 20-28t, fleet average/CH U</v>
      </c>
      <c r="BJ13" s="273" t="str">
        <f>IF(ISNUMBER(INDEX('Roundwood_transp._input'!$D$1:$M$96,MATCH('s4.LCIA'!BJ$8,'Roundwood_transp._input'!$D$1:$D$96,0),8)),'Roundwood_transp._input'!$K$1,'Roundwood_transp._input'!$M$1)</f>
        <v>Transport, lorry 20-28t, fleet average/CH U</v>
      </c>
      <c r="BK13" s="273" t="str">
        <f>IF(ISNUMBER(INDEX('Roundwood_transp._input'!$D$1:$M$96,MATCH('s4.LCIA'!BK$8,'Roundwood_transp._input'!$D$1:$D$96,0),8)),'Roundwood_transp._input'!$K$1,'Roundwood_transp._input'!$M$1)</f>
        <v>Transport, lorry 20-28t, fleet average/CH U</v>
      </c>
      <c r="BL13" s="273" t="str">
        <f>IF(ISNUMBER(INDEX('Roundwood_transp._input'!$D$1:$M$96,MATCH('s4.LCIA'!BL$8,'Roundwood_transp._input'!$D$1:$D$96,0),8)),'Roundwood_transp._input'!$K$1,'Roundwood_transp._input'!$M$1)</f>
        <v>Transport, lorry 20-28t, fleet average/CH U</v>
      </c>
      <c r="BM13" s="273" t="str">
        <f>IF(ISNUMBER(INDEX('Roundwood_transp._input'!$D$1:$M$96,MATCH('s4.LCIA'!BM$8,'Roundwood_transp._input'!$D$1:$D$96,0),8)),'Roundwood_transp._input'!$K$1,'Roundwood_transp._input'!$M$1)</f>
        <v>Transport, lorry 20-28t, fleet average/CH U</v>
      </c>
      <c r="BN13" s="273" t="str">
        <f>IF(ISNUMBER(INDEX('Roundwood_transp._input'!$D$1:$M$96,MATCH('s4.LCIA'!BN$8,'Roundwood_transp._input'!$D$1:$D$96,0),8)),'Roundwood_transp._input'!$K$1,'Roundwood_transp._input'!$M$1)</f>
        <v>Transport, lorry 20-28t, fleet average/CH U</v>
      </c>
      <c r="BO13" s="273" t="str">
        <f>IF(ISNUMBER(INDEX('Roundwood_transp._input'!$D$1:$M$96,MATCH('s4.LCIA'!BO$8,'Roundwood_transp._input'!$D$1:$D$96,0),8)),'Roundwood_transp._input'!$K$1,'Roundwood_transp._input'!$M$1)</f>
        <v>Transport, lorry 20-28t, fleet average/CH U</v>
      </c>
    </row>
    <row r="14" spans="1:79" s="272" customFormat="1">
      <c r="C14" s="273"/>
      <c r="D14" s="273"/>
      <c r="E14" s="273"/>
      <c r="F14" s="273"/>
      <c r="G14" s="273"/>
      <c r="H14" s="273"/>
      <c r="I14" s="273"/>
      <c r="J14" s="273"/>
      <c r="K14" s="273"/>
      <c r="L14" s="273"/>
      <c r="M14" s="273"/>
      <c r="N14" s="273" t="s">
        <v>930</v>
      </c>
      <c r="O14" s="273" t="s">
        <v>930</v>
      </c>
      <c r="P14" s="273" t="s">
        <v>930</v>
      </c>
      <c r="Q14" s="273" t="s">
        <v>930</v>
      </c>
      <c r="R14" s="273" t="s">
        <v>930</v>
      </c>
      <c r="S14" s="273" t="s">
        <v>930</v>
      </c>
      <c r="T14" s="273" t="s">
        <v>930</v>
      </c>
      <c r="U14" s="273" t="s">
        <v>930</v>
      </c>
      <c r="V14" s="273" t="s">
        <v>930</v>
      </c>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f t="array" ref="AX14">INDEX(Dichten!$A$2:$F$19,MATCH('s4.LCIA'!AX6&amp;'s4.LCIA'!AX2,INDEX(Dichten!$A$2:$F$19,,1)&amp;INDEX(Dichten!$A$2:$F$19,,2),0),4)</f>
        <v>-6875.0000000000009</v>
      </c>
      <c r="AY14" s="273">
        <f t="array" ref="AY14">INDEX(Dichten!$A$2:$F$19,MATCH('s4.LCIA'!AY6&amp;'s4.LCIA'!AY2,INDEX(Dichten!$A$2:$F$19,,1)&amp;INDEX(Dichten!$A$2:$F$19,,2),0),4)</f>
        <v>-6600.0000000000009</v>
      </c>
      <c r="AZ14" s="273">
        <f t="array" ref="AZ14">INDEX(Dichten!$A$2:$F$19,MATCH('s4.LCIA'!AZ6&amp;'s4.LCIA'!AZ2,INDEX(Dichten!$A$2:$F$19,,1)&amp;INDEX(Dichten!$A$2:$F$19,,2),0),4)</f>
        <v>-6710.0000000000009</v>
      </c>
      <c r="BA14" s="273">
        <f t="array" ref="BA14">INDEX(Dichten!$A$2:$F$19,MATCH('s4.LCIA'!BA6&amp;'s4.LCIA'!BA2,INDEX(Dichten!$A$2:$F$19,,1)&amp;INDEX(Dichten!$A$2:$F$19,,2),0),4)</f>
        <v>-6710.0000000000009</v>
      </c>
      <c r="BB14" s="273">
        <f t="array" ref="BB14">INDEX(Dichten!$A$2:$F$19,MATCH('s4.LCIA'!BB6&amp;'s4.LCIA'!BB2,INDEX(Dichten!$A$2:$F$19,,1)&amp;INDEX(Dichten!$A$2:$F$19,,2),0),4)</f>
        <v>-6710.0000000000009</v>
      </c>
      <c r="BC14" s="273">
        <f t="array" ref="BC14">INDEX(Dichten!$A$2:$F$19,MATCH('s4.LCIA'!BC6&amp;'s4.LCIA'!BC2,INDEX(Dichten!$A$2:$F$19,,1)&amp;INDEX(Dichten!$A$2:$F$19,,2),0),4)</f>
        <v>-6710.0000000000009</v>
      </c>
      <c r="BD14" s="273">
        <f t="array" ref="BD14">INDEX(Dichten!$A$2:$F$19,MATCH('s4.LCIA'!BD6&amp;'s4.LCIA'!BD2,INDEX(Dichten!$A$2:$F$19,,1)&amp;INDEX(Dichten!$A$2:$F$19,,2),0),4)</f>
        <v>-6710.0000000000009</v>
      </c>
      <c r="BE14" s="273">
        <f t="array" ref="BE14">INDEX(Dichten!$A$2:$F$19,MATCH('s4.LCIA'!BE6&amp;'s4.LCIA'!BE2,INDEX(Dichten!$A$2:$F$19,,1)&amp;INDEX(Dichten!$A$2:$F$19,,2),0),4)</f>
        <v>-6710.0000000000009</v>
      </c>
      <c r="BF14" s="273">
        <f t="array" ref="BF14">INDEX(Dichten!$A$2:$F$19,MATCH('s4.LCIA'!BF6&amp;'s4.LCIA'!BF2,INDEX(Dichten!$A$2:$F$19,,1)&amp;INDEX(Dichten!$A$2:$F$19,,2),0),4)</f>
        <v>-6875.0000000000009</v>
      </c>
      <c r="BG14" s="273">
        <f t="array" ref="BG14">INDEX(Dichten!$A$2:$F$19,MATCH('s4.LCIA'!BG6&amp;'s4.LCIA'!BG2,INDEX(Dichten!$A$2:$F$19,,1)&amp;INDEX(Dichten!$A$2:$F$19,,2),0),4)</f>
        <v>-4823.5</v>
      </c>
      <c r="BH14" s="273">
        <f t="array" ref="BH14">INDEX(Dichten!$A$2:$F$19,MATCH('s4.LCIA'!BH6&amp;'s4.LCIA'!BH2,INDEX(Dichten!$A$2:$F$19,,1)&amp;INDEX(Dichten!$A$2:$F$19,,2),0),4)</f>
        <v>-5161.75</v>
      </c>
      <c r="BI14" s="273">
        <f t="array" ref="BI14">INDEX(Dichten!$A$2:$F$19,MATCH('s4.LCIA'!BI6&amp;'s4.LCIA'!BI2,INDEX(Dichten!$A$2:$F$19,,1)&amp;INDEX(Dichten!$A$2:$F$19,,2),0),4)</f>
        <v>-5161.75</v>
      </c>
      <c r="BJ14" s="273">
        <f t="array" ref="BJ14">INDEX(Dichten!$A$2:$F$19,MATCH('s4.LCIA'!BJ6&amp;'s4.LCIA'!BJ2,INDEX(Dichten!$A$2:$F$19,,1)&amp;INDEX(Dichten!$A$2:$F$19,,2),0),4)</f>
        <v>-5161.75</v>
      </c>
      <c r="BK14" s="273">
        <f t="array" ref="BK14">INDEX(Dichten!$A$2:$F$19,MATCH('s4.LCIA'!BK6&amp;'s4.LCIA'!BK2,INDEX(Dichten!$A$2:$F$19,,1)&amp;INDEX(Dichten!$A$2:$F$19,,2),0),4)</f>
        <v>-5500</v>
      </c>
      <c r="BL14" s="273">
        <f t="array" ref="BL14">INDEX(Dichten!$A$2:$F$19,MATCH('s4.LCIA'!BL6&amp;'s4.LCIA'!BL2,INDEX(Dichten!$A$2:$F$19,,1)&amp;INDEX(Dichten!$A$2:$F$19,,2),0),4)</f>
        <v>-5500</v>
      </c>
      <c r="BM14" s="273">
        <f t="array" ref="BM14">INDEX(Dichten!$A$2:$F$19,MATCH('s4.LCIA'!BM6&amp;'s4.LCIA'!BM2,INDEX(Dichten!$A$2:$F$19,,1)&amp;INDEX(Dichten!$A$2:$F$19,,2),0),4)</f>
        <v>-5161.75</v>
      </c>
      <c r="BN14" s="273">
        <f t="array" ref="BN14">INDEX(Dichten!$A$2:$F$19,MATCH('s4.LCIA'!BN6&amp;'s4.LCIA'!BN2,INDEX(Dichten!$A$2:$F$19,,1)&amp;INDEX(Dichten!$A$2:$F$19,,2),0),4)</f>
        <v>-5161.75</v>
      </c>
      <c r="BO14" s="273">
        <f t="array" ref="BO14">INDEX(Dichten!$A$2:$F$19,MATCH('s4.LCIA'!BO6&amp;'s4.LCIA'!BO2,INDEX(Dichten!$A$2:$F$19,,1)&amp;INDEX(Dichten!$A$2:$F$19,,2),0),4)</f>
        <v>-4823.5</v>
      </c>
    </row>
    <row r="15" spans="1:79" s="17" customFormat="1" ht="28.5">
      <c r="A15" s="18" t="s">
        <v>66</v>
      </c>
      <c r="B15" s="18">
        <f>SUM(N15:AE15)</f>
        <v>0</v>
      </c>
      <c r="C15" s="19">
        <f>C149/3.6</f>
        <v>2832.0674999999997</v>
      </c>
      <c r="D15" s="19">
        <f t="shared" ref="D15:K15" si="16">D149/3.6</f>
        <v>3141.5138888888891</v>
      </c>
      <c r="E15" s="19">
        <f t="shared" si="16"/>
        <v>3124.9972222222223</v>
      </c>
      <c r="F15" s="19">
        <f t="shared" si="16"/>
        <v>3156.85</v>
      </c>
      <c r="G15" s="19">
        <f t="shared" si="16"/>
        <v>3462.4702777777775</v>
      </c>
      <c r="H15" s="188">
        <f t="shared" si="16"/>
        <v>3425.9513888888887</v>
      </c>
      <c r="I15" s="188">
        <f t="shared" si="16"/>
        <v>3056.4291666666668</v>
      </c>
      <c r="J15" s="19">
        <f t="shared" si="16"/>
        <v>3103.6072222222224</v>
      </c>
      <c r="K15" s="19">
        <f t="shared" si="16"/>
        <v>2872.3244444444445</v>
      </c>
      <c r="L15" s="19" t="str">
        <f t="array" ref="L15">IF(L$7="1",L149/3.6-PRODUCT(L9,INDEX($AX$1:$BO$19,15,MATCH(L$2&amp;L$6,INDEX($AX$1:$BO$19,2,)&amp;INDEX($AX$1:$BO$19,6,),0)))+L9*SUMPRODUCT($AX$7:$BO$7,$AX$15:$BO$15),"")</f>
        <v/>
      </c>
      <c r="M15" s="19" t="str">
        <f t="array" ref="M15">IF(M$7="1",M149/3.6-PRODUCT(M9,INDEX($AX$1:$BO$19,15,MATCH(M$2&amp;M$6,INDEX($AX$1:$BO$19,2,)&amp;INDEX($AX$1:$BO$19,6,),0)))+M9*SUMPRODUCT($AX$7:$BO$7,$AX$15:$BO$15),"")</f>
        <v/>
      </c>
      <c r="N15" s="19" t="str">
        <f t="array" ref="N15">IF(N$7="1",N149/3.6-PRODUCT(1.37,INDEX($C$1:$K$19,15,MATCH(N$6,INDEX($C$1:$K$19,6,),0)))+PRODUCT(1.37,INDEX($C$1:$K$19,15,MATCH(Dreischichtplatten!$AB$13,INDEX($C$1:$K$19,6,),0)))-PRODUCT(N$9,INDEX($AX$1:$BO$19,15,MATCH(N$2&amp;Dreischichtplatten!$AB$13,INDEX($AX$1:$BO$19,2,)&amp;INDEX($AX$1:$BO$19,6,),0)))+N$9*SUMPRODUCT($AX$7:$BO$7,$AX$15:$BO$15)-N$12*INDEX($AR$1:$AW$19,15,MATCH(N$13,$AR$1:$AW$1,0))-N$10*INDEX($AR$1:$AW$19,15,MATCH(N$14,$AR$1:$AW$1,0)),"")</f>
        <v/>
      </c>
      <c r="O15" s="19" t="str">
        <f t="array" ref="O15">IF(O$7="1",O149/3.6-PRODUCT(1.37,INDEX($C$1:$K$19,15,MATCH(O$6,INDEX($C$1:$K$19,6,),0)))+PRODUCT(1.37,INDEX($C$1:$K$19,15,MATCH(Dreischichtplatten!$AB$13,INDEX($C$1:$K$19,6,),0)))-PRODUCT(O$9,INDEX($AX$1:$BO$19,15,MATCH(O$2&amp;Dreischichtplatten!$AB$13,INDEX($AX$1:$BO$19,2,)&amp;INDEX($AX$1:$BO$19,6,),0)))+O$9*SUMPRODUCT($AX$7:$BO$7,$AX$15:$BO$15)-O$12*INDEX($AR$1:$AW$19,15,MATCH(O$13,$AR$1:$AW$1,0))-O$10*INDEX($AR$1:$AW$19,15,MATCH(O$14,$AR$1:$AW$1,0)),"")</f>
        <v/>
      </c>
      <c r="P15" s="19" t="str">
        <f t="array" ref="P15">IF(P$7="1",P149/3.6-PRODUCT(1.37,INDEX($C$1:$K$19,15,MATCH(P$6,INDEX($C$1:$K$19,6,),0)))+PRODUCT(1.37,INDEX($C$1:$K$19,15,MATCH(Dreischichtplatten!$AB$13,INDEX($C$1:$K$19,6,),0)))-PRODUCT(P$9,INDEX($AX$1:$BO$19,15,MATCH(P$2&amp;Dreischichtplatten!$AB$13,INDEX($AX$1:$BO$19,2,)&amp;INDEX($AX$1:$BO$19,6,),0)))+P$9*SUMPRODUCT($AX$7:$BO$7,$AX$15:$BO$15)-P$12*INDEX($AR$1:$AW$19,15,MATCH(P$13,$AR$1:$AW$1,0))-P$10*INDEX($AR$1:$AW$19,15,MATCH(P$14,$AR$1:$AW$1,0)),"")</f>
        <v/>
      </c>
      <c r="Q15" s="19" t="str">
        <f t="array" ref="Q15">IF(Q$7="1",Q149/3.6-PRODUCT(1.37,INDEX($C$1:$K$19,15,MATCH(Q$6,INDEX($C$1:$K$19,6,),0)))+PRODUCT(1.37,INDEX($C$1:$K$19,15,MATCH(Dreischichtplatten!$AB$13,INDEX($C$1:$K$19,6,),0)))-PRODUCT(Q$9,INDEX($AX$1:$BO$19,15,MATCH(Q$2&amp;Dreischichtplatten!$AB$13,INDEX($AX$1:$BO$19,2,)&amp;INDEX($AX$1:$BO$19,6,),0)))+Q$9*SUMPRODUCT($AX$7:$BO$7,$AX$15:$BO$15)-Q$12*INDEX($AR$1:$AW$19,15,MATCH(Q$13,$AR$1:$AW$1,0))-Q$10*INDEX($AR$1:$AW$19,15,MATCH(Q$14,$AR$1:$AW$1,0)),"")</f>
        <v/>
      </c>
      <c r="R15" s="19" t="str">
        <f t="array" ref="R15">IF(R$7="1",R149/3.6-PRODUCT(1.37,INDEX($C$1:$K$19,15,MATCH(R$6,INDEX($C$1:$K$19,6,),0)))+PRODUCT(1.37,INDEX($C$1:$K$19,15,MATCH(Dreischichtplatten!$AB$13,INDEX($C$1:$K$19,6,),0)))-PRODUCT(R$9,INDEX($AX$1:$BO$19,15,MATCH(R$2&amp;Dreischichtplatten!$AB$13,INDEX($AX$1:$BO$19,2,)&amp;INDEX($AX$1:$BO$19,6,),0)))+R$9*SUMPRODUCT($AX$7:$BO$7,$AX$15:$BO$15)-R$12*INDEX($AR$1:$AW$19,15,MATCH(R$13,$AR$1:$AW$1,0))-R$10*INDEX($AR$1:$AW$19,15,MATCH(R$14,$AR$1:$AW$1,0)),"")</f>
        <v/>
      </c>
      <c r="S15" s="19" t="str">
        <f t="array" ref="S15">IF(S$7="1",S149/3.6-PRODUCT(1.37,INDEX($C$1:$K$19,15,MATCH(S$6,INDEX($C$1:$K$19,6,),0)))+PRODUCT(1.37,INDEX($C$1:$K$19,15,MATCH(Dreischichtplatten!$AB$13,INDEX($C$1:$K$19,6,),0)))-PRODUCT(S$9,INDEX($AX$1:$BO$19,15,MATCH(S$2&amp;Dreischichtplatten!$AB$13,INDEX($AX$1:$BO$19,2,)&amp;INDEX($AX$1:$BO$19,6,),0)))+S$9*SUMPRODUCT($AX$7:$BO$7,$AX$15:$BO$15)-S$12*INDEX($AR$1:$AW$19,15,MATCH(S$13,$AR$1:$AW$1,0))-S$10*INDEX($AR$1:$AW$19,15,MATCH(S$14,$AR$1:$AW$1,0)),"")</f>
        <v/>
      </c>
      <c r="T15" s="19" t="str">
        <f t="array" ref="T15">IF(T$7="1",T149/3.6-PRODUCT(1.37,INDEX($C$1:$K$19,15,MATCH(T$6,INDEX($C$1:$K$19,6,),0)))+PRODUCT(1.37,INDEX($C$1:$K$19,15,MATCH(Dreischichtplatten!$AB$13,INDEX($C$1:$K$19,6,),0)))-PRODUCT(T$9,INDEX($AX$1:$BO$19,15,MATCH(T$2&amp;Dreischichtplatten!$AB$13,INDEX($AX$1:$BO$19,2,)&amp;INDEX($AX$1:$BO$19,6,),0)))+T$9*SUMPRODUCT($AX$7:$BO$7,$AX$15:$BO$15)-T$12*INDEX($AR$1:$AW$19,15,MATCH(T$13,$AR$1:$AW$1,0))-T$10*INDEX($AR$1:$AW$19,15,MATCH(T$14,$AR$1:$AW$1,0)),"")</f>
        <v/>
      </c>
      <c r="U15" s="19" t="str">
        <f t="array" ref="U15">IF(U$7="1",U149/3.6-PRODUCT(1.37,INDEX($C$1:$K$19,15,MATCH(U$6,INDEX($C$1:$K$19,6,),0)))+PRODUCT(1.37,INDEX($C$1:$K$19,15,MATCH(Dreischichtplatten!$AB$13,INDEX($C$1:$K$19,6,),0)))-PRODUCT(U$9,INDEX($AX$1:$BO$19,15,MATCH(U$2&amp;Dreischichtplatten!$AB$13,INDEX($AX$1:$BO$19,2,)&amp;INDEX($AX$1:$BO$19,6,),0)))+U$9*SUMPRODUCT($AX$7:$BO$7,$AX$15:$BO$15)-U$12*INDEX($AR$1:$AW$19,15,MATCH(U$13,$AR$1:$AW$1,0))-U$10*INDEX($AR$1:$AW$19,15,MATCH(U$14,$AR$1:$AW$1,0)),"")</f>
        <v/>
      </c>
      <c r="V15" s="277" t="str">
        <f t="array" ref="V15">IF(V$7="1",V149/3.6-PRODUCT(1.37,INDEX($C$1:$K$19,15,MATCH(V$6,INDEX($C$1:$K$19,6,),0)))+PRODUCT(1.37,INDEX($C$1:$K$19,15,MATCH(Dreischichtplatten!$AB$13,INDEX($C$1:$K$19,6,),0)))-PRODUCT(V$9,INDEX($AX$1:$BO$19,15,MATCH(V$2&amp;Dreischichtplatten!$AB$13,INDEX($AX$1:$BO$19,2,)&amp;INDEX($AX$1:$BO$19,6,),0)))+V$9*SUMPRODUCT($AX$7:$BO$7,$AX$15:$BO$15)-V$12*INDEX($AR$1:$AW$19,15,MATCH(V$13,$AR$1:$AW$1,0))-'Roundwood_transp._input'!P$101*INDEX($AR$1:$AW$19,15,MATCH(U$13,$AR$1:$AW$1,0))-V$10*INDEX($AR$1:$AW$19,15,MATCH(V$14,$AR$1:$AW$1,0)),"")</f>
        <v/>
      </c>
      <c r="W15" s="19"/>
      <c r="X15" s="19"/>
      <c r="Y15" s="19"/>
      <c r="Z15" s="19"/>
      <c r="AA15" s="19"/>
      <c r="AB15" s="19"/>
      <c r="AC15" s="19"/>
      <c r="AD15" s="19"/>
      <c r="AE15" s="19"/>
      <c r="AF15" s="19"/>
      <c r="AG15" s="19"/>
      <c r="AH15" s="19" t="str">
        <f t="array" ref="AH15">IF(ISTEXT(AH$4),AH149*SUMPRODUCT($AX$7:$BO$7,$AX$11:$BO$11)*1000/3.6,"")</f>
        <v/>
      </c>
      <c r="AI15" s="19"/>
      <c r="AJ15" s="19"/>
      <c r="AK15" s="19"/>
      <c r="AL15" s="19"/>
      <c r="AM15" s="19"/>
      <c r="AN15" s="19"/>
      <c r="AO15" s="19"/>
      <c r="AP15" s="19"/>
      <c r="AQ15" s="19"/>
      <c r="AR15" s="19">
        <f>AR149/3.6</f>
        <v>0.62878111111111112</v>
      </c>
      <c r="AS15" s="19">
        <f t="shared" ref="AS15:AW15" si="17">AS149/3.6</f>
        <v>0.20145922777777778</v>
      </c>
      <c r="AT15" s="19">
        <f t="shared" si="17"/>
        <v>0.90205188888888888</v>
      </c>
      <c r="AU15" s="19">
        <f t="shared" si="17"/>
        <v>0.22540385555555553</v>
      </c>
      <c r="AV15" s="19">
        <f t="shared" si="17"/>
        <v>0.56855344444444444</v>
      </c>
      <c r="AW15" s="19">
        <f t="shared" si="17"/>
        <v>0.84637349999999989</v>
      </c>
      <c r="AX15" s="19">
        <f>AX149/3.6</f>
        <v>3518.3122222222223</v>
      </c>
      <c r="AY15" s="19">
        <f>AY149/3.6</f>
        <v>3389.9569444444442</v>
      </c>
      <c r="AZ15" s="19">
        <f>AZ149/3.6</f>
        <v>3429.8572222222224</v>
      </c>
      <c r="BA15" s="19">
        <f t="shared" ref="BA15:BF15" si="18">BA149/3.6</f>
        <v>3445.2827777777775</v>
      </c>
      <c r="BB15" s="19">
        <f t="shared" si="18"/>
        <v>3445.2827777777775</v>
      </c>
      <c r="BC15" s="19">
        <f t="shared" si="18"/>
        <v>3445.2827777777775</v>
      </c>
      <c r="BD15" s="19">
        <f t="shared" si="18"/>
        <v>3429.8572222222224</v>
      </c>
      <c r="BE15" s="19">
        <f t="shared" si="18"/>
        <v>3429.8572222222224</v>
      </c>
      <c r="BF15" s="19">
        <f t="shared" si="18"/>
        <v>3518.3122222222223</v>
      </c>
      <c r="BG15" s="188">
        <f t="array" ref="BG15">BG149/3.6</f>
        <v>2490.0695833333334</v>
      </c>
      <c r="BH15" s="19">
        <f t="shared" ref="BH15:BI15" si="19">BH149/3.6</f>
        <v>2656.1912500000003</v>
      </c>
      <c r="BI15" s="19">
        <f t="shared" si="19"/>
        <v>2651.3208888888889</v>
      </c>
      <c r="BJ15" s="19">
        <f t="array" ref="BJ15">BJ149/3.6</f>
        <v>2656.1912500000003</v>
      </c>
      <c r="BK15" s="19">
        <f t="shared" ref="BK15:BO15" si="20">BK149/3.6</f>
        <v>2833.2477777777776</v>
      </c>
      <c r="BL15" s="19">
        <f t="shared" si="20"/>
        <v>2833.2477777777776</v>
      </c>
      <c r="BM15" s="19">
        <f t="shared" si="20"/>
        <v>2651.3208888888889</v>
      </c>
      <c r="BN15" s="19">
        <f t="shared" si="20"/>
        <v>2651.3208888888889</v>
      </c>
      <c r="BO15" s="19">
        <f t="shared" si="20"/>
        <v>2490.0695833333334</v>
      </c>
    </row>
    <row r="16" spans="1:79" s="17" customFormat="1" ht="28.5">
      <c r="A16" s="18" t="s">
        <v>65</v>
      </c>
      <c r="B16" s="18">
        <f t="shared" ref="B16:B19" si="21">SUM(N16:AE16)</f>
        <v>0</v>
      </c>
      <c r="C16" s="19">
        <f t="shared" ref="C16:K16" si="22">SUM(C150:C152)/3.6</f>
        <v>208.47168567888889</v>
      </c>
      <c r="D16" s="19">
        <f t="shared" si="22"/>
        <v>257.15057207308337</v>
      </c>
      <c r="E16" s="19">
        <f t="shared" si="22"/>
        <v>227.61661833122221</v>
      </c>
      <c r="F16" s="19">
        <f t="shared" si="22"/>
        <v>274.07884769416671</v>
      </c>
      <c r="G16" s="19">
        <f t="shared" si="22"/>
        <v>294.41881265708332</v>
      </c>
      <c r="H16" s="19">
        <f t="shared" si="22"/>
        <v>254.12467418883332</v>
      </c>
      <c r="I16" s="19">
        <f t="shared" si="22"/>
        <v>139.34703143672223</v>
      </c>
      <c r="J16" s="19">
        <f t="shared" si="22"/>
        <v>200.77652124022222</v>
      </c>
      <c r="K16" s="19">
        <f t="shared" si="22"/>
        <v>259.01424505</v>
      </c>
      <c r="L16" s="19" t="str">
        <f t="array" ref="L16">IF(L$7="1",SUM(L$150:L$152)/3.6-PRODUCT(L$9,INDEX($AX$1:$BO$19,16,MATCH(L$2&amp;L$6,INDEX($AX$1:$BO$19,2,)&amp;INDEX($AX$1:$BO$19,6,),0)))+L9*SUMPRODUCT($AX$7:$BO$7,$AX$16:$BO$16),"")</f>
        <v/>
      </c>
      <c r="M16" s="19" t="str">
        <f t="array" ref="M16">IF(M$7="1",SUM(M$150:M$152)/3.6-PRODUCT(M$9,INDEX($AX$1:$BO$19,16,MATCH(M$2&amp;M$6,INDEX($AX$1:$BO$19,2,)&amp;INDEX($AX$1:$BO$19,6,),0)))+M9*SUMPRODUCT($AX$7:$BO$7,$AX$16:$BO$16),"")</f>
        <v/>
      </c>
      <c r="N16" s="19" t="str">
        <f t="array" ref="N16">IF(N$7="1",SUM(N$150:N$152)/3.6-PRODUCT(1.37,INDEX($C$1:$K$19,16,MATCH(N$6,INDEX($C$1:$K$19,6,),0)))+PRODUCT(1.37,INDEX($C$1:$K$19,16,MATCH(Dreischichtplatten!$AB$13,INDEX($C$1:$K$19,6,),0)))-PRODUCT(N$9,INDEX($AX$1:$BO$19,16,MATCH(N$2&amp;Dreischichtplatten!$AB$13,INDEX($AX$1:$BO$19,2,)&amp;INDEX($AX$1:$BO$19,6,),0)))+N$9*SUMPRODUCT($AX$7:$BO$7,$AX$16:$BO$16)-N$12*INDEX($AR$1:$AW$19,16,MATCH(N$13,$AR$1:$AW$1,0))-N$10*INDEX($AR$1:$AW$19,16,MATCH(N$14,$AR$1:$AW$1,0)),"")</f>
        <v/>
      </c>
      <c r="O16" s="19" t="str">
        <f t="array" ref="O16">IF(O$7="1",SUM(O$150:O$152)/3.6-PRODUCT(1.37,INDEX($C$1:$K$19,16,MATCH(O$6,INDEX($C$1:$K$19,6,),0)))+PRODUCT(1.37,INDEX($C$1:$K$19,16,MATCH(Dreischichtplatten!$AB$13,INDEX($C$1:$K$19,6,),0)))-PRODUCT(O$9,INDEX($AX$1:$BO$19,16,MATCH(O$2&amp;Dreischichtplatten!$AB$13,INDEX($AX$1:$BO$19,2,)&amp;INDEX($AX$1:$BO$19,6,),0)))+O$9*SUMPRODUCT($AX$7:$BO$7,$AX$16:$BO$16)-O$12*INDEX($AR$1:$AW$19,16,MATCH(O$13,$AR$1:$AW$1,0))-O$10*INDEX($AR$1:$AW$19,16,MATCH(O$14,$AR$1:$AW$1,0)),"")</f>
        <v/>
      </c>
      <c r="P16" s="19" t="str">
        <f t="array" ref="P16">IF(P$7="1",SUM(P$150:P$152)/3.6-PRODUCT(1.37,INDEX($C$1:$K$19,16,MATCH(P$6,INDEX($C$1:$K$19,6,),0)))+PRODUCT(1.37,INDEX($C$1:$K$19,16,MATCH(Dreischichtplatten!$AB$13,INDEX($C$1:$K$19,6,),0)))-PRODUCT(P$9,INDEX($AX$1:$BO$19,16,MATCH(P$2&amp;Dreischichtplatten!$AB$13,INDEX($AX$1:$BO$19,2,)&amp;INDEX($AX$1:$BO$19,6,),0)))+P$9*SUMPRODUCT($AX$7:$BO$7,$AX$16:$BO$16)-P$12*INDEX($AR$1:$AW$19,16,MATCH(P$13,$AR$1:$AW$1,0))-P$10*INDEX($AR$1:$AW$19,16,MATCH(P$14,$AR$1:$AW$1,0)),"")</f>
        <v/>
      </c>
      <c r="Q16" s="19" t="str">
        <f t="array" ref="Q16">IF(Q$7="1",SUM(Q$150:Q$152)/3.6-PRODUCT(1.37,INDEX($C$1:$K$19,16,MATCH(Q$6,INDEX($C$1:$K$19,6,),0)))+PRODUCT(1.37,INDEX($C$1:$K$19,16,MATCH(Dreischichtplatten!$AB$13,INDEX($C$1:$K$19,6,),0)))-PRODUCT(Q$9,INDEX($AX$1:$BO$19,16,MATCH(Q$2&amp;Dreischichtplatten!$AB$13,INDEX($AX$1:$BO$19,2,)&amp;INDEX($AX$1:$BO$19,6,),0)))+Q$9*SUMPRODUCT($AX$7:$BO$7,$AX$16:$BO$16)-Q$12*INDEX($AR$1:$AW$19,16,MATCH(Q$13,$AR$1:$AW$1,0))-Q$10*INDEX($AR$1:$AW$19,16,MATCH(Q$14,$AR$1:$AW$1,0)),"")</f>
        <v/>
      </c>
      <c r="R16" s="19" t="str">
        <f t="array" ref="R16">IF(R$7="1",SUM(R$150:R$152)/3.6-PRODUCT(1.37,INDEX($C$1:$K$19,16,MATCH(R$6,INDEX($C$1:$K$19,6,),0)))+PRODUCT(1.37,INDEX($C$1:$K$19,16,MATCH(Dreischichtplatten!$AB$13,INDEX($C$1:$K$19,6,),0)))-PRODUCT(R$9,INDEX($AX$1:$BO$19,16,MATCH(R$2&amp;Dreischichtplatten!$AB$13,INDEX($AX$1:$BO$19,2,)&amp;INDEX($AX$1:$BO$19,6,),0)))+R$9*SUMPRODUCT($AX$7:$BO$7,$AX$16:$BO$16)-R$12*INDEX($AR$1:$AW$19,16,MATCH(R$13,$AR$1:$AW$1,0))-R$10*INDEX($AR$1:$AW$19,16,MATCH(R$14,$AR$1:$AW$1,0)),"")</f>
        <v/>
      </c>
      <c r="S16" s="19" t="str">
        <f t="array" ref="S16">IF(S$7="1",SUM(S$150:S$152)/3.6-PRODUCT(1.37,INDEX($C$1:$K$19,16,MATCH(S$6,INDEX($C$1:$K$19,6,),0)))+PRODUCT(1.37,INDEX($C$1:$K$19,16,MATCH(Dreischichtplatten!$AB$13,INDEX($C$1:$K$19,6,),0)))-PRODUCT(S$9,INDEX($AX$1:$BO$19,16,MATCH(S$2&amp;Dreischichtplatten!$AB$13,INDEX($AX$1:$BO$19,2,)&amp;INDEX($AX$1:$BO$19,6,),0)))+S$9*SUMPRODUCT($AX$7:$BO$7,$AX$16:$BO$16)-S$12*INDEX($AR$1:$AW$19,16,MATCH(S$13,$AR$1:$AW$1,0))-S$10*INDEX($AR$1:$AW$19,16,MATCH(S$14,$AR$1:$AW$1,0)),"")</f>
        <v/>
      </c>
      <c r="T16" s="19" t="str">
        <f t="array" ref="T16">IF(T$7="1",SUM(T$150:T$152)/3.6-PRODUCT(1.37,INDEX($C$1:$K$19,16,MATCH(T$6,INDEX($C$1:$K$19,6,),0)))+PRODUCT(1.37,INDEX($C$1:$K$19,16,MATCH(Dreischichtplatten!$AB$13,INDEX($C$1:$K$19,6,),0)))-PRODUCT(T$9,INDEX($AX$1:$BO$19,16,MATCH(T$2&amp;Dreischichtplatten!$AB$13,INDEX($AX$1:$BO$19,2,)&amp;INDEX($AX$1:$BO$19,6,),0)))+T$9*SUMPRODUCT($AX$7:$BO$7,$AX$16:$BO$16)-T$12*INDEX($AR$1:$AW$19,16,MATCH(T$13,$AR$1:$AW$1,0))-T$10*INDEX($AR$1:$AW$19,16,MATCH(T$14,$AR$1:$AW$1,0)),"")</f>
        <v/>
      </c>
      <c r="U16" s="19" t="str">
        <f t="array" ref="U16">IF(U$7="1",SUM(U$150:U$152)/3.6-PRODUCT(1.37,INDEX($C$1:$K$19,16,MATCH(U$6,INDEX($C$1:$K$19,6,),0)))+PRODUCT(1.37,INDEX($C$1:$K$19,16,MATCH(Dreischichtplatten!$AB$13,INDEX($C$1:$K$19,6,),0)))-PRODUCT(U$9,INDEX($AX$1:$BO$19,16,MATCH(U$2&amp;Dreischichtplatten!$AB$13,INDEX($AX$1:$BO$19,2,)&amp;INDEX($AX$1:$BO$19,6,),0)))+U$9*SUMPRODUCT($AX$7:$BO$7,$AX$16:$BO$16)-U$12*INDEX($AR$1:$AW$19,16,MATCH(U$13,$AR$1:$AW$1,0))-U$10*INDEX($AR$1:$AW$19,16,MATCH(U$14,$AR$1:$AW$1,0)),"")</f>
        <v/>
      </c>
      <c r="V16" s="277" t="str">
        <f t="array" ref="V16">IF(V$7="1",SUM(V$150:V$152)/3.6-PRODUCT(1.37,INDEX($C$1:$K$19,16,MATCH(V$6,INDEX($C$1:$K$19,6,),0)))+PRODUCT(1.37,INDEX($C$1:$K$19,16,MATCH(Dreischichtplatten!$AB$13,INDEX($C$1:$K$19,6,),0)))-PRODUCT(V$9,INDEX($AX$1:$BO$19,16,MATCH(V$2&amp;Dreischichtplatten!$AB$13,INDEX($AX$1:$BO$19,2,)&amp;INDEX($AX$1:$BO$19,6,),0)))+V$9*SUMPRODUCT($AX$7:$BO$7,$AX$16:$BO$16)-V$12*INDEX($AR$1:$AW$19,16,MATCH(V$13,$AR$1:$AW$1,0))-'Roundwood_transp._input'!P$101*INDEX($AR$1:$AW$19,16,MATCH(U$13,$AR$1:$AW$1,0))-V$10*INDEX($AR$1:$AW$19,16,MATCH(V$14,$AR$1:$AW$1,0)),"")</f>
        <v/>
      </c>
      <c r="W16" s="19"/>
      <c r="X16" s="19"/>
      <c r="Y16" s="19"/>
      <c r="Z16" s="19"/>
      <c r="AA16" s="19"/>
      <c r="AB16" s="19"/>
      <c r="AC16" s="19"/>
      <c r="AD16" s="19"/>
      <c r="AE16" s="19"/>
      <c r="AF16" s="19"/>
      <c r="AG16" s="19"/>
      <c r="AH16" s="19" t="str">
        <f t="array" ref="AH16">IF(ISTEXT(AH$4),SUM(AH150:AH152)*SUMPRODUCT($AX$7:$BO$7,$AX$11:$BO$11)*1000/3.6,"")</f>
        <v/>
      </c>
      <c r="AI16" s="19"/>
      <c r="AJ16" s="19"/>
      <c r="AK16" s="19"/>
      <c r="AL16" s="19"/>
      <c r="AM16" s="19"/>
      <c r="AN16" s="19"/>
      <c r="AO16" s="19"/>
      <c r="AP16" s="19"/>
      <c r="AQ16" s="19"/>
      <c r="AR16" s="19">
        <f>SUM(AR150:AR152)/3.6</f>
        <v>0.61974274398050011</v>
      </c>
      <c r="AS16" s="19">
        <f t="shared" ref="AS16:AU16" si="23">SUM(AS150:AS152)/3.6</f>
        <v>0.18675462899480275</v>
      </c>
      <c r="AT16" s="19">
        <f t="shared" si="23"/>
        <v>0.88984389504700001</v>
      </c>
      <c r="AU16" s="19">
        <f t="shared" si="23"/>
        <v>0.15233266879232499</v>
      </c>
      <c r="AV16" s="19">
        <f t="shared" ref="AV16:AW16" si="24">SUM(AV150:AV152)/3.6</f>
        <v>0.5610752101268055</v>
      </c>
      <c r="AW16" s="19">
        <f t="shared" si="24"/>
        <v>0.83466811951641662</v>
      </c>
      <c r="AX16" s="19">
        <f>SUM(AX150:AX152)/3.6</f>
        <v>42.278321221216665</v>
      </c>
      <c r="AY16" s="19">
        <f t="shared" ref="AY16:BO16" si="25">SUM(AY150:AY152)/3.6</f>
        <v>51.970658625274993</v>
      </c>
      <c r="AZ16" s="19">
        <f t="shared" si="25"/>
        <v>38.971790877266663</v>
      </c>
      <c r="BA16" s="19">
        <f t="shared" si="25"/>
        <v>52.002368492377769</v>
      </c>
      <c r="BB16" s="19">
        <f t="shared" si="25"/>
        <v>52.002368492377769</v>
      </c>
      <c r="BC16" s="19">
        <f t="shared" si="25"/>
        <v>52.002368492377769</v>
      </c>
      <c r="BD16" s="19">
        <f t="shared" si="25"/>
        <v>38.971790877266663</v>
      </c>
      <c r="BE16" s="19">
        <f t="shared" si="25"/>
        <v>38.971790877266663</v>
      </c>
      <c r="BF16" s="19">
        <f t="shared" si="25"/>
        <v>42.278321221216665</v>
      </c>
      <c r="BG16" s="19">
        <f t="shared" si="25"/>
        <v>48.28305867668611</v>
      </c>
      <c r="BH16" s="19">
        <f t="shared" si="25"/>
        <v>44.748841525125002</v>
      </c>
      <c r="BI16" s="19">
        <f t="shared" si="25"/>
        <v>42.542562537488877</v>
      </c>
      <c r="BJ16" s="19">
        <f t="shared" si="25"/>
        <v>44.748841525125002</v>
      </c>
      <c r="BK16" s="19">
        <f t="shared" si="25"/>
        <v>50.521487855263885</v>
      </c>
      <c r="BL16" s="19">
        <f t="shared" si="25"/>
        <v>50.521487855263885</v>
      </c>
      <c r="BM16" s="19">
        <f t="shared" si="25"/>
        <v>42.542562537488877</v>
      </c>
      <c r="BN16" s="19">
        <f t="shared" si="25"/>
        <v>42.542562537488877</v>
      </c>
      <c r="BO16" s="19">
        <f t="shared" si="25"/>
        <v>48.28305867668611</v>
      </c>
    </row>
    <row r="17" spans="1:67" s="17" customFormat="1" ht="28.5">
      <c r="A17" s="18" t="s">
        <v>64</v>
      </c>
      <c r="B17" s="18">
        <f t="shared" si="21"/>
        <v>0</v>
      </c>
      <c r="C17" s="19">
        <f t="shared" ref="C17:K17" si="26">SUM(C153:C155)/3.6</f>
        <v>2623.5959377777781</v>
      </c>
      <c r="D17" s="19">
        <f t="shared" si="26"/>
        <v>2884.3635261111108</v>
      </c>
      <c r="E17" s="19">
        <f t="shared" si="26"/>
        <v>2897.3806184722225</v>
      </c>
      <c r="F17" s="19">
        <f t="shared" si="26"/>
        <v>2882.7712567777776</v>
      </c>
      <c r="G17" s="19">
        <f t="shared" si="26"/>
        <v>3168.051358027778</v>
      </c>
      <c r="H17" s="19">
        <f t="shared" si="26"/>
        <v>3171.8266048888891</v>
      </c>
      <c r="I17" s="19">
        <f t="shared" si="26"/>
        <v>2917.0820511388883</v>
      </c>
      <c r="J17" s="19">
        <f t="shared" si="26"/>
        <v>2902.8305890833331</v>
      </c>
      <c r="K17" s="19">
        <f t="shared" si="26"/>
        <v>2613.3102131944447</v>
      </c>
      <c r="L17" s="19" t="str">
        <f t="array" ref="L17">IF(L7="1",SUM(L153:L155)/3.6-PRODUCT(L$9,INDEX($AX$1:$BO$19,17,MATCH(L$2&amp;L$6,INDEX($AX$1:$BO$19,2,)&amp;INDEX($AX$1:$BO$19,6,),0)))+L9*SUMPRODUCT($AX$7:$BO$7,$AX$17:$BO$17),"")</f>
        <v/>
      </c>
      <c r="M17" s="19" t="str">
        <f t="array" ref="M17">IF(M7="1",SUM(M153:M155)/3.6-PRODUCT(M$9,INDEX($AX$1:$BO$19,17,MATCH(M$2&amp;M$6,INDEX($AX$1:$BO$19,2,)&amp;INDEX($AX$1:$BO$19,6,),0)))+M9*SUMPRODUCT($AX$7:$BO$7,$AX$17:$BO$17),"")</f>
        <v/>
      </c>
      <c r="N17" s="19" t="str">
        <f t="array" ref="N17">IF(N$7="1",SUM(N153:N155)/3.6-PRODUCT(1.37,INDEX($C$1:$K$19,17,MATCH(N$6,INDEX($C$1:$K$19,6,),0)))+PRODUCT(1.37,INDEX($C$1:$K$19,17,MATCH(Dreischichtplatten!$AB$13,INDEX($C$1:$K$19,6,),0)))-PRODUCT(N$9,INDEX($AX$1:$BO$19,17,MATCH(N$2&amp;Dreischichtplatten!$AB$13,INDEX($AX$1:$BO$19,2,)&amp;INDEX($AX$1:$BO$19,6,),0)))+N$9*SUMPRODUCT($AX$7:$BO$7,$AX$17:$BO$17)-N$12*INDEX($AR$1:$AW$19,17,MATCH(N$13,$AR$1:$AW$1,0))-N$10*INDEX($AR$1:$AW$19,17,MATCH(N$14,$AR$1:$AW$1,0)),"")</f>
        <v/>
      </c>
      <c r="O17" s="19" t="str">
        <f t="array" ref="O17">IF(O$7="1",SUM(O153:O155)/3.6-PRODUCT(1.37,INDEX($C$1:$K$19,17,MATCH(O$6,INDEX($C$1:$K$19,6,),0)))+PRODUCT(1.37,INDEX($C$1:$K$19,17,MATCH(Dreischichtplatten!$AB$13,INDEX($C$1:$K$19,6,),0)))-PRODUCT(O$9,INDEX($AX$1:$BO$19,17,MATCH(O$2&amp;Dreischichtplatten!$AB$13,INDEX($AX$1:$BO$19,2,)&amp;INDEX($AX$1:$BO$19,6,),0)))+O$9*SUMPRODUCT($AX$7:$BO$7,$AX$17:$BO$17)-O$12*INDEX($AR$1:$AW$19,17,MATCH(O$13,$AR$1:$AW$1,0))-O$10*INDEX($AR$1:$AW$19,17,MATCH(O$14,$AR$1:$AW$1,0)),"")</f>
        <v/>
      </c>
      <c r="P17" s="19" t="str">
        <f t="array" ref="P17">IF(P$7="1",SUM(P153:P155)/3.6-PRODUCT(1.37,INDEX($C$1:$K$19,17,MATCH(P$6,INDEX($C$1:$K$19,6,),0)))+PRODUCT(1.37,INDEX($C$1:$K$19,17,MATCH(Dreischichtplatten!$AB$13,INDEX($C$1:$K$19,6,),0)))-PRODUCT(P$9,INDEX($AX$1:$BO$19,17,MATCH(P$2&amp;Dreischichtplatten!$AB$13,INDEX($AX$1:$BO$19,2,)&amp;INDEX($AX$1:$BO$19,6,),0)))+P$9*SUMPRODUCT($AX$7:$BO$7,$AX$17:$BO$17)-P$12*INDEX($AR$1:$AW$19,17,MATCH(P$13,$AR$1:$AW$1,0))-P$10*INDEX($AR$1:$AW$19,17,MATCH(P$14,$AR$1:$AW$1,0)),"")</f>
        <v/>
      </c>
      <c r="Q17" s="19" t="str">
        <f t="array" ref="Q17">IF(Q$7="1",SUM(Q153:Q155)/3.6-PRODUCT(1.37,INDEX($C$1:$K$19,17,MATCH(Q$6,INDEX($C$1:$K$19,6,),0)))+PRODUCT(1.37,INDEX($C$1:$K$19,17,MATCH(Dreischichtplatten!$AB$13,INDEX($C$1:$K$19,6,),0)))-PRODUCT(Q$9,INDEX($AX$1:$BO$19,17,MATCH(Q$2&amp;Dreischichtplatten!$AB$13,INDEX($AX$1:$BO$19,2,)&amp;INDEX($AX$1:$BO$19,6,),0)))+Q$9*SUMPRODUCT($AX$7:$BO$7,$AX$17:$BO$17)-Q$12*INDEX($AR$1:$AW$19,17,MATCH(Q$13,$AR$1:$AW$1,0))-Q$10*INDEX($AR$1:$AW$19,17,MATCH(Q$14,$AR$1:$AW$1,0)),"")</f>
        <v/>
      </c>
      <c r="R17" s="19" t="str">
        <f t="array" ref="R17">IF(R$7="1",SUM(R153:R155)/3.6-PRODUCT(1.37,INDEX($C$1:$K$19,17,MATCH(R$6,INDEX($C$1:$K$19,6,),0)))+PRODUCT(1.37,INDEX($C$1:$K$19,17,MATCH(Dreischichtplatten!$AB$13,INDEX($C$1:$K$19,6,),0)))-PRODUCT(R$9,INDEX($AX$1:$BO$19,17,MATCH(R$2&amp;Dreischichtplatten!$AB$13,INDEX($AX$1:$BO$19,2,)&amp;INDEX($AX$1:$BO$19,6,),0)))+R$9*SUMPRODUCT($AX$7:$BO$7,$AX$17:$BO$17)-R$12*INDEX($AR$1:$AW$19,17,MATCH(R$13,$AR$1:$AW$1,0))-R$10*INDEX($AR$1:$AW$19,17,MATCH(R$14,$AR$1:$AW$1,0)),"")</f>
        <v/>
      </c>
      <c r="S17" s="19" t="str">
        <f t="array" ref="S17">IF(S$7="1",SUM(S153:S155)/3.6-PRODUCT(1.37,INDEX($C$1:$K$19,17,MATCH(S$6,INDEX($C$1:$K$19,6,),0)))+PRODUCT(1.37,INDEX($C$1:$K$19,17,MATCH(Dreischichtplatten!$AB$13,INDEX($C$1:$K$19,6,),0)))-PRODUCT(S$9,INDEX($AX$1:$BO$19,17,MATCH(S$2&amp;Dreischichtplatten!$AB$13,INDEX($AX$1:$BO$19,2,)&amp;INDEX($AX$1:$BO$19,6,),0)))+S$9*SUMPRODUCT($AX$7:$BO$7,$AX$17:$BO$17)-S$12*INDEX($AR$1:$AW$19,17,MATCH(S$13,$AR$1:$AW$1,0))-S$10*INDEX($AR$1:$AW$19,17,MATCH(S$14,$AR$1:$AW$1,0)),"")</f>
        <v/>
      </c>
      <c r="T17" s="19" t="str">
        <f t="array" ref="T17">IF(T$7="1",SUM(T153:T155)/3.6-PRODUCT(1.37,INDEX($C$1:$K$19,17,MATCH(T$6,INDEX($C$1:$K$19,6,),0)))+PRODUCT(1.37,INDEX($C$1:$K$19,17,MATCH(Dreischichtplatten!$AB$13,INDEX($C$1:$K$19,6,),0)))-PRODUCT(T$9,INDEX($AX$1:$BO$19,17,MATCH(T$2&amp;Dreischichtplatten!$AB$13,INDEX($AX$1:$BO$19,2,)&amp;INDEX($AX$1:$BO$19,6,),0)))+T$9*SUMPRODUCT($AX$7:$BO$7,$AX$17:$BO$17)-T$12*INDEX($AR$1:$AW$19,17,MATCH(T$13,$AR$1:$AW$1,0))-T$10*INDEX($AR$1:$AW$19,17,MATCH(T$14,$AR$1:$AW$1,0)),"")</f>
        <v/>
      </c>
      <c r="U17" s="19" t="str">
        <f t="array" ref="U17">IF(U$7="1",SUM(U153:U155)/3.6-PRODUCT(1.37,INDEX($C$1:$K$19,17,MATCH(U$6,INDEX($C$1:$K$19,6,),0)))+PRODUCT(1.37,INDEX($C$1:$K$19,17,MATCH(Dreischichtplatten!$AB$13,INDEX($C$1:$K$19,6,),0)))-PRODUCT(U$9,INDEX($AX$1:$BO$19,17,MATCH(U$2&amp;Dreischichtplatten!$AB$13,INDEX($AX$1:$BO$19,2,)&amp;INDEX($AX$1:$BO$19,6,),0)))+U$9*SUMPRODUCT($AX$7:$BO$7,$AX$17:$BO$17)-U$12*INDEX($AR$1:$AW$19,17,MATCH(U$13,$AR$1:$AW$1,0))-U$10*INDEX($AR$1:$AW$19,17,MATCH(U$14,$AR$1:$AW$1,0)),"")</f>
        <v/>
      </c>
      <c r="V17" s="277" t="str">
        <f t="array" ref="V17">IF(V$7="1",SUM(V153:V155)/3.6-PRODUCT(1.37,INDEX($C$1:$K$19,17,MATCH(V$6,INDEX($C$1:$K$19,6,),0)))+PRODUCT(1.37,INDEX($C$1:$K$19,17,MATCH(Dreischichtplatten!$AB$13,INDEX($C$1:$K$19,6,),0)))-PRODUCT(V$9,INDEX($AX$1:$BO$19,17,MATCH(V$2&amp;Dreischichtplatten!$AB$13,INDEX($AX$1:$BO$19,2,)&amp;INDEX($AX$1:$BO$19,6,),0)))+V$9*SUMPRODUCT($AX$7:$BO$7,$AX$17:$BO$17)-V$12*INDEX($AR$1:$AW$19,17,MATCH(V$13,$AR$1:$AW$1,0))-'Roundwood_transp._input'!P$101*INDEX($AR$1:$AW$19,17,MATCH(U$13,$AR$1:$AW$1,0))-V$10*INDEX($AR$1:$AW$19,17,MATCH(V$14,$AR$1:$AW$1,0)),"")</f>
        <v/>
      </c>
      <c r="W17" s="19"/>
      <c r="X17" s="19"/>
      <c r="Y17" s="19"/>
      <c r="Z17" s="19"/>
      <c r="AA17" s="19"/>
      <c r="AB17" s="19"/>
      <c r="AC17" s="19"/>
      <c r="AD17" s="19"/>
      <c r="AE17" s="19"/>
      <c r="AF17" s="19"/>
      <c r="AG17" s="19"/>
      <c r="AH17" s="19" t="str">
        <f t="array" ref="AH17">IF(ISTEXT(AH$4),SUM(AH153:AH155)*SUMPRODUCT($AX$7:$BO$7,$AX$11:$BO$11)*1000/3.6,"")</f>
        <v/>
      </c>
      <c r="AI17" s="19"/>
      <c r="AJ17" s="19"/>
      <c r="AK17" s="19"/>
      <c r="AL17" s="19"/>
      <c r="AM17" s="19"/>
      <c r="AN17" s="19"/>
      <c r="AO17" s="19"/>
      <c r="AP17" s="19"/>
      <c r="AQ17" s="19"/>
      <c r="AR17" s="19">
        <f>SUM(AR153:AR155)/3.6</f>
        <v>9.0383751111111112E-3</v>
      </c>
      <c r="AS17" s="19">
        <f t="shared" ref="AS17:AU17" si="27">SUM(AS153:AS155)/3.6</f>
        <v>1.4704601388888889E-2</v>
      </c>
      <c r="AT17" s="19">
        <f t="shared" si="27"/>
        <v>1.2207986833333333E-2</v>
      </c>
      <c r="AU17" s="19">
        <f t="shared" si="27"/>
        <v>7.307118475555556E-2</v>
      </c>
      <c r="AV17" s="19">
        <f t="shared" ref="AV17:AW17" si="28">SUM(AV153:AV155)/3.6</f>
        <v>7.478245027777778E-3</v>
      </c>
      <c r="AW17" s="19">
        <f t="shared" si="28"/>
        <v>1.1705369805555555E-2</v>
      </c>
      <c r="AX17" s="19">
        <f>SUM(AX153:AX155)/3.6</f>
        <v>3476.0338999666669</v>
      </c>
      <c r="AY17" s="19">
        <f t="shared" ref="AY17:BO17" si="29">SUM(AY153:AY155)/3.6</f>
        <v>3337.9863440222216</v>
      </c>
      <c r="AZ17" s="19">
        <f t="shared" si="29"/>
        <v>3390.8854981666668</v>
      </c>
      <c r="BA17" s="19">
        <f t="shared" si="29"/>
        <v>3393.2801898055554</v>
      </c>
      <c r="BB17" s="19">
        <f t="shared" si="29"/>
        <v>3393.2801898055554</v>
      </c>
      <c r="BC17" s="19">
        <f t="shared" si="29"/>
        <v>3393.2801898055554</v>
      </c>
      <c r="BD17" s="19">
        <f t="shared" si="29"/>
        <v>3390.8854981666668</v>
      </c>
      <c r="BE17" s="19">
        <f t="shared" si="29"/>
        <v>3390.8854981666668</v>
      </c>
      <c r="BF17" s="19">
        <f t="shared" si="29"/>
        <v>3476.0338999666669</v>
      </c>
      <c r="BG17" s="19">
        <f t="shared" si="29"/>
        <v>2441.7865125944445</v>
      </c>
      <c r="BH17" s="19">
        <f t="shared" si="29"/>
        <v>2611.4423875416669</v>
      </c>
      <c r="BI17" s="19">
        <f t="shared" si="29"/>
        <v>2608.7783267722225</v>
      </c>
      <c r="BJ17" s="19">
        <f t="shared" si="29"/>
        <v>2611.4423875416669</v>
      </c>
      <c r="BK17" s="19">
        <f t="shared" si="29"/>
        <v>2782.7261217472224</v>
      </c>
      <c r="BL17" s="19">
        <f t="shared" si="29"/>
        <v>2782.7261217472224</v>
      </c>
      <c r="BM17" s="19">
        <f t="shared" si="29"/>
        <v>2608.7783267722225</v>
      </c>
      <c r="BN17" s="19">
        <f t="shared" si="29"/>
        <v>2608.7783267722225</v>
      </c>
      <c r="BO17" s="19">
        <f t="shared" si="29"/>
        <v>2441.7865125944445</v>
      </c>
    </row>
    <row r="18" spans="1:67" s="17" customFormat="1" ht="28.5">
      <c r="A18" s="18" t="s">
        <v>3</v>
      </c>
      <c r="B18" s="18">
        <f t="shared" si="21"/>
        <v>0</v>
      </c>
      <c r="C18" s="19">
        <f>C289</f>
        <v>49.904456000000003</v>
      </c>
      <c r="D18" s="19">
        <f t="shared" ref="D18:K18" si="30">D289</f>
        <v>59.350757999999999</v>
      </c>
      <c r="E18" s="19">
        <f t="shared" si="30"/>
        <v>46.694837999999997</v>
      </c>
      <c r="F18" s="19">
        <f t="shared" si="30"/>
        <v>36.953626999999997</v>
      </c>
      <c r="G18" s="19">
        <f t="shared" si="30"/>
        <v>57.736141000000003</v>
      </c>
      <c r="H18" s="19">
        <f t="shared" si="30"/>
        <v>59.673158999999998</v>
      </c>
      <c r="I18" s="19">
        <f t="shared" si="30"/>
        <v>32.928013</v>
      </c>
      <c r="J18" s="19">
        <f t="shared" si="30"/>
        <v>34.209105999999998</v>
      </c>
      <c r="K18" s="19">
        <f t="shared" si="30"/>
        <v>42.283923999999999</v>
      </c>
      <c r="L18" s="19" t="str">
        <f t="array" ref="L18">IF(L7="1",L289-PRODUCT(L$9,INDEX($AX$1:$BO$19,18,MATCH(L$2&amp;L$6,INDEX($AX$1:$BO$19,2,)&amp;INDEX($AX$1:$BO$19,6,),0)))+L9*SUMPRODUCT($AX$7:$BO$7,$AX$18:$BO$18),"")</f>
        <v/>
      </c>
      <c r="M18" s="19" t="str">
        <f t="array" ref="M18">IF(M7="1",M289-PRODUCT(M$9,INDEX($AX$1:$BO$19,18,MATCH(M$2&amp;M$6,INDEX($AX$1:$BO$19,2,)&amp;INDEX($AX$1:$BO$19,6,),0)))+M9*SUMPRODUCT($AX$7:$BO$7,$AX$18:$BO$18),"")</f>
        <v/>
      </c>
      <c r="N18" s="19" t="str">
        <f t="array" ref="N18">IF(N$7="1",N289-PRODUCT(1.37,INDEX($C$1:$K$19,18,MATCH(N$6,INDEX($C$1:$K$19,6,),0)))+PRODUCT(1.37,INDEX($C$1:$K$19,18,MATCH(Dreischichtplatten!$AB$13,INDEX($C$1:$K$19,6,),0)))-PRODUCT(N$9,INDEX($AX$1:$BO$19,18,MATCH(N$2&amp;Dreischichtplatten!$AB$13,INDEX($AX$1:$BO$19,2,)&amp;INDEX($AX$1:$BO$19,6,),0)))+N$9*SUMPRODUCT($AX$7:$BO$7,$AX$18:$BO$18)-N$12*INDEX($AR$1:$AW$19,18,MATCH(N$13,$AR$1:$AW$1,0))-N$10*INDEX($AR$1:$AW$19,18,MATCH(N$14,$AR$1:$AW$1,0)),"")</f>
        <v/>
      </c>
      <c r="O18" s="19" t="str">
        <f t="array" ref="O18">IF(O$7="1",O289-PRODUCT(1.37,INDEX($C$1:$K$19,18,MATCH(O$6,INDEX($C$1:$K$19,6,),0)))+PRODUCT(1.37,INDEX($C$1:$K$19,18,MATCH(Dreischichtplatten!$AB$13,INDEX($C$1:$K$19,6,),0)))-PRODUCT(O$9,INDEX($AX$1:$BO$19,18,MATCH(O$2&amp;Dreischichtplatten!$AB$13,INDEX($AX$1:$BO$19,2,)&amp;INDEX($AX$1:$BO$19,6,),0)))+O$9*SUMPRODUCT($AX$7:$BO$7,$AX$18:$BO$18)-O$12*INDEX($AR$1:$AW$19,18,MATCH(O$13,$AR$1:$AW$1,0))-O$10*INDEX($AR$1:$AW$19,18,MATCH(O$14,$AR$1:$AW$1,0)),"")</f>
        <v/>
      </c>
      <c r="P18" s="19" t="str">
        <f t="array" ref="P18">IF(P$7="1",P289-PRODUCT(1.37,INDEX($C$1:$K$19,18,MATCH(P$6,INDEX($C$1:$K$19,6,),0)))+PRODUCT(1.37,INDEX($C$1:$K$19,18,MATCH(Dreischichtplatten!$AB$13,INDEX($C$1:$K$19,6,),0)))-PRODUCT(P$9,INDEX($AX$1:$BO$19,18,MATCH(P$2&amp;Dreischichtplatten!$AB$13,INDEX($AX$1:$BO$19,2,)&amp;INDEX($AX$1:$BO$19,6,),0)))+P$9*SUMPRODUCT($AX$7:$BO$7,$AX$18:$BO$18)-P$12*INDEX($AR$1:$AW$19,18,MATCH(P$13,$AR$1:$AW$1,0))-P$10*INDEX($AR$1:$AW$19,18,MATCH(P$14,$AR$1:$AW$1,0)),"")</f>
        <v/>
      </c>
      <c r="Q18" s="19" t="str">
        <f t="array" ref="Q18">IF(Q$7="1",Q289-PRODUCT(1.37,INDEX($C$1:$K$19,18,MATCH(Q$6,INDEX($C$1:$K$19,6,),0)))+PRODUCT(1.37,INDEX($C$1:$K$19,18,MATCH(Dreischichtplatten!$AB$13,INDEX($C$1:$K$19,6,),0)))-PRODUCT(Q$9,INDEX($AX$1:$BO$19,18,MATCH(Q$2&amp;Dreischichtplatten!$AB$13,INDEX($AX$1:$BO$19,2,)&amp;INDEX($AX$1:$BO$19,6,),0)))+Q$9*SUMPRODUCT($AX$7:$BO$7,$AX$18:$BO$18)-Q$12*INDEX($AR$1:$AW$19,18,MATCH(Q$13,$AR$1:$AW$1,0))-Q$10*INDEX($AR$1:$AW$19,18,MATCH(Q$14,$AR$1:$AW$1,0)),"")</f>
        <v/>
      </c>
      <c r="R18" s="19" t="str">
        <f t="array" ref="R18">IF(R$7="1",R289-PRODUCT(1.37,INDEX($C$1:$K$19,18,MATCH(R$6,INDEX($C$1:$K$19,6,),0)))+PRODUCT(1.37,INDEX($C$1:$K$19,18,MATCH(Dreischichtplatten!$AB$13,INDEX($C$1:$K$19,6,),0)))-PRODUCT(R$9,INDEX($AX$1:$BO$19,18,MATCH(R$2&amp;Dreischichtplatten!$AB$13,INDEX($AX$1:$BO$19,2,)&amp;INDEX($AX$1:$BO$19,6,),0)))+R$9*SUMPRODUCT($AX$7:$BO$7,$AX$18:$BO$18)-R$12*INDEX($AR$1:$AW$19,18,MATCH(R$13,$AR$1:$AW$1,0))-R$10*INDEX($AR$1:$AW$19,18,MATCH(R$14,$AR$1:$AW$1,0)),"")</f>
        <v/>
      </c>
      <c r="S18" s="19" t="str">
        <f t="array" ref="S18">IF(S$7="1",S289-PRODUCT(1.37,INDEX($C$1:$K$19,18,MATCH(S$6,INDEX($C$1:$K$19,6,),0)))+PRODUCT(1.37,INDEX($C$1:$K$19,18,MATCH(Dreischichtplatten!$AB$13,INDEX($C$1:$K$19,6,),0)))-PRODUCT(S$9,INDEX($AX$1:$BO$19,18,MATCH(S$2&amp;Dreischichtplatten!$AB$13,INDEX($AX$1:$BO$19,2,)&amp;INDEX($AX$1:$BO$19,6,),0)))+S$9*SUMPRODUCT($AX$7:$BO$7,$AX$18:$BO$18)-S$12*INDEX($AR$1:$AW$19,18,MATCH(S$13,$AR$1:$AW$1,0))-S$10*INDEX($AR$1:$AW$19,18,MATCH(S$14,$AR$1:$AW$1,0)),"")</f>
        <v/>
      </c>
      <c r="T18" s="19" t="str">
        <f t="array" ref="T18">IF(T$7="1",T289-PRODUCT(1.37,INDEX($C$1:$K$19,18,MATCH(T$6,INDEX($C$1:$K$19,6,),0)))+PRODUCT(1.37,INDEX($C$1:$K$19,18,MATCH(Dreischichtplatten!$AB$13,INDEX($C$1:$K$19,6,),0)))-PRODUCT(T$9,INDEX($AX$1:$BO$19,18,MATCH(T$2&amp;Dreischichtplatten!$AB$13,INDEX($AX$1:$BO$19,2,)&amp;INDEX($AX$1:$BO$19,6,),0)))+T$9*SUMPRODUCT($AX$7:$BO$7,$AX$18:$BO$18)-T$12*INDEX($AR$1:$AW$19,18,MATCH(T$13,$AR$1:$AW$1,0))-T$10*INDEX($AR$1:$AW$19,18,MATCH(T$14,$AR$1:$AW$1,0)),"")</f>
        <v/>
      </c>
      <c r="U18" s="19" t="str">
        <f t="array" ref="U18">IF(U$7="1",U289-PRODUCT(1.37,INDEX($C$1:$K$19,18,MATCH(U$6,INDEX($C$1:$K$19,6,),0)))+PRODUCT(1.37,INDEX($C$1:$K$19,18,MATCH(Dreischichtplatten!$AB$13,INDEX($C$1:$K$19,6,),0)))-PRODUCT(U$9,INDEX($AX$1:$BO$19,18,MATCH(U$2&amp;Dreischichtplatten!$AB$13,INDEX($AX$1:$BO$19,2,)&amp;INDEX($AX$1:$BO$19,6,),0)))+U$9*SUMPRODUCT($AX$7:$BO$7,$AX$18:$BO$18)-U$12*INDEX($AR$1:$AW$19,18,MATCH(U$13,$AR$1:$AW$1,0))-U$10*INDEX($AR$1:$AW$19,18,MATCH(U$14,$AR$1:$AW$1,0)),"")</f>
        <v/>
      </c>
      <c r="V18" s="277" t="str">
        <f t="array" ref="V18">IF(V$7="1",V289-PRODUCT(1.37,INDEX($C$1:$K$19,18,MATCH(V$6,INDEX($C$1:$K$19,6,),0)))+PRODUCT(1.37,INDEX($C$1:$K$19,18,MATCH(Dreischichtplatten!$AB$13,INDEX($C$1:$K$19,6,),0)))-PRODUCT(V$9,INDEX($AX$1:$BO$19,18,MATCH(V$2&amp;Dreischichtplatten!$AB$13,INDEX($AX$1:$BO$19,2,)&amp;INDEX($AX$1:$BO$19,6,),0)))+V$9*SUMPRODUCT($AX$7:$BO$7,$AX$18:$BO$18)-V$12*INDEX($AR$1:$AW$19,18,MATCH(V$13,$AR$1:$AW$1,0))-'Roundwood_transp._input'!P$101*INDEX($AR$1:$AW$19,18,MATCH(U$13,$AR$1:$AW$1,0))-V$10*INDEX($AR$1:$AW$19,18,MATCH(V$14,$AR$1:$AW$1,0)),"")</f>
        <v/>
      </c>
      <c r="W18" s="19"/>
      <c r="X18" s="19"/>
      <c r="Y18" s="19"/>
      <c r="Z18" s="19"/>
      <c r="AA18" s="19"/>
      <c r="AB18" s="19"/>
      <c r="AC18" s="19"/>
      <c r="AD18" s="19"/>
      <c r="AE18" s="19"/>
      <c r="AF18" s="19"/>
      <c r="AG18" s="19"/>
      <c r="AH18" s="19" t="str">
        <f t="array" ref="AH18">IF(ISTEXT(AH$4),AH289*SUMPRODUCT($AX$7:$BO$7,$AX$11:$BO$11)*1000,"")</f>
        <v/>
      </c>
      <c r="AI18" s="19"/>
      <c r="AJ18" s="19"/>
      <c r="AK18" s="19"/>
      <c r="AL18" s="19"/>
      <c r="AM18" s="19"/>
      <c r="AN18" s="19"/>
      <c r="AO18" s="19"/>
      <c r="AP18" s="19"/>
      <c r="AQ18" s="19"/>
      <c r="AR18" s="19">
        <f>AR289</f>
        <v>0.13376083</v>
      </c>
      <c r="AS18" s="19">
        <f t="shared" ref="AS18:AW18" si="31">AS289</f>
        <v>3.8034406999999999E-2</v>
      </c>
      <c r="AT18" s="19">
        <f t="shared" si="31"/>
        <v>0.19432806999999999</v>
      </c>
      <c r="AU18" s="19">
        <f t="shared" si="31"/>
        <v>1.3493231E-2</v>
      </c>
      <c r="AV18" s="19">
        <f t="shared" si="31"/>
        <v>0.12120301999999999</v>
      </c>
      <c r="AW18" s="19">
        <f t="shared" si="31"/>
        <v>0.18569258999999999</v>
      </c>
      <c r="AX18" s="19">
        <f>AX289</f>
        <v>10.277396</v>
      </c>
      <c r="AY18" s="19">
        <f t="shared" ref="AY18:BO18" si="32">AY289</f>
        <v>12.250031</v>
      </c>
      <c r="AZ18" s="19">
        <f t="shared" si="32"/>
        <v>9.4394767999999996</v>
      </c>
      <c r="BA18" s="19">
        <f t="shared" si="32"/>
        <v>12.216286999999999</v>
      </c>
      <c r="BB18" s="19">
        <f t="shared" si="32"/>
        <v>12.216286999999999</v>
      </c>
      <c r="BC18" s="19">
        <f t="shared" si="32"/>
        <v>12.216286999999999</v>
      </c>
      <c r="BD18" s="19">
        <f t="shared" si="32"/>
        <v>9.4394767999999996</v>
      </c>
      <c r="BE18" s="19">
        <f t="shared" si="32"/>
        <v>9.4394767999999996</v>
      </c>
      <c r="BF18" s="19">
        <f t="shared" si="32"/>
        <v>10.277396</v>
      </c>
      <c r="BG18" s="19">
        <f t="shared" si="32"/>
        <v>11.935452</v>
      </c>
      <c r="BH18" s="19">
        <f t="shared" si="32"/>
        <v>10.674185</v>
      </c>
      <c r="BI18" s="19">
        <f t="shared" si="32"/>
        <v>10.210485</v>
      </c>
      <c r="BJ18" s="19">
        <f t="shared" si="32"/>
        <v>10.674185</v>
      </c>
      <c r="BK18" s="19">
        <f t="shared" si="32"/>
        <v>11.981649000000001</v>
      </c>
      <c r="BL18" s="19">
        <f t="shared" si="32"/>
        <v>11.981649000000001</v>
      </c>
      <c r="BM18" s="19">
        <f t="shared" si="32"/>
        <v>10.210485</v>
      </c>
      <c r="BN18" s="19">
        <f t="shared" si="32"/>
        <v>10.210485</v>
      </c>
      <c r="BO18" s="19">
        <f t="shared" si="32"/>
        <v>11.935452</v>
      </c>
    </row>
    <row r="19" spans="1:67" s="17" customFormat="1" ht="28.5">
      <c r="A19" s="18" t="s">
        <v>1</v>
      </c>
      <c r="B19" s="18">
        <f t="shared" si="21"/>
        <v>0</v>
      </c>
      <c r="C19" s="19">
        <f>C421</f>
        <v>179713.83</v>
      </c>
      <c r="D19" s="19">
        <f>D421</f>
        <v>181103.16</v>
      </c>
      <c r="E19" s="19">
        <f t="shared" ref="E19:K19" si="33">E421</f>
        <v>180323.56</v>
      </c>
      <c r="F19" s="19">
        <f t="shared" si="33"/>
        <v>182612.41</v>
      </c>
      <c r="G19" s="19">
        <f t="shared" si="33"/>
        <v>204037.5</v>
      </c>
      <c r="H19" s="19">
        <f>H421</f>
        <v>200019.27</v>
      </c>
      <c r="I19" s="19">
        <f t="shared" si="33"/>
        <v>166106.26</v>
      </c>
      <c r="J19" s="19">
        <f t="shared" si="33"/>
        <v>174123.15</v>
      </c>
      <c r="K19" s="19">
        <f t="shared" si="33"/>
        <v>184702.27</v>
      </c>
      <c r="L19" s="19" t="str">
        <f t="array" ref="L19">IF(L7="1",L421-PRODUCT(L$9,INDEX($AX$1:$BO$19,19,MATCH(L$2&amp;L$6,INDEX($AX$1:$BO$19,2,)&amp;INDEX($AX$1:$BO$19,6,),0)))+L9*SUMPRODUCT($AX$7:$BO$7,$AX$19:$BO$19),"")</f>
        <v/>
      </c>
      <c r="M19" s="19" t="str">
        <f t="array" ref="M19">IF(M7="1",M421-PRODUCT(M$9,INDEX($AX$1:$BO$19,19,MATCH(M$2&amp;M$6,INDEX($AX$1:$BO$19,2,)&amp;INDEX($AX$1:$BO$19,6,),0)))+M9*SUMPRODUCT($AX$7:$BO$7,$AX$19:$BO$19),"")</f>
        <v/>
      </c>
      <c r="N19" s="19" t="str">
        <f t="array" ref="N19">IF(N$7="1",N421-PRODUCT(1.37,INDEX($C$1:$K$19,19,MATCH(N$6,INDEX($C$1:$K$19,6,),0)))+PRODUCT(1.37,INDEX($C$1:$K$19,19,MATCH(Dreischichtplatten!$AB$13,INDEX($C$1:$K$19,6,),0)))-PRODUCT(N$9,INDEX($AX$1:$BO$19,19,MATCH(N$2&amp;Dreischichtplatten!$AB$13,INDEX($AX$1:$BO$19,2,)&amp;INDEX($AX$1:$BO$19,6,),0)))+N$9*SUMPRODUCT($AX$7:$BO$7,$AX$19:$BO$19)-N$12*INDEX($AR$1:$AW$19,19,MATCH(N$13,$AR$1:$AW$1,0))-N$10*INDEX($AR$1:$AW$19,19,MATCH(N$14,$AR$1:$AW$1,0))+SUMPRODUCT($AX$7:$BO$7,$AX$14:$BO$14),"")</f>
        <v/>
      </c>
      <c r="O19" s="19" t="str">
        <f t="array" ref="O19">IF(O$7="1",O421-PRODUCT(1.37,INDEX($C$1:$K$19,19,MATCH(O$6,INDEX($C$1:$K$19,6,),0)))+PRODUCT(1.37,INDEX($C$1:$K$19,19,MATCH(Dreischichtplatten!$AB$13,INDEX($C$1:$K$19,6,),0)))-PRODUCT(O$9,INDEX($AX$1:$BO$19,19,MATCH(O$2&amp;Dreischichtplatten!$AB$13,INDEX($AX$1:$BO$19,2,)&amp;INDEX($AX$1:$BO$19,6,),0)))+O$9*SUMPRODUCT($AX$7:$BO$7,$AX$19:$BO$19)-O$12*INDEX($AR$1:$AW$19,19,MATCH(O$13,$AR$1:$AW$1,0))-O$10*INDEX($AR$1:$AW$19,19,MATCH(O$14,$AR$1:$AW$1,0))+SUMPRODUCT($AX$7:$BO$7,$AX$14:$BO$14),"")</f>
        <v/>
      </c>
      <c r="P19" s="19" t="str">
        <f t="array" ref="P19">IF(P$7="1",P421-PRODUCT(1.37,INDEX($C$1:$K$19,19,MATCH(P$6,INDEX($C$1:$K$19,6,),0)))+PRODUCT(1.37,INDEX($C$1:$K$19,19,MATCH(Dreischichtplatten!$AB$13,INDEX($C$1:$K$19,6,),0)))-PRODUCT(P$9,INDEX($AX$1:$BO$19,19,MATCH(P$2&amp;Dreischichtplatten!$AB$13,INDEX($AX$1:$BO$19,2,)&amp;INDEX($AX$1:$BO$19,6,),0)))+P$9*SUMPRODUCT($AX$7:$BO$7,$AX$19:$BO$19)-P$12*INDEX($AR$1:$AW$19,19,MATCH(P$13,$AR$1:$AW$1,0))-P$10*INDEX($AR$1:$AW$19,19,MATCH(P$14,$AR$1:$AW$1,0))+SUMPRODUCT($AX$7:$BO$7,$AX$14:$BO$14),"")</f>
        <v/>
      </c>
      <c r="Q19" s="19" t="str">
        <f t="array" ref="Q19">IF(Q$7="1",Q421-PRODUCT(1.37,INDEX($C$1:$K$19,19,MATCH(Q$6,INDEX($C$1:$K$19,6,),0)))+PRODUCT(1.37,INDEX($C$1:$K$19,19,MATCH(Dreischichtplatten!$AB$13,INDEX($C$1:$K$19,6,),0)))-PRODUCT(Q$9,INDEX($AX$1:$BO$19,19,MATCH(Q$2&amp;Dreischichtplatten!$AB$13,INDEX($AX$1:$BO$19,2,)&amp;INDEX($AX$1:$BO$19,6,),0)))+Q$9*SUMPRODUCT($AX$7:$BO$7,$AX$19:$BO$19)-Q$12*INDEX($AR$1:$AW$19,19,MATCH(Q$13,$AR$1:$AW$1,0))-Q$10*INDEX($AR$1:$AW$19,19,MATCH(Q$14,$AR$1:$AW$1,0))+SUMPRODUCT($AX$7:$BO$7,$AX$14:$BO$14),"")</f>
        <v/>
      </c>
      <c r="R19" s="19" t="str">
        <f t="array" ref="R19">IF(R$7="1",R421-PRODUCT(1.37,INDEX($C$1:$K$19,19,MATCH(R$6,INDEX($C$1:$K$19,6,),0)))+PRODUCT(1.37,INDEX($C$1:$K$19,19,MATCH(Dreischichtplatten!$AB$13,INDEX($C$1:$K$19,6,),0)))-PRODUCT(R$9,INDEX($AX$1:$BO$19,19,MATCH(R$2&amp;Dreischichtplatten!$AB$13,INDEX($AX$1:$BO$19,2,)&amp;INDEX($AX$1:$BO$19,6,),0)))+R$9*SUMPRODUCT($AX$7:$BO$7,$AX$19:$BO$19)-R$12*INDEX($AR$1:$AW$19,19,MATCH(R$13,$AR$1:$AW$1,0))-R$10*INDEX($AR$1:$AW$19,19,MATCH(R$14,$AR$1:$AW$1,0))+SUMPRODUCT($AX$7:$BO$7,$AX$14:$BO$14),"")</f>
        <v/>
      </c>
      <c r="S19" s="19" t="str">
        <f t="array" ref="S19">IF(S$7="1",S421-PRODUCT(1.37,INDEX($C$1:$K$19,19,MATCH(S$6,INDEX($C$1:$K$19,6,),0)))+PRODUCT(1.37,INDEX($C$1:$K$19,19,MATCH(Dreischichtplatten!$AB$13,INDEX($C$1:$K$19,6,),0)))-PRODUCT(S$9,INDEX($AX$1:$BO$19,19,MATCH(S$2&amp;Dreischichtplatten!$AB$13,INDEX($AX$1:$BO$19,2,)&amp;INDEX($AX$1:$BO$19,6,),0)))+S$9*SUMPRODUCT($AX$7:$BO$7,$AX$19:$BO$19)-S$12*INDEX($AR$1:$AW$19,19,MATCH(S$13,$AR$1:$AW$1,0))-S$10*INDEX($AR$1:$AW$19,19,MATCH(S$14,$AR$1:$AW$1,0))+SUMPRODUCT($AX$7:$BO$7,$AX$14:$BO$14),"")</f>
        <v/>
      </c>
      <c r="T19" s="19" t="str">
        <f t="array" ref="T19">IF(T$7="1",T421-PRODUCT(1.37,INDEX($C$1:$K$19,19,MATCH(T$6,INDEX($C$1:$K$19,6,),0)))+PRODUCT(1.37,INDEX($C$1:$K$19,19,MATCH(Dreischichtplatten!$AB$13,INDEX($C$1:$K$19,6,),0)))-PRODUCT(T$9,INDEX($AX$1:$BO$19,19,MATCH(T$2&amp;Dreischichtplatten!$AB$13,INDEX($AX$1:$BO$19,2,)&amp;INDEX($AX$1:$BO$19,6,),0)))+T$9*SUMPRODUCT($AX$7:$BO$7,$AX$19:$BO$19)-T$12*INDEX($AR$1:$AW$19,19,MATCH(T$13,$AR$1:$AW$1,0))-T$10*INDEX($AR$1:$AW$19,19,MATCH(T$14,$AR$1:$AW$1,0))+SUMPRODUCT($AX$7:$BO$7,$AX$14:$BO$14),"")</f>
        <v/>
      </c>
      <c r="U19" s="19" t="str">
        <f t="array" ref="U19">IF(U$7="1",U421-PRODUCT(1.37,INDEX($C$1:$K$19,19,MATCH(U$6,INDEX($C$1:$K$19,6,),0)))+PRODUCT(1.37,INDEX($C$1:$K$19,19,MATCH(Dreischichtplatten!$AB$13,INDEX($C$1:$K$19,6,),0)))-PRODUCT(U$9,INDEX($AX$1:$BO$19,19,MATCH(U$2&amp;Dreischichtplatten!$AB$13,INDEX($AX$1:$BO$19,2,)&amp;INDEX($AX$1:$BO$19,6,),0)))+U$9*SUMPRODUCT($AX$7:$BO$7,$AX$19:$BO$19)-U$12*INDEX($AR$1:$AW$19,19,MATCH(U$13,$AR$1:$AW$1,0))-U$10*INDEX($AR$1:$AW$19,19,MATCH(U$14,$AR$1:$AW$1,0))+SUMPRODUCT($AX$7:$BO$7,$AX$14:$BO$14),"")</f>
        <v/>
      </c>
      <c r="V19" s="277" t="str">
        <f t="array" ref="V19">IF(V$7="1",V421-PRODUCT(1.37,INDEX($C$1:$K$19,19,MATCH(V$6,INDEX($C$1:$K$19,6,),0)))+PRODUCT(1.37,INDEX($C$1:$K$19,19,MATCH(Dreischichtplatten!$AB$13,INDEX($C$1:$K$19,6,),0)))-PRODUCT(V$9,INDEX($AX$1:$BO$19,19,MATCH(V$2&amp;Dreischichtplatten!$AB$13,INDEX($AX$1:$BO$19,2,)&amp;INDEX($AX$1:$BO$19,6,),0)))+V$9*SUMPRODUCT($AX$7:$BO$7,$AX$19:$BO$19)-V$12*INDEX($AR$1:$AW$19,19,MATCH(V$13,$AR$1:$AW$1,0))-'Roundwood_transp._input'!P$101*INDEX($AR$1:$AW$19,19,MATCH(U$13,$AR$1:$AW$1,0))-V$10*INDEX($AR$1:$AW$19,19,MATCH(V$14,$AR$1:$AW$1,0))+SUMPRODUCT($AX$7:$BO$7,$AX$14:$BO$14),"")</f>
        <v/>
      </c>
      <c r="W19" s="19"/>
      <c r="X19" s="19"/>
      <c r="Y19" s="19"/>
      <c r="Z19" s="19"/>
      <c r="AA19" s="19"/>
      <c r="AB19" s="19"/>
      <c r="AC19" s="19"/>
      <c r="AD19" s="19"/>
      <c r="AE19" s="19"/>
      <c r="AF19" s="19"/>
      <c r="AG19" s="19"/>
      <c r="AH19" s="19" t="str">
        <f t="array" ref="AH19">IF(ISTEXT(AH$4),AH421*SUMPRODUCT($AX$7:$BO$7,$AX$11:$BO$11)*1000,"")</f>
        <v/>
      </c>
      <c r="AI19" s="19"/>
      <c r="AJ19" s="19"/>
      <c r="AK19" s="19"/>
      <c r="AL19" s="19"/>
      <c r="AM19" s="19"/>
      <c r="AN19" s="19"/>
      <c r="AO19" s="19"/>
      <c r="AP19" s="19"/>
      <c r="AQ19" s="19"/>
      <c r="AR19" s="19">
        <f>AR421</f>
        <v>200.51311999999999</v>
      </c>
      <c r="AS19" s="19">
        <f t="shared" ref="AS19:AW19" si="34">AS421</f>
        <v>65.516137000000001</v>
      </c>
      <c r="AT19" s="19">
        <f t="shared" si="34"/>
        <v>289.40872999999999</v>
      </c>
      <c r="AU19" s="19">
        <f t="shared" si="34"/>
        <v>51.246219000000004</v>
      </c>
      <c r="AV19" s="19">
        <f t="shared" si="34"/>
        <v>172.70258000000001</v>
      </c>
      <c r="AW19" s="19">
        <f t="shared" si="34"/>
        <v>267.78338000000002</v>
      </c>
      <c r="AX19" s="19">
        <f>AX421</f>
        <v>86633.767999999996</v>
      </c>
      <c r="AY19" s="19">
        <f t="shared" ref="AY19:BF19" si="35">AY421</f>
        <v>90947.55</v>
      </c>
      <c r="AZ19" s="19">
        <f>AZ421</f>
        <v>62940.597000000002</v>
      </c>
      <c r="BA19" s="19">
        <f t="shared" si="35"/>
        <v>91057.497000000003</v>
      </c>
      <c r="BB19" s="19">
        <f t="shared" si="35"/>
        <v>91057.497000000003</v>
      </c>
      <c r="BC19" s="19">
        <f t="shared" si="35"/>
        <v>91057.497000000003</v>
      </c>
      <c r="BD19" s="19">
        <f t="shared" si="35"/>
        <v>62940.597000000002</v>
      </c>
      <c r="BE19" s="19">
        <f t="shared" si="35"/>
        <v>62940.597000000002</v>
      </c>
      <c r="BF19" s="19">
        <f t="shared" si="35"/>
        <v>86633.767999999996</v>
      </c>
      <c r="BG19" s="19">
        <f t="array" ref="BG19">BG421</f>
        <v>75588.178</v>
      </c>
      <c r="BH19" s="19">
        <f t="shared" ref="BH19:BO19" si="36">BH421</f>
        <v>71537.148000000001</v>
      </c>
      <c r="BI19" s="19">
        <f t="shared" si="36"/>
        <v>73899.752999999997</v>
      </c>
      <c r="BJ19" s="19">
        <f t="shared" si="36"/>
        <v>71537.148000000001</v>
      </c>
      <c r="BK19" s="19">
        <f t="shared" si="36"/>
        <v>83572.721999999994</v>
      </c>
      <c r="BL19" s="19">
        <f t="shared" si="36"/>
        <v>83572.721999999994</v>
      </c>
      <c r="BM19" s="19">
        <f t="shared" si="36"/>
        <v>73899.752999999997</v>
      </c>
      <c r="BN19" s="19">
        <f t="shared" si="36"/>
        <v>73899.752999999997</v>
      </c>
      <c r="BO19" s="19">
        <f t="shared" si="36"/>
        <v>75588.178</v>
      </c>
    </row>
    <row r="20" spans="1:67" s="17" customFormat="1">
      <c r="A20" s="17" t="s">
        <v>1304</v>
      </c>
      <c r="B20" s="20"/>
    </row>
    <row r="21" spans="1:67" s="17" customFormat="1" ht="28.5">
      <c r="A21" s="18" t="s">
        <v>66</v>
      </c>
      <c r="B21" s="18">
        <f>SUM(N21:AE21)</f>
        <v>0</v>
      </c>
      <c r="C21" s="19"/>
      <c r="D21" s="19"/>
      <c r="E21" s="19"/>
      <c r="F21" s="19"/>
      <c r="G21" s="19"/>
      <c r="H21" s="19"/>
      <c r="I21" s="19"/>
      <c r="J21" s="19"/>
      <c r="K21" s="19"/>
      <c r="L21" s="19"/>
      <c r="M21" s="19"/>
      <c r="N21" s="282" t="str">
        <f t="array" ref="N21">IF(N$7="1",N9*SUMPRODUCT($AX$7:$BO$7,$AX$10:$BO$10)*SUMPRODUCT($AR$10:$AU$10,$AR$15:$AU$15)+BS10*SUMPRODUCT($AX$7:$BO$7,$AX$11:$BO$11)*SUMPRODUCT($AR$11:$AU$11,$AR$15:$AU$15)+SUMPRODUCT($AX$7:$BO$7,$AX$11:$BO$11)*SUMPRODUCT($AR$12:$AU$12,$AR$15:$AU$15),"")</f>
        <v/>
      </c>
      <c r="O21" s="282" t="str">
        <f t="array" ref="O21">IF(O$7="1",O9*SUMPRODUCT($AX$7:$BO$7,$AX$10:$BO$10)*SUMPRODUCT($AR$10:$AU$10,$AR$15:$AU$15)+BT10*SUMPRODUCT($AX$7:$BO$7,$AX$11:$BO$11)*SUMPRODUCT($AR$11:$AU$11,$AR$15:$AU$15)+SUMPRODUCT($AX$7:$BO$7,$AX$11:$BO$11)*SUMPRODUCT($AR$12:$AU$12,$AR$15:$AU$15),"")</f>
        <v/>
      </c>
      <c r="P21" s="282" t="str">
        <f t="array" ref="P21">IF(P$7="1",P9*SUMPRODUCT($AX$7:$BO$7,$AX$10:$BO$10)*SUMPRODUCT($AR$10:$AU$10,$AR$15:$AU$15)+BU10*SUMPRODUCT($AX$7:$BO$7,$AX$11:$BO$11)*SUMPRODUCT($AR$11:$AU$11,$AR$15:$AU$15)+SUMPRODUCT($AX$7:$BO$7,$AX$11:$BO$11)*SUMPRODUCT($AR$12:$AU$12,$AR$15:$AU$15),"")</f>
        <v/>
      </c>
      <c r="Q21" s="282" t="str">
        <f t="array" ref="Q21">IF(Q$7="1",Q9*SUMPRODUCT($AX$7:$BO$7,$AX$10:$BO$10)*SUMPRODUCT($AR$10:$AU$10,$AR$15:$AU$15)+BV10*SUMPRODUCT($AX$7:$BO$7,$AX$11:$BO$11)*SUMPRODUCT($AR$11:$AU$11,$AR$15:$AU$15)+SUMPRODUCT($AX$7:$BO$7,$AX$11:$BO$11)*SUMPRODUCT($AR$12:$AU$12,$AR$15:$AU$15),"")</f>
        <v/>
      </c>
      <c r="R21" s="282" t="str">
        <f t="array" ref="R21">IF(R$7="1",R9*SUMPRODUCT($AX$7:$BO$7,$AX$10:$BO$10)*SUMPRODUCT($AR$10:$AU$10,$AR$15:$AU$15)+BW10*SUMPRODUCT($AX$7:$BO$7,$AX$11:$BO$11)*SUMPRODUCT($AR$11:$AU$11,$AR$15:$AU$15)+SUMPRODUCT($AX$7:$BO$7,$AX$11:$BO$11)*SUMPRODUCT($AR$12:$AU$12,$AR$15:$AU$15),"")</f>
        <v/>
      </c>
      <c r="S21" s="282" t="str">
        <f t="array" ref="S21">IF(S$7="1",S9*SUMPRODUCT($AX$7:$BO$7,$AX$10:$BO$10)*SUMPRODUCT($AR$10:$AU$10,$AR$15:$AU$15)+BX10*SUMPRODUCT($AX$7:$BO$7,$AX$11:$BO$11)*SUMPRODUCT($AR$11:$AU$11,$AR$15:$AU$15)+SUMPRODUCT($AX$7:$BO$7,$AX$11:$BO$11)*SUMPRODUCT($AR$12:$AU$12,$AR$15:$AU$15),"")</f>
        <v/>
      </c>
      <c r="T21" s="282" t="str">
        <f t="array" ref="T21">IF(T$7="1",T9*SUMPRODUCT($AX$7:$BO$7,$AX$10:$BO$10)*SUMPRODUCT($AR$10:$AU$10,$AR$15:$AU$15)+BY10*SUMPRODUCT($AX$7:$BO$7,$AX$11:$BO$11)*SUMPRODUCT($AR$11:$AU$11,$AR$15:$AU$15)+SUMPRODUCT($AX$7:$BO$7,$AX$11:$BO$11)*SUMPRODUCT($AR$12:$AU$12,$AR$15:$AU$15),"")</f>
        <v/>
      </c>
      <c r="U21" s="282" t="str">
        <f t="array" ref="U21">IF(U$7="1",U9*SUMPRODUCT($AX$7:$BO$7,$AX$10:$BO$10)*SUMPRODUCT($AR$10:$AU$10,$AR$15:$AU$15)+BZ10*SUMPRODUCT($AX$7:$BO$7,$AX$11:$BO$11)*SUMPRODUCT($AR$11:$AU$11,$AR$15:$AU$15)+SUMPRODUCT($AX$7:$BO$7,$AX$11:$BO$11)*SUMPRODUCT($AR$12:$AU$12,$AR$15:$AU$15),"")</f>
        <v/>
      </c>
      <c r="V21" s="282" t="str">
        <f t="array" ref="V21">IF(V$7="1",V9*SUMPRODUCT($AX$7:$BO$7,$AX$10:$BO$10)*SUMPRODUCT($AR$10:$AU$10,$AR$15:$AU$15)+CA10*SUMPRODUCT($AX$7:$BO$7,$AX$11:$BO$11)*SUMPRODUCT($AR$11:$AU$11,$AR$15:$AU$15)+SUMPRODUCT($AX$7:$BO$7,$AX$11:$BO$11)*SUMPRODUCT($AR$12:$AU$12,$AR$15:$AU$15),"")</f>
        <v/>
      </c>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row>
    <row r="22" spans="1:67" s="17" customFormat="1" ht="28.5">
      <c r="A22" s="18" t="s">
        <v>65</v>
      </c>
      <c r="B22" s="18">
        <f t="shared" ref="B22:B25" si="37">SUM(N22:AE22)</f>
        <v>0</v>
      </c>
      <c r="C22" s="19"/>
      <c r="D22" s="19"/>
      <c r="E22" s="19"/>
      <c r="F22" s="19"/>
      <c r="G22" s="19"/>
      <c r="H22" s="19"/>
      <c r="I22" s="19"/>
      <c r="J22" s="19"/>
      <c r="K22" s="19"/>
      <c r="L22" s="19"/>
      <c r="M22" s="19"/>
      <c r="N22" s="282" t="str">
        <f t="array" ref="N22">IF(N$7="1",N9*SUMPRODUCT($AX$7:$BO$7,$AX$10:$BO$10)*SUMPRODUCT($AR$10:$AU$10,$AR$16:$AU$16)+BS10*SUMPRODUCT($AX$7:$BO$7,$AX$11:$BO$11)*SUMPRODUCT($AR$11:$AU$11,$AR$16:$AU$16)+SUMPRODUCT($AX$7:$BO$7,$AX$11:$BO$11)*SUMPRODUCT($AR$12:$AU$12,$AR$16:$AU$16),"")</f>
        <v/>
      </c>
      <c r="O22" s="282" t="str">
        <f t="array" ref="O22">IF(O$7="1",O9*SUMPRODUCT($AX$7:$BO$7,$AX$10:$BO$10)*SUMPRODUCT($AR$10:$AU$10,$AR$16:$AU$16)+BT10*SUMPRODUCT($AX$7:$BO$7,$AX$11:$BO$11)*SUMPRODUCT($AR$11:$AU$11,$AR$16:$AU$16)+SUMPRODUCT($AX$7:$BO$7,$AX$11:$BO$11)*SUMPRODUCT($AR$12:$AU$12,$AR$16:$AU$16),"")</f>
        <v/>
      </c>
      <c r="P22" s="282" t="str">
        <f t="array" ref="P22">IF(P$7="1",P9*SUMPRODUCT($AX$7:$BO$7,$AX$10:$BO$10)*SUMPRODUCT($AR$10:$AU$10,$AR$16:$AU$16)+BU10*SUMPRODUCT($AX$7:$BO$7,$AX$11:$BO$11)*SUMPRODUCT($AR$11:$AU$11,$AR$16:$AU$16)+SUMPRODUCT($AX$7:$BO$7,$AX$11:$BO$11)*SUMPRODUCT($AR$12:$AU$12,$AR$16:$AU$16),"")</f>
        <v/>
      </c>
      <c r="Q22" s="282" t="str">
        <f t="array" ref="Q22">IF(Q$7="1",Q9*SUMPRODUCT($AX$7:$BO$7,$AX$10:$BO$10)*SUMPRODUCT($AR$10:$AU$10,$AR$16:$AU$16)+BV10*SUMPRODUCT($AX$7:$BO$7,$AX$11:$BO$11)*SUMPRODUCT($AR$11:$AU$11,$AR$16:$AU$16)+SUMPRODUCT($AX$7:$BO$7,$AX$11:$BO$11)*SUMPRODUCT($AR$12:$AU$12,$AR$16:$AU$16),"")</f>
        <v/>
      </c>
      <c r="R22" s="282" t="str">
        <f t="array" ref="R22">IF(R$7="1",R9*SUMPRODUCT($AX$7:$BO$7,$AX$10:$BO$10)*SUMPRODUCT($AR$10:$AU$10,$AR$16:$AU$16)+BW10*SUMPRODUCT($AX$7:$BO$7,$AX$11:$BO$11)*SUMPRODUCT($AR$11:$AU$11,$AR$16:$AU$16)+SUMPRODUCT($AX$7:$BO$7,$AX$11:$BO$11)*SUMPRODUCT($AR$12:$AU$12,$AR$16:$AU$16),"")</f>
        <v/>
      </c>
      <c r="S22" s="282" t="str">
        <f t="array" ref="S22">IF(S$7="1",S9*SUMPRODUCT($AX$7:$BO$7,$AX$10:$BO$10)*SUMPRODUCT($AR$10:$AU$10,$AR$16:$AU$16)+BX10*SUMPRODUCT($AX$7:$BO$7,$AX$11:$BO$11)*SUMPRODUCT($AR$11:$AU$11,$AR$16:$AU$16)+SUMPRODUCT($AX$7:$BO$7,$AX$11:$BO$11)*SUMPRODUCT($AR$12:$AU$12,$AR$16:$AU$16),"")</f>
        <v/>
      </c>
      <c r="T22" s="282" t="str">
        <f t="array" ref="T22">IF(T$7="1",T9*SUMPRODUCT($AX$7:$BO$7,$AX$10:$BO$10)*SUMPRODUCT($AR$10:$AU$10,$AR$16:$AU$16)+BY10*SUMPRODUCT($AX$7:$BO$7,$AX$11:$BO$11)*SUMPRODUCT($AR$11:$AU$11,$AR$16:$AU$16)+SUMPRODUCT($AX$7:$BO$7,$AX$11:$BO$11)*SUMPRODUCT($AR$12:$AU$12,$AR$16:$AU$16),"")</f>
        <v/>
      </c>
      <c r="U22" s="282" t="str">
        <f t="array" ref="U22">IF(U$7="1",U9*SUMPRODUCT($AX$7:$BO$7,$AX$10:$BO$10)*SUMPRODUCT($AR$10:$AU$10,$AR$16:$AU$16)+BZ10*SUMPRODUCT($AX$7:$BO$7,$AX$11:$BO$11)*SUMPRODUCT($AR$11:$AU$11,$AR$16:$AU$16)+SUMPRODUCT($AX$7:$BO$7,$AX$11:$BO$11)*SUMPRODUCT($AR$12:$AU$12,$AR$16:$AU$16),"")</f>
        <v/>
      </c>
      <c r="V22" s="282" t="str">
        <f t="array" ref="V22">IF(V$7="1",V9*SUMPRODUCT($AX$7:$BO$7,$AX$10:$BO$10)*SUMPRODUCT($AR$10:$AU$10,$AR$16:$AU$16)+CA10*SUMPRODUCT($AX$7:$BO$7,$AX$11:$BO$11)*SUMPRODUCT($AR$11:$AU$11,$AR$16:$AU$16)+SUMPRODUCT($AX$7:$BO$7,$AX$11:$BO$11)*SUMPRODUCT($AR$12:$AU$12,$AR$16:$AU$16),"")</f>
        <v/>
      </c>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row>
    <row r="23" spans="1:67" s="17" customFormat="1" ht="28.5">
      <c r="A23" s="18" t="s">
        <v>64</v>
      </c>
      <c r="B23" s="18">
        <f t="shared" si="37"/>
        <v>0</v>
      </c>
      <c r="C23" s="19"/>
      <c r="D23" s="19"/>
      <c r="E23" s="19"/>
      <c r="F23" s="19"/>
      <c r="G23" s="19"/>
      <c r="H23" s="19"/>
      <c r="I23" s="19"/>
      <c r="J23" s="19"/>
      <c r="K23" s="19"/>
      <c r="L23" s="19"/>
      <c r="M23" s="19"/>
      <c r="N23" s="282" t="str">
        <f t="array" ref="N23">IF(N7="1",N9*SUMPRODUCT($AX$7:$BO$7,$AX$10:$BO$10)*SUMPRODUCT($AR$10:$AU$10,$AR$17:$AU$17)+BS10*SUMPRODUCT($AX$7:$BO$7,$AX$11:$BO$11)*SUMPRODUCT($AR$11:$AU$11,$AR$17:$AU$17)+SUMPRODUCT($AX$7:$BO$7,$AX$11:$BO$11)*SUMPRODUCT($AR$12:$AU$12,$AR$17:$AU$17),"")</f>
        <v/>
      </c>
      <c r="O23" s="282" t="str">
        <f t="array" ref="O23">IF(O7="1",O9*SUMPRODUCT($AX$7:$BO$7,$AX$10:$BO$10)*SUMPRODUCT($AR$10:$AU$10,$AR$17:$AU$17)+BT10*SUMPRODUCT($AX$7:$BO$7,$AX$11:$BO$11)*SUMPRODUCT($AR$11:$AU$11,$AR$17:$AU$17)+SUMPRODUCT($AX$7:$BO$7,$AX$11:$BO$11)*SUMPRODUCT($AR$12:$AU$12,$AR$17:$AU$17),"")</f>
        <v/>
      </c>
      <c r="P23" s="282" t="str">
        <f t="array" ref="P23">IF(P7="1",P9*SUMPRODUCT($AX$7:$BO$7,$AX$10:$BO$10)*SUMPRODUCT($AR$10:$AU$10,$AR$17:$AU$17)+BU10*SUMPRODUCT($AX$7:$BO$7,$AX$11:$BO$11)*SUMPRODUCT($AR$11:$AU$11,$AR$17:$AU$17)+SUMPRODUCT($AX$7:$BO$7,$AX$11:$BO$11)*SUMPRODUCT($AR$12:$AU$12,$AR$17:$AU$17),"")</f>
        <v/>
      </c>
      <c r="Q23" s="282" t="str">
        <f t="array" ref="Q23">IF(Q7="1",Q9*SUMPRODUCT($AX$7:$BO$7,$AX$10:$BO$10)*SUMPRODUCT($AR$10:$AU$10,$AR$17:$AU$17)+BV10*SUMPRODUCT($AX$7:$BO$7,$AX$11:$BO$11)*SUMPRODUCT($AR$11:$AU$11,$AR$17:$AU$17)+SUMPRODUCT($AX$7:$BO$7,$AX$11:$BO$11)*SUMPRODUCT($AR$12:$AU$12,$AR$17:$AU$17),"")</f>
        <v/>
      </c>
      <c r="R23" s="282" t="str">
        <f t="array" ref="R23">IF(R7="1",R9*SUMPRODUCT($AX$7:$BO$7,$AX$10:$BO$10)*SUMPRODUCT($AR$10:$AU$10,$AR$17:$AU$17)+BW10*SUMPRODUCT($AX$7:$BO$7,$AX$11:$BO$11)*SUMPRODUCT($AR$11:$AU$11,$AR$17:$AU$17)+SUMPRODUCT($AX$7:$BO$7,$AX$11:$BO$11)*SUMPRODUCT($AR$12:$AU$12,$AR$17:$AU$17),"")</f>
        <v/>
      </c>
      <c r="S23" s="282" t="str">
        <f t="array" ref="S23">IF(S7="1",S9*SUMPRODUCT($AX$7:$BO$7,$AX$10:$BO$10)*SUMPRODUCT($AR$10:$AU$10,$AR$17:$AU$17)+BX10*SUMPRODUCT($AX$7:$BO$7,$AX$11:$BO$11)*SUMPRODUCT($AR$11:$AU$11,$AR$17:$AU$17)+SUMPRODUCT($AX$7:$BO$7,$AX$11:$BO$11)*SUMPRODUCT($AR$12:$AU$12,$AR$17:$AU$17),"")</f>
        <v/>
      </c>
      <c r="T23" s="282" t="str">
        <f t="array" ref="T23">IF(T7="1",T9*SUMPRODUCT($AX$7:$BO$7,$AX$10:$BO$10)*SUMPRODUCT($AR$10:$AU$10,$AR$17:$AU$17)+BY10*SUMPRODUCT($AX$7:$BO$7,$AX$11:$BO$11)*SUMPRODUCT($AR$11:$AU$11,$AR$17:$AU$17)+SUMPRODUCT($AX$7:$BO$7,$AX$11:$BO$11)*SUMPRODUCT($AR$12:$AU$12,$AR$17:$AU$17),"")</f>
        <v/>
      </c>
      <c r="U23" s="282" t="str">
        <f t="array" ref="U23">IF(U7="1",U9*SUMPRODUCT($AX$7:$BO$7,$AX$10:$BO$10)*SUMPRODUCT($AR$10:$AU$10,$AR$17:$AU$17)+BZ10*SUMPRODUCT($AX$7:$BO$7,$AX$11:$BO$11)*SUMPRODUCT($AR$11:$AU$11,$AR$17:$AU$17)+SUMPRODUCT($AX$7:$BO$7,$AX$11:$BO$11)*SUMPRODUCT($AR$12:$AU$12,$AR$17:$AU$17),"")</f>
        <v/>
      </c>
      <c r="V23" s="282" t="str">
        <f t="array" ref="V23">IF(V7="1",V9*SUMPRODUCT($AX$7:$BO$7,$AX$10:$BO$10)*SUMPRODUCT($AR$10:$AU$10,$AR$17:$AU$17)+CA10*SUMPRODUCT($AX$7:$BO$7,$AX$11:$BO$11)*SUMPRODUCT($AR$11:$AU$11,$AR$17:$AU$17)+SUMPRODUCT($AX$7:$BO$7,$AX$11:$BO$11)*SUMPRODUCT($AR$12:$AU$12,$AR$17:$AU$17),"")</f>
        <v/>
      </c>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row>
    <row r="24" spans="1:67" s="17" customFormat="1" ht="28.5">
      <c r="A24" s="18" t="s">
        <v>3</v>
      </c>
      <c r="B24" s="18">
        <f t="shared" si="37"/>
        <v>0</v>
      </c>
      <c r="C24" s="19"/>
      <c r="D24" s="19"/>
      <c r="E24" s="19"/>
      <c r="F24" s="19"/>
      <c r="G24" s="19"/>
      <c r="H24" s="19"/>
      <c r="I24" s="19"/>
      <c r="J24" s="19"/>
      <c r="K24" s="19"/>
      <c r="L24" s="19"/>
      <c r="M24" s="19"/>
      <c r="N24" s="282" t="str">
        <f t="array" ref="N24">IF(N7="1",N9*SUMPRODUCT($AX$7:$BO$7,$AX$10:$BO$10)*SUMPRODUCT($AR$10:$AU$10,$AR$18:$AU$18)+BS10*SUMPRODUCT($AX$7:$BO$7,$AX$11:$BO$11)*SUMPRODUCT($AR$11:$AU$11,$AR$18:$AU$18)+SUMPRODUCT($AX$7:$BO$7,$AX$11:$BO$11)*SUMPRODUCT($AR$12:$AU$12,$AR$18:$AU$18),"")</f>
        <v/>
      </c>
      <c r="O24" s="282" t="str">
        <f t="array" ref="O24">IF(O7="1",O9*SUMPRODUCT($AX$7:$BO$7,$AX$10:$BO$10)*SUMPRODUCT($AR$10:$AU$10,$AR$18:$AU$18)+BT10*SUMPRODUCT($AX$7:$BO$7,$AX$11:$BO$11)*SUMPRODUCT($AR$11:$AU$11,$AR$18:$AU$18)+SUMPRODUCT($AX$7:$BO$7,$AX$11:$BO$11)*SUMPRODUCT($AR$12:$AU$12,$AR$18:$AU$18),"")</f>
        <v/>
      </c>
      <c r="P24" s="282" t="str">
        <f t="array" ref="P24">IF(P7="1",P9*SUMPRODUCT($AX$7:$BO$7,$AX$10:$BO$10)*SUMPRODUCT($AR$10:$AU$10,$AR$18:$AU$18)+BU10*SUMPRODUCT($AX$7:$BO$7,$AX$11:$BO$11)*SUMPRODUCT($AR$11:$AU$11,$AR$18:$AU$18)+SUMPRODUCT($AX$7:$BO$7,$AX$11:$BO$11)*SUMPRODUCT($AR$12:$AU$12,$AR$18:$AU$18),"")</f>
        <v/>
      </c>
      <c r="Q24" s="282" t="str">
        <f t="array" ref="Q24">IF(Q7="1",Q9*SUMPRODUCT($AX$7:$BO$7,$AX$10:$BO$10)*SUMPRODUCT($AR$10:$AU$10,$AR$18:$AU$18)+BV10*SUMPRODUCT($AX$7:$BO$7,$AX$11:$BO$11)*SUMPRODUCT($AR$11:$AU$11,$AR$18:$AU$18)+SUMPRODUCT($AX$7:$BO$7,$AX$11:$BO$11)*SUMPRODUCT($AR$12:$AU$12,$AR$18:$AU$18),"")</f>
        <v/>
      </c>
      <c r="R24" s="282" t="str">
        <f t="array" ref="R24">IF(R7="1",R9*SUMPRODUCT($AX$7:$BO$7,$AX$10:$BO$10)*SUMPRODUCT($AR$10:$AU$10,$AR$18:$AU$18)+BW10*SUMPRODUCT($AX$7:$BO$7,$AX$11:$BO$11)*SUMPRODUCT($AR$11:$AU$11,$AR$18:$AU$18)+SUMPRODUCT($AX$7:$BO$7,$AX$11:$BO$11)*SUMPRODUCT($AR$12:$AU$12,$AR$18:$AU$18),"")</f>
        <v/>
      </c>
      <c r="S24" s="282" t="str">
        <f t="array" ref="S24">IF(S7="1",S9*SUMPRODUCT($AX$7:$BO$7,$AX$10:$BO$10)*SUMPRODUCT($AR$10:$AU$10,$AR$18:$AU$18)+BX10*SUMPRODUCT($AX$7:$BO$7,$AX$11:$BO$11)*SUMPRODUCT($AR$11:$AU$11,$AR$18:$AU$18)+SUMPRODUCT($AX$7:$BO$7,$AX$11:$BO$11)*SUMPRODUCT($AR$12:$AU$12,$AR$18:$AU$18),"")</f>
        <v/>
      </c>
      <c r="T24" s="282" t="str">
        <f t="array" ref="T24">IF(T7="1",T9*SUMPRODUCT($AX$7:$BO$7,$AX$10:$BO$10)*SUMPRODUCT($AR$10:$AU$10,$AR$18:$AU$18)+BY10*SUMPRODUCT($AX$7:$BO$7,$AX$11:$BO$11)*SUMPRODUCT($AR$11:$AU$11,$AR$18:$AU$18)+SUMPRODUCT($AX$7:$BO$7,$AX$11:$BO$11)*SUMPRODUCT($AR$12:$AU$12,$AR$18:$AU$18),"")</f>
        <v/>
      </c>
      <c r="U24" s="282" t="str">
        <f t="array" ref="U24">IF(U7="1",U9*SUMPRODUCT($AX$7:$BO$7,$AX$10:$BO$10)*SUMPRODUCT($AR$10:$AU$10,$AR$18:$AU$18)+BZ10*SUMPRODUCT($AX$7:$BO$7,$AX$11:$BO$11)*SUMPRODUCT($AR$11:$AU$11,$AR$18:$AU$18)+SUMPRODUCT($AX$7:$BO$7,$AX$11:$BO$11)*SUMPRODUCT($AR$12:$AU$12,$AR$18:$AU$18),"")</f>
        <v/>
      </c>
      <c r="V24" s="282" t="str">
        <f t="array" ref="V24">IF(V7="1",V9*SUMPRODUCT($AX$7:$BO$7,$AX$10:$BO$10)*SUMPRODUCT($AR$10:$AU$10,$AR$18:$AU$18)+CA10*SUMPRODUCT($AX$7:$BO$7,$AX$11:$BO$11)*SUMPRODUCT($AR$11:$AU$11,$AR$18:$AU$18)+SUMPRODUCT($AX$7:$BO$7,$AX$11:$BO$11)*SUMPRODUCT($AR$12:$AU$12,$AR$18:$AU$18),"")</f>
        <v/>
      </c>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row>
    <row r="25" spans="1:67" s="17" customFormat="1" ht="28.5">
      <c r="A25" s="18" t="s">
        <v>1</v>
      </c>
      <c r="B25" s="18">
        <f t="shared" si="37"/>
        <v>0</v>
      </c>
      <c r="C25" s="19"/>
      <c r="D25" s="19"/>
      <c r="E25" s="19"/>
      <c r="F25" s="19"/>
      <c r="G25" s="19"/>
      <c r="H25" s="19"/>
      <c r="I25" s="19"/>
      <c r="J25" s="19"/>
      <c r="K25" s="19"/>
      <c r="L25" s="19"/>
      <c r="M25" s="19"/>
      <c r="N25" s="282" t="str">
        <f t="array" ref="N25">IF(N7="1",N9*SUMPRODUCT($AX$7:$BO$7,$AX$10:$BO$10)*SUMPRODUCT($AR$10:$AU$10,$AR$19:$AU$19)+BS10*SUMPRODUCT($AX$7:$BO$7,$AX$11:$BO$11)*SUMPRODUCT($AR$11:$AU$11,$AR$19:$AU$19)+SUMPRODUCT($AX$7:$BO$7,$AX$11:$BO$11)*SUMPRODUCT($AR$12:$AU$12,$AR$19:$AU$19),"")</f>
        <v/>
      </c>
      <c r="O25" s="282" t="str">
        <f t="array" ref="O25">IF(O7="1",O9*SUMPRODUCT($AX$7:$BO$7,$AX$10:$BO$10)*SUMPRODUCT($AR$10:$AU$10,$AR$19:$AU$19)+BT10*SUMPRODUCT($AX$7:$BO$7,$AX$11:$BO$11)*SUMPRODUCT($AR$11:$AU$11,$AR$19:$AU$19)+SUMPRODUCT($AX$7:$BO$7,$AX$11:$BO$11)*SUMPRODUCT($AR$12:$AU$12,$AR$19:$AU$19),"")</f>
        <v/>
      </c>
      <c r="P25" s="282" t="str">
        <f t="array" ref="P25">IF(P7="1",P9*SUMPRODUCT($AX$7:$BO$7,$AX$10:$BO$10)*SUMPRODUCT($AR$10:$AU$10,$AR$19:$AU$19)+BU10*SUMPRODUCT($AX$7:$BO$7,$AX$11:$BO$11)*SUMPRODUCT($AR$11:$AU$11,$AR$19:$AU$19)+SUMPRODUCT($AX$7:$BO$7,$AX$11:$BO$11)*SUMPRODUCT($AR$12:$AU$12,$AR$19:$AU$19),"")</f>
        <v/>
      </c>
      <c r="Q25" s="282" t="str">
        <f t="array" ref="Q25">IF(Q7="1",Q9*SUMPRODUCT($AX$7:$BO$7,$AX$10:$BO$10)*SUMPRODUCT($AR$10:$AU$10,$AR$19:$AU$19)+BV10*SUMPRODUCT($AX$7:$BO$7,$AX$11:$BO$11)*SUMPRODUCT($AR$11:$AU$11,$AR$19:$AU$19)+SUMPRODUCT($AX$7:$BO$7,$AX$11:$BO$11)*SUMPRODUCT($AR$12:$AU$12,$AR$19:$AU$19),"")</f>
        <v/>
      </c>
      <c r="R25" s="282" t="str">
        <f t="array" ref="R25">IF(R7="1",R9*SUMPRODUCT($AX$7:$BO$7,$AX$10:$BO$10)*SUMPRODUCT($AR$10:$AU$10,$AR$19:$AU$19)+BW10*SUMPRODUCT($AX$7:$BO$7,$AX$11:$BO$11)*SUMPRODUCT($AR$11:$AU$11,$AR$19:$AU$19)+SUMPRODUCT($AX$7:$BO$7,$AX$11:$BO$11)*SUMPRODUCT($AR$12:$AU$12,$AR$19:$AU$19),"")</f>
        <v/>
      </c>
      <c r="S25" s="282" t="str">
        <f t="array" ref="S25">IF(S7="1",S9*SUMPRODUCT($AX$7:$BO$7,$AX$10:$BO$10)*SUMPRODUCT($AR$10:$AU$10,$AR$19:$AU$19)+BX10*SUMPRODUCT($AX$7:$BO$7,$AX$11:$BO$11)*SUMPRODUCT($AR$11:$AU$11,$AR$19:$AU$19)+SUMPRODUCT($AX$7:$BO$7,$AX$11:$BO$11)*SUMPRODUCT($AR$12:$AU$12,$AR$19:$AU$19),"")</f>
        <v/>
      </c>
      <c r="T25" s="282" t="str">
        <f t="array" ref="T25">IF(T7="1",T9*SUMPRODUCT($AX$7:$BO$7,$AX$10:$BO$10)*SUMPRODUCT($AR$10:$AU$10,$AR$19:$AU$19)+BY10*SUMPRODUCT($AX$7:$BO$7,$AX$11:$BO$11)*SUMPRODUCT($AR$11:$AU$11,$AR$19:$AU$19)+SUMPRODUCT($AX$7:$BO$7,$AX$11:$BO$11)*SUMPRODUCT($AR$12:$AU$12,$AR$19:$AU$19),"")</f>
        <v/>
      </c>
      <c r="U25" s="282" t="str">
        <f t="array" ref="U25">IF(U7="1",U9*SUMPRODUCT($AX$7:$BO$7,$AX$10:$BO$10)*SUMPRODUCT($AR$10:$AU$10,$AR$19:$AU$19)+BZ10*SUMPRODUCT($AX$7:$BO$7,$AX$11:$BO$11)*SUMPRODUCT($AR$11:$AU$11,$AR$19:$AU$19)+SUMPRODUCT($AX$7:$BO$7,$AX$11:$BO$11)*SUMPRODUCT($AR$12:$AU$12,$AR$19:$AU$19),"")</f>
        <v/>
      </c>
      <c r="V25" s="282" t="str">
        <f t="array" ref="V25">IF(V7="1",V9*SUMPRODUCT($AX$7:$BO$7,$AX$10:$BO$10)*SUMPRODUCT($AR$10:$AU$10,$AR$19:$AU$19)+CA10*SUMPRODUCT($AX$7:$BO$7,$AX$11:$BO$11)*SUMPRODUCT($AR$11:$AU$11,$AR$19:$AU$19)+SUMPRODUCT($AX$7:$BO$7,$AX$11:$BO$11)*SUMPRODUCT($AR$12:$AU$12,$AR$19:$AU$19),"")</f>
        <v/>
      </c>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row>
    <row r="26" spans="1:67">
      <c r="V26" s="283">
        <f t="array" ref="V26">V9*SUMPRODUCT($AX$7:$BO$7,$AX$10:$BO$10)*SUMPRODUCT($AR$10:$AU$10,$AR$15:$AU$15)</f>
        <v>0</v>
      </c>
      <c r="W26" s="283" t="e">
        <f t="array" ref="W26">CA10*SUMPRODUCT($AX$7:$BO$7,$AX$11:$BO$11)*SUMPRODUCT($AR$11:$AU$11,$AR$15:$AU$15)</f>
        <v>#N/A</v>
      </c>
    </row>
    <row r="27" spans="1:67">
      <c r="N27" s="23"/>
      <c r="T27" s="23"/>
      <c r="V27" s="283" t="e">
        <f t="array" ref="V27">SUMPRODUCT($AX$7:$BO$7,$AX$11:$BO$11)*SUMPRODUCT($AR$11:$AU$11,$AR$15:$AU$15)</f>
        <v>#N/A</v>
      </c>
      <c r="W27" s="283" t="e">
        <f>V27*2.425</f>
        <v>#N/A</v>
      </c>
    </row>
    <row r="28" spans="1:67" s="21" customFormat="1">
      <c r="A28" s="21" t="s">
        <v>158</v>
      </c>
      <c r="BD28" s="86"/>
    </row>
    <row r="29" spans="1:67">
      <c r="A29" s="22" t="s">
        <v>4</v>
      </c>
      <c r="B29" s="22" t="s">
        <v>5</v>
      </c>
    </row>
    <row r="30" spans="1:67">
      <c r="A30" s="22" t="s">
        <v>6</v>
      </c>
      <c r="B30" s="22" t="s">
        <v>7</v>
      </c>
      <c r="AR30" s="23"/>
    </row>
    <row r="31" spans="1:67" hidden="1" outlineLevel="1">
      <c r="A31" s="22" t="s">
        <v>8</v>
      </c>
      <c r="B31" s="22" t="s">
        <v>203</v>
      </c>
    </row>
    <row r="32" spans="1:67" hidden="1" outlineLevel="1">
      <c r="A32" s="22" t="s">
        <v>9</v>
      </c>
      <c r="B32" s="22" t="s">
        <v>204</v>
      </c>
    </row>
    <row r="33" spans="1:2" hidden="1" outlineLevel="1">
      <c r="A33" s="22" t="s">
        <v>10</v>
      </c>
      <c r="B33" s="22" t="s">
        <v>205</v>
      </c>
    </row>
    <row r="34" spans="1:2" hidden="1" outlineLevel="1">
      <c r="A34" s="22" t="s">
        <v>11</v>
      </c>
      <c r="B34" s="22" t="s">
        <v>206</v>
      </c>
    </row>
    <row r="35" spans="1:2" hidden="1" outlineLevel="1">
      <c r="A35" s="22" t="s">
        <v>12</v>
      </c>
      <c r="B35" s="22" t="s">
        <v>207</v>
      </c>
    </row>
    <row r="36" spans="1:2" hidden="1" outlineLevel="1">
      <c r="A36" s="22" t="s">
        <v>13</v>
      </c>
      <c r="B36" s="22" t="s">
        <v>208</v>
      </c>
    </row>
    <row r="37" spans="1:2" hidden="1" outlineLevel="1">
      <c r="A37" s="22" t="s">
        <v>14</v>
      </c>
      <c r="B37" s="22" t="s">
        <v>209</v>
      </c>
    </row>
    <row r="38" spans="1:2" hidden="1" outlineLevel="1">
      <c r="A38" s="22" t="s">
        <v>15</v>
      </c>
      <c r="B38" s="22" t="s">
        <v>210</v>
      </c>
    </row>
    <row r="39" spans="1:2" hidden="1" outlineLevel="1">
      <c r="A39" s="22" t="s">
        <v>16</v>
      </c>
      <c r="B39" s="22" t="s">
        <v>211</v>
      </c>
    </row>
    <row r="40" spans="1:2" hidden="1" outlineLevel="1">
      <c r="A40" s="22" t="s">
        <v>17</v>
      </c>
      <c r="B40" s="22" t="s">
        <v>212</v>
      </c>
    </row>
    <row r="41" spans="1:2" hidden="1" outlineLevel="1">
      <c r="A41" s="22" t="s">
        <v>18</v>
      </c>
      <c r="B41" s="22" t="s">
        <v>213</v>
      </c>
    </row>
    <row r="42" spans="1:2" hidden="1" outlineLevel="1">
      <c r="A42" s="22" t="s">
        <v>19</v>
      </c>
      <c r="B42" s="22" t="s">
        <v>214</v>
      </c>
    </row>
    <row r="43" spans="1:2" hidden="1" outlineLevel="1">
      <c r="A43" s="22" t="s">
        <v>20</v>
      </c>
      <c r="B43" s="22" t="s">
        <v>215</v>
      </c>
    </row>
    <row r="44" spans="1:2" hidden="1" outlineLevel="1">
      <c r="A44" s="22" t="s">
        <v>21</v>
      </c>
      <c r="B44" s="22" t="s">
        <v>216</v>
      </c>
    </row>
    <row r="45" spans="1:2" hidden="1" outlineLevel="1">
      <c r="A45" s="22" t="s">
        <v>22</v>
      </c>
      <c r="B45" s="22" t="s">
        <v>217</v>
      </c>
    </row>
    <row r="46" spans="1:2" hidden="1" outlineLevel="1">
      <c r="A46" s="22" t="s">
        <v>23</v>
      </c>
      <c r="B46" s="22" t="s">
        <v>218</v>
      </c>
    </row>
    <row r="47" spans="1:2" hidden="1" outlineLevel="1">
      <c r="A47" s="22" t="s">
        <v>24</v>
      </c>
      <c r="B47" s="22" t="s">
        <v>219</v>
      </c>
    </row>
    <row r="48" spans="1:2" hidden="1" outlineLevel="1">
      <c r="A48" s="22" t="s">
        <v>54</v>
      </c>
      <c r="B48" s="22" t="s">
        <v>220</v>
      </c>
    </row>
    <row r="49" spans="1:2" hidden="1" outlineLevel="1">
      <c r="A49" s="22" t="s">
        <v>55</v>
      </c>
      <c r="B49" s="22" t="s">
        <v>221</v>
      </c>
    </row>
    <row r="50" spans="1:2" hidden="1" outlineLevel="1">
      <c r="A50" s="22" t="s">
        <v>69</v>
      </c>
      <c r="B50" s="22" t="s">
        <v>222</v>
      </c>
    </row>
    <row r="51" spans="1:2" hidden="1" outlineLevel="1">
      <c r="A51" s="22" t="s">
        <v>78</v>
      </c>
      <c r="B51" s="22" t="s">
        <v>223</v>
      </c>
    </row>
    <row r="52" spans="1:2" hidden="1" outlineLevel="1">
      <c r="A52" s="22" t="s">
        <v>79</v>
      </c>
      <c r="B52" s="22" t="s">
        <v>224</v>
      </c>
    </row>
    <row r="53" spans="1:2" hidden="1" outlineLevel="1">
      <c r="A53" s="22" t="s">
        <v>80</v>
      </c>
      <c r="B53" s="22" t="s">
        <v>225</v>
      </c>
    </row>
    <row r="54" spans="1:2" hidden="1" outlineLevel="1">
      <c r="A54" s="22" t="s">
        <v>81</v>
      </c>
      <c r="B54" s="22" t="s">
        <v>226</v>
      </c>
    </row>
    <row r="55" spans="1:2" hidden="1" outlineLevel="1">
      <c r="A55" s="22" t="s">
        <v>82</v>
      </c>
      <c r="B55" s="22" t="s">
        <v>227</v>
      </c>
    </row>
    <row r="56" spans="1:2" hidden="1" outlineLevel="1">
      <c r="A56" s="22" t="s">
        <v>83</v>
      </c>
      <c r="B56" s="22" t="s">
        <v>228</v>
      </c>
    </row>
    <row r="57" spans="1:2" hidden="1" outlineLevel="1">
      <c r="A57" s="22" t="s">
        <v>84</v>
      </c>
      <c r="B57" s="22" t="s">
        <v>229</v>
      </c>
    </row>
    <row r="58" spans="1:2" hidden="1" outlineLevel="1">
      <c r="A58" s="22" t="s">
        <v>85</v>
      </c>
      <c r="B58" s="22" t="s">
        <v>230</v>
      </c>
    </row>
    <row r="59" spans="1:2" hidden="1" outlineLevel="1">
      <c r="A59" s="22" t="s">
        <v>86</v>
      </c>
      <c r="B59" s="22" t="s">
        <v>231</v>
      </c>
    </row>
    <row r="60" spans="1:2" hidden="1" outlineLevel="1">
      <c r="A60" s="22" t="s">
        <v>87</v>
      </c>
      <c r="B60" s="22" t="s">
        <v>232</v>
      </c>
    </row>
    <row r="61" spans="1:2" hidden="1" outlineLevel="1">
      <c r="A61" s="22" t="s">
        <v>88</v>
      </c>
      <c r="B61" s="22" t="s">
        <v>233</v>
      </c>
    </row>
    <row r="62" spans="1:2" hidden="1" outlineLevel="1">
      <c r="A62" s="22" t="s">
        <v>89</v>
      </c>
      <c r="B62" s="22" t="s">
        <v>234</v>
      </c>
    </row>
    <row r="63" spans="1:2" hidden="1" outlineLevel="1">
      <c r="A63" s="22" t="s">
        <v>90</v>
      </c>
      <c r="B63" s="22" t="s">
        <v>235</v>
      </c>
    </row>
    <row r="64" spans="1:2" hidden="1" outlineLevel="1">
      <c r="A64" s="22" t="s">
        <v>91</v>
      </c>
      <c r="B64" s="22" t="s">
        <v>236</v>
      </c>
    </row>
    <row r="65" spans="1:2" hidden="1" outlineLevel="1">
      <c r="A65" s="22" t="s">
        <v>92</v>
      </c>
      <c r="B65" s="22" t="s">
        <v>237</v>
      </c>
    </row>
    <row r="66" spans="1:2" hidden="1" outlineLevel="1">
      <c r="A66" s="22" t="s">
        <v>93</v>
      </c>
      <c r="B66" s="22" t="s">
        <v>238</v>
      </c>
    </row>
    <row r="67" spans="1:2" hidden="1" outlineLevel="1">
      <c r="A67" s="22" t="s">
        <v>94</v>
      </c>
      <c r="B67" s="22" t="s">
        <v>239</v>
      </c>
    </row>
    <row r="68" spans="1:2" hidden="1" outlineLevel="1">
      <c r="A68" s="22" t="s">
        <v>95</v>
      </c>
      <c r="B68" s="22" t="s">
        <v>240</v>
      </c>
    </row>
    <row r="69" spans="1:2" hidden="1" outlineLevel="1">
      <c r="A69" s="22" t="s">
        <v>96</v>
      </c>
      <c r="B69" s="22" t="s">
        <v>241</v>
      </c>
    </row>
    <row r="70" spans="1:2" hidden="1" outlineLevel="1">
      <c r="A70" s="22" t="s">
        <v>97</v>
      </c>
      <c r="B70" s="22" t="s">
        <v>242</v>
      </c>
    </row>
    <row r="71" spans="1:2" hidden="1" outlineLevel="1">
      <c r="A71" s="22" t="s">
        <v>98</v>
      </c>
      <c r="B71" s="22" t="s">
        <v>243</v>
      </c>
    </row>
    <row r="72" spans="1:2" hidden="1" outlineLevel="1">
      <c r="A72" s="22" t="s">
        <v>99</v>
      </c>
      <c r="B72" s="22" t="s">
        <v>244</v>
      </c>
    </row>
    <row r="73" spans="1:2" hidden="1" outlineLevel="1">
      <c r="A73" s="22" t="s">
        <v>100</v>
      </c>
      <c r="B73" s="22" t="s">
        <v>245</v>
      </c>
    </row>
    <row r="74" spans="1:2" hidden="1" outlineLevel="1">
      <c r="A74" s="22" t="s">
        <v>101</v>
      </c>
      <c r="B74" s="22" t="s">
        <v>246</v>
      </c>
    </row>
    <row r="75" spans="1:2" hidden="1" outlineLevel="1">
      <c r="A75" s="22" t="s">
        <v>102</v>
      </c>
      <c r="B75" s="22" t="s">
        <v>247</v>
      </c>
    </row>
    <row r="76" spans="1:2" hidden="1" outlineLevel="1">
      <c r="A76" s="22" t="s">
        <v>103</v>
      </c>
      <c r="B76" s="22" t="s">
        <v>248</v>
      </c>
    </row>
    <row r="77" spans="1:2" hidden="1" outlineLevel="1">
      <c r="A77" s="22" t="s">
        <v>104</v>
      </c>
      <c r="B77" s="22" t="s">
        <v>249</v>
      </c>
    </row>
    <row r="78" spans="1:2" hidden="1" outlineLevel="1">
      <c r="A78" s="22" t="s">
        <v>105</v>
      </c>
      <c r="B78" s="22" t="s">
        <v>250</v>
      </c>
    </row>
    <row r="79" spans="1:2" hidden="1" outlineLevel="1">
      <c r="A79" s="22" t="s">
        <v>106</v>
      </c>
      <c r="B79" s="22" t="s">
        <v>251</v>
      </c>
    </row>
    <row r="80" spans="1:2" hidden="1" outlineLevel="1">
      <c r="A80" s="22" t="s">
        <v>107</v>
      </c>
      <c r="B80" s="22" t="s">
        <v>252</v>
      </c>
    </row>
    <row r="81" spans="1:2" hidden="1" outlineLevel="1">
      <c r="A81" s="22" t="s">
        <v>108</v>
      </c>
      <c r="B81" s="22" t="s">
        <v>253</v>
      </c>
    </row>
    <row r="82" spans="1:2" hidden="1" outlineLevel="1">
      <c r="A82" s="22" t="s">
        <v>109</v>
      </c>
      <c r="B82" s="22" t="s">
        <v>254</v>
      </c>
    </row>
    <row r="83" spans="1:2" hidden="1" outlineLevel="1">
      <c r="A83" s="22" t="s">
        <v>110</v>
      </c>
      <c r="B83" s="22" t="s">
        <v>255</v>
      </c>
    </row>
    <row r="84" spans="1:2" hidden="1" outlineLevel="1">
      <c r="A84" s="22" t="s">
        <v>111</v>
      </c>
      <c r="B84" s="22" t="s">
        <v>256</v>
      </c>
    </row>
    <row r="85" spans="1:2" hidden="1" outlineLevel="1">
      <c r="A85" s="22" t="s">
        <v>112</v>
      </c>
      <c r="B85" s="22" t="s">
        <v>257</v>
      </c>
    </row>
    <row r="86" spans="1:2" hidden="1" outlineLevel="1">
      <c r="A86" s="22" t="s">
        <v>113</v>
      </c>
      <c r="B86" s="22" t="s">
        <v>258</v>
      </c>
    </row>
    <row r="87" spans="1:2" hidden="1" outlineLevel="1">
      <c r="A87" s="22" t="s">
        <v>114</v>
      </c>
      <c r="B87" s="22" t="s">
        <v>259</v>
      </c>
    </row>
    <row r="88" spans="1:2" hidden="1" outlineLevel="1">
      <c r="A88" s="22" t="s">
        <v>115</v>
      </c>
      <c r="B88" s="22" t="s">
        <v>260</v>
      </c>
    </row>
    <row r="89" spans="1:2" hidden="1" outlineLevel="1">
      <c r="A89" s="22" t="s">
        <v>116</v>
      </c>
      <c r="B89" s="22" t="s">
        <v>261</v>
      </c>
    </row>
    <row r="90" spans="1:2" hidden="1" outlineLevel="1">
      <c r="A90" s="22" t="s">
        <v>117</v>
      </c>
      <c r="B90" s="22" t="s">
        <v>262</v>
      </c>
    </row>
    <row r="91" spans="1:2" hidden="1" outlineLevel="1">
      <c r="A91" s="22" t="s">
        <v>118</v>
      </c>
      <c r="B91" s="22" t="s">
        <v>263</v>
      </c>
    </row>
    <row r="92" spans="1:2" hidden="1" outlineLevel="1">
      <c r="A92" s="22" t="s">
        <v>119</v>
      </c>
      <c r="B92" s="22" t="s">
        <v>264</v>
      </c>
    </row>
    <row r="93" spans="1:2" hidden="1" outlineLevel="1">
      <c r="A93" s="22" t="s">
        <v>120</v>
      </c>
      <c r="B93" s="22" t="s">
        <v>265</v>
      </c>
    </row>
    <row r="94" spans="1:2" hidden="1" outlineLevel="1">
      <c r="A94" s="22" t="s">
        <v>121</v>
      </c>
      <c r="B94" s="22" t="s">
        <v>266</v>
      </c>
    </row>
    <row r="95" spans="1:2" hidden="1" outlineLevel="1">
      <c r="A95" s="22" t="s">
        <v>122</v>
      </c>
      <c r="B95" s="22" t="s">
        <v>267</v>
      </c>
    </row>
    <row r="96" spans="1:2" hidden="1" outlineLevel="1">
      <c r="A96" s="22" t="s">
        <v>123</v>
      </c>
      <c r="B96" s="22" t="s">
        <v>268</v>
      </c>
    </row>
    <row r="97" spans="1:2" hidden="1" outlineLevel="1">
      <c r="A97" s="22" t="s">
        <v>124</v>
      </c>
      <c r="B97" s="22" t="s">
        <v>269</v>
      </c>
    </row>
    <row r="98" spans="1:2" hidden="1" outlineLevel="1">
      <c r="A98" s="22" t="s">
        <v>125</v>
      </c>
      <c r="B98" s="22" t="s">
        <v>270</v>
      </c>
    </row>
    <row r="99" spans="1:2" hidden="1" outlineLevel="1">
      <c r="A99" s="22" t="s">
        <v>126</v>
      </c>
      <c r="B99" s="22" t="s">
        <v>271</v>
      </c>
    </row>
    <row r="100" spans="1:2" hidden="1" outlineLevel="1">
      <c r="A100" s="22" t="s">
        <v>127</v>
      </c>
      <c r="B100" s="22" t="s">
        <v>272</v>
      </c>
    </row>
    <row r="101" spans="1:2" hidden="1" outlineLevel="1">
      <c r="A101" s="22" t="s">
        <v>128</v>
      </c>
      <c r="B101" s="22" t="s">
        <v>273</v>
      </c>
    </row>
    <row r="102" spans="1:2" hidden="1" outlineLevel="1">
      <c r="A102" s="22" t="s">
        <v>129</v>
      </c>
      <c r="B102" s="22" t="s">
        <v>274</v>
      </c>
    </row>
    <row r="103" spans="1:2" hidden="1" outlineLevel="1">
      <c r="A103" s="22" t="s">
        <v>130</v>
      </c>
      <c r="B103" s="22" t="s">
        <v>275</v>
      </c>
    </row>
    <row r="104" spans="1:2" hidden="1" outlineLevel="1">
      <c r="A104" s="22" t="s">
        <v>131</v>
      </c>
      <c r="B104" s="22" t="s">
        <v>276</v>
      </c>
    </row>
    <row r="105" spans="1:2" hidden="1" outlineLevel="1">
      <c r="A105" s="22" t="s">
        <v>132</v>
      </c>
      <c r="B105" s="22" t="s">
        <v>277</v>
      </c>
    </row>
    <row r="106" spans="1:2" hidden="1" outlineLevel="1">
      <c r="A106" s="22" t="s">
        <v>133</v>
      </c>
      <c r="B106" s="22" t="s">
        <v>278</v>
      </c>
    </row>
    <row r="107" spans="1:2" hidden="1" outlineLevel="1">
      <c r="A107" s="22" t="s">
        <v>134</v>
      </c>
      <c r="B107" s="22" t="s">
        <v>279</v>
      </c>
    </row>
    <row r="108" spans="1:2" hidden="1" outlineLevel="1">
      <c r="A108" s="22" t="s">
        <v>135</v>
      </c>
      <c r="B108" s="22" t="s">
        <v>280</v>
      </c>
    </row>
    <row r="109" spans="1:2" hidden="1" outlineLevel="1">
      <c r="A109" s="22" t="s">
        <v>136</v>
      </c>
      <c r="B109" s="22" t="s">
        <v>281</v>
      </c>
    </row>
    <row r="110" spans="1:2" hidden="1" outlineLevel="1">
      <c r="A110" s="22" t="s">
        <v>137</v>
      </c>
      <c r="B110" s="22" t="s">
        <v>282</v>
      </c>
    </row>
    <row r="111" spans="1:2" hidden="1" outlineLevel="1">
      <c r="A111" s="22" t="s">
        <v>138</v>
      </c>
      <c r="B111" s="22" t="s">
        <v>283</v>
      </c>
    </row>
    <row r="112" spans="1:2" hidden="1" outlineLevel="1">
      <c r="A112" s="22" t="s">
        <v>139</v>
      </c>
      <c r="B112" s="22" t="s">
        <v>284</v>
      </c>
    </row>
    <row r="113" spans="1:49" hidden="1" outlineLevel="1">
      <c r="A113" s="22" t="s">
        <v>140</v>
      </c>
      <c r="B113" s="22" t="s">
        <v>285</v>
      </c>
    </row>
    <row r="114" spans="1:49" hidden="1" outlineLevel="1">
      <c r="A114" s="22" t="s">
        <v>141</v>
      </c>
      <c r="B114" s="22" t="s">
        <v>286</v>
      </c>
    </row>
    <row r="115" spans="1:49" hidden="1" outlineLevel="1">
      <c r="A115" s="22" t="s">
        <v>142</v>
      </c>
      <c r="B115" s="22" t="s">
        <v>287</v>
      </c>
    </row>
    <row r="116" spans="1:49" hidden="1" outlineLevel="1">
      <c r="A116" s="22" t="s">
        <v>143</v>
      </c>
      <c r="B116" s="22" t="s">
        <v>288</v>
      </c>
      <c r="AV116" s="21"/>
    </row>
    <row r="117" spans="1:49" hidden="1" outlineLevel="1">
      <c r="A117" s="22" t="s">
        <v>144</v>
      </c>
      <c r="B117" s="22" t="s">
        <v>289</v>
      </c>
      <c r="AV117" s="22" t="s">
        <v>4</v>
      </c>
      <c r="AW117" s="22" t="s">
        <v>5</v>
      </c>
    </row>
    <row r="118" spans="1:49" hidden="1" outlineLevel="1">
      <c r="A118" s="22" t="s">
        <v>145</v>
      </c>
      <c r="B118" s="22" t="s">
        <v>290</v>
      </c>
      <c r="L118" s="17"/>
      <c r="AV118" s="22" t="s">
        <v>6</v>
      </c>
      <c r="AW118" s="22" t="s">
        <v>7</v>
      </c>
    </row>
    <row r="119" spans="1:49" hidden="1" outlineLevel="1">
      <c r="A119" s="22" t="s">
        <v>146</v>
      </c>
      <c r="B119" s="22" t="s">
        <v>291</v>
      </c>
      <c r="AV119" s="22" t="s">
        <v>8</v>
      </c>
      <c r="AW119" s="22" t="s">
        <v>1075</v>
      </c>
    </row>
    <row r="120" spans="1:49" hidden="1" outlineLevel="1">
      <c r="A120" s="22" t="s">
        <v>147</v>
      </c>
      <c r="B120" s="22" t="s">
        <v>292</v>
      </c>
      <c r="AV120" s="22" t="s">
        <v>9</v>
      </c>
      <c r="AW120" s="22" t="s">
        <v>1076</v>
      </c>
    </row>
    <row r="121" spans="1:49" hidden="1" outlineLevel="1">
      <c r="A121" s="22" t="s">
        <v>148</v>
      </c>
      <c r="B121" s="22" t="s">
        <v>1193</v>
      </c>
      <c r="AV121" s="22" t="s">
        <v>10</v>
      </c>
      <c r="AW121" s="22" t="s">
        <v>1077</v>
      </c>
    </row>
    <row r="122" spans="1:49" hidden="1" outlineLevel="1">
      <c r="A122" s="22" t="s">
        <v>149</v>
      </c>
      <c r="B122" s="22" t="s">
        <v>1196</v>
      </c>
      <c r="AV122" s="22" t="s">
        <v>11</v>
      </c>
      <c r="AW122" s="22" t="s">
        <v>1078</v>
      </c>
    </row>
    <row r="123" spans="1:49" hidden="1" outlineLevel="1">
      <c r="A123" s="22" t="s">
        <v>150</v>
      </c>
      <c r="B123" s="22" t="s">
        <v>1199</v>
      </c>
      <c r="AV123" s="22" t="s">
        <v>12</v>
      </c>
      <c r="AW123" s="22" t="s">
        <v>1079</v>
      </c>
    </row>
    <row r="124" spans="1:49" hidden="1" outlineLevel="1">
      <c r="A124" s="22" t="s">
        <v>151</v>
      </c>
      <c r="B124" s="22" t="s">
        <v>1202</v>
      </c>
      <c r="AF124" s="21" t="s">
        <v>931</v>
      </c>
      <c r="AV124" s="22" t="s">
        <v>13</v>
      </c>
      <c r="AW124" s="22" t="s">
        <v>1080</v>
      </c>
    </row>
    <row r="125" spans="1:49" hidden="1" outlineLevel="1">
      <c r="A125" s="22" t="s">
        <v>152</v>
      </c>
      <c r="B125" s="22" t="s">
        <v>1205</v>
      </c>
      <c r="AF125" s="22" t="s">
        <v>4</v>
      </c>
      <c r="AG125" s="22" t="s">
        <v>5</v>
      </c>
      <c r="AV125" s="22" t="s">
        <v>14</v>
      </c>
      <c r="AW125" s="22" t="s">
        <v>1081</v>
      </c>
    </row>
    <row r="126" spans="1:49" hidden="1" outlineLevel="1">
      <c r="A126" s="22" t="s">
        <v>153</v>
      </c>
      <c r="B126" s="22" t="s">
        <v>1208</v>
      </c>
      <c r="AF126" s="22" t="s">
        <v>6</v>
      </c>
      <c r="AG126" s="22" t="s">
        <v>7</v>
      </c>
      <c r="AV126" s="22" t="s">
        <v>15</v>
      </c>
      <c r="AW126" s="22" t="s">
        <v>1082</v>
      </c>
    </row>
    <row r="127" spans="1:49" hidden="1" outlineLevel="1">
      <c r="A127" s="22" t="s">
        <v>154</v>
      </c>
      <c r="B127" s="22" t="s">
        <v>1211</v>
      </c>
      <c r="L127" s="21"/>
      <c r="AF127" s="22" t="s">
        <v>8</v>
      </c>
      <c r="AG127" s="22" t="s">
        <v>907</v>
      </c>
      <c r="AV127" s="22" t="s">
        <v>16</v>
      </c>
      <c r="AW127" s="22" t="s">
        <v>1083</v>
      </c>
    </row>
    <row r="128" spans="1:49" hidden="1" outlineLevel="1">
      <c r="A128" s="22" t="s">
        <v>155</v>
      </c>
      <c r="B128" s="22" t="s">
        <v>1214</v>
      </c>
      <c r="L128" s="22" t="s">
        <v>4</v>
      </c>
      <c r="M128" s="22" t="s">
        <v>5</v>
      </c>
      <c r="AF128" s="22" t="s">
        <v>9</v>
      </c>
      <c r="AG128" s="22" t="s">
        <v>908</v>
      </c>
      <c r="AV128" s="22" t="s">
        <v>17</v>
      </c>
      <c r="AW128" s="22" t="s">
        <v>1084</v>
      </c>
    </row>
    <row r="129" spans="1:49" hidden="1" outlineLevel="1">
      <c r="A129" s="22" t="s">
        <v>156</v>
      </c>
      <c r="B129" s="22" t="s">
        <v>293</v>
      </c>
      <c r="L129" s="22" t="s">
        <v>6</v>
      </c>
      <c r="M129" s="22" t="s">
        <v>7</v>
      </c>
      <c r="AF129" s="22" t="s">
        <v>10</v>
      </c>
      <c r="AG129" s="22" t="s">
        <v>909</v>
      </c>
      <c r="AV129" s="22" t="s">
        <v>18</v>
      </c>
      <c r="AW129" s="22" t="s">
        <v>1085</v>
      </c>
    </row>
    <row r="130" spans="1:49" hidden="1" outlineLevel="1">
      <c r="A130" s="22" t="s">
        <v>157</v>
      </c>
      <c r="B130" s="22" t="s">
        <v>294</v>
      </c>
      <c r="L130" s="22" t="s">
        <v>8</v>
      </c>
      <c r="M130" s="22" t="s">
        <v>1335</v>
      </c>
      <c r="AF130" s="22" t="s">
        <v>11</v>
      </c>
      <c r="AG130" s="22" t="s">
        <v>910</v>
      </c>
      <c r="AV130" s="22" t="s">
        <v>19</v>
      </c>
      <c r="AW130" s="22" t="s">
        <v>1086</v>
      </c>
    </row>
    <row r="131" spans="1:49" hidden="1" outlineLevel="1">
      <c r="A131" s="22" t="s">
        <v>295</v>
      </c>
      <c r="B131" s="22" t="s">
        <v>296</v>
      </c>
      <c r="L131" s="22" t="s">
        <v>9</v>
      </c>
      <c r="M131" s="22" t="s">
        <v>1336</v>
      </c>
      <c r="AF131" s="22" t="s">
        <v>12</v>
      </c>
      <c r="AG131" s="22" t="s">
        <v>911</v>
      </c>
      <c r="AV131" s="22" t="s">
        <v>20</v>
      </c>
      <c r="AW131" s="22" t="s">
        <v>1087</v>
      </c>
    </row>
    <row r="132" spans="1:49" hidden="1" outlineLevel="1">
      <c r="A132" s="22" t="s">
        <v>297</v>
      </c>
      <c r="B132" s="22" t="s">
        <v>298</v>
      </c>
      <c r="L132" s="22" t="s">
        <v>10</v>
      </c>
      <c r="M132" s="22" t="s">
        <v>1337</v>
      </c>
      <c r="AF132" s="22" t="s">
        <v>13</v>
      </c>
      <c r="AG132" s="22" t="s">
        <v>912</v>
      </c>
      <c r="AV132" s="22" t="s">
        <v>21</v>
      </c>
      <c r="AW132" s="22" t="s">
        <v>1088</v>
      </c>
    </row>
    <row r="133" spans="1:49" hidden="1" outlineLevel="1">
      <c r="A133" s="22" t="s">
        <v>299</v>
      </c>
      <c r="B133" s="22" t="s">
        <v>300</v>
      </c>
      <c r="L133" s="22" t="s">
        <v>11</v>
      </c>
      <c r="M133" s="22" t="s">
        <v>1338</v>
      </c>
      <c r="AF133" s="22" t="s">
        <v>14</v>
      </c>
      <c r="AG133" s="22" t="s">
        <v>913</v>
      </c>
      <c r="AV133" s="22" t="s">
        <v>22</v>
      </c>
      <c r="AW133" s="22" t="s">
        <v>1089</v>
      </c>
    </row>
    <row r="134" spans="1:49" hidden="1" outlineLevel="1">
      <c r="A134" s="22" t="s">
        <v>301</v>
      </c>
      <c r="B134" s="22" t="s">
        <v>302</v>
      </c>
      <c r="L134" s="22" t="s">
        <v>12</v>
      </c>
      <c r="M134" s="22" t="s">
        <v>1339</v>
      </c>
      <c r="AF134" s="22" t="s">
        <v>15</v>
      </c>
      <c r="AG134" s="22" t="s">
        <v>914</v>
      </c>
      <c r="AV134" s="22" t="s">
        <v>23</v>
      </c>
      <c r="AW134" s="22" t="s">
        <v>1090</v>
      </c>
    </row>
    <row r="135" spans="1:49" hidden="1" outlineLevel="1">
      <c r="A135" s="22" t="s">
        <v>303</v>
      </c>
      <c r="B135" s="22" t="s">
        <v>304</v>
      </c>
      <c r="L135" s="22" t="s">
        <v>13</v>
      </c>
      <c r="M135" s="22" t="s">
        <v>1340</v>
      </c>
      <c r="AV135" s="22" t="s">
        <v>24</v>
      </c>
      <c r="AW135" s="22" t="s">
        <v>1091</v>
      </c>
    </row>
    <row r="136" spans="1:49" hidden="1" outlineLevel="1">
      <c r="A136" s="22" t="s">
        <v>305</v>
      </c>
      <c r="B136" s="22" t="s">
        <v>306</v>
      </c>
      <c r="L136" s="22" t="s">
        <v>14</v>
      </c>
      <c r="M136" s="22" t="s">
        <v>1341</v>
      </c>
      <c r="AF136" s="22" t="s">
        <v>4</v>
      </c>
      <c r="AG136" s="22" t="s">
        <v>1353</v>
      </c>
      <c r="AV136" s="22" t="s">
        <v>54</v>
      </c>
      <c r="AW136" s="22" t="s">
        <v>1092</v>
      </c>
    </row>
    <row r="137" spans="1:49" hidden="1" outlineLevel="1">
      <c r="A137" s="22" t="s">
        <v>307</v>
      </c>
      <c r="B137" s="22" t="s">
        <v>308</v>
      </c>
      <c r="L137" s="22" t="s">
        <v>15</v>
      </c>
      <c r="M137" s="22" t="s">
        <v>1342</v>
      </c>
      <c r="AF137" s="22" t="s">
        <v>6</v>
      </c>
      <c r="AG137" s="22" t="s">
        <v>7</v>
      </c>
      <c r="AV137" s="22" t="s">
        <v>55</v>
      </c>
      <c r="AW137" s="22" t="s">
        <v>1093</v>
      </c>
    </row>
    <row r="138" spans="1:49" hidden="1" outlineLevel="1">
      <c r="A138" s="22" t="s">
        <v>309</v>
      </c>
      <c r="B138" s="22" t="s">
        <v>310</v>
      </c>
      <c r="L138" s="22" t="s">
        <v>16</v>
      </c>
      <c r="M138" s="22" t="s">
        <v>1343</v>
      </c>
      <c r="AF138" s="22" t="s">
        <v>1354</v>
      </c>
      <c r="AG138" s="22" t="s">
        <v>1355</v>
      </c>
      <c r="AV138" s="22" t="s">
        <v>69</v>
      </c>
      <c r="AW138" s="22" t="s">
        <v>63</v>
      </c>
    </row>
    <row r="139" spans="1:49" collapsed="1">
      <c r="A139" s="22" t="s">
        <v>25</v>
      </c>
      <c r="B139" s="22" t="s">
        <v>50</v>
      </c>
      <c r="L139" s="22" t="s">
        <v>25</v>
      </c>
      <c r="M139" s="22" t="s">
        <v>50</v>
      </c>
      <c r="AF139" s="22" t="s">
        <v>25</v>
      </c>
      <c r="AG139" s="22" t="s">
        <v>50</v>
      </c>
      <c r="AR139" s="23"/>
      <c r="AV139" s="22" t="s">
        <v>25</v>
      </c>
      <c r="AW139" s="22" t="s">
        <v>50</v>
      </c>
    </row>
    <row r="140" spans="1:49">
      <c r="A140" s="22" t="s">
        <v>26</v>
      </c>
      <c r="B140" s="22" t="s">
        <v>27</v>
      </c>
      <c r="L140" s="22" t="s">
        <v>26</v>
      </c>
      <c r="M140" s="22" t="s">
        <v>27</v>
      </c>
      <c r="AF140" s="22" t="s">
        <v>26</v>
      </c>
      <c r="AG140" s="22" t="s">
        <v>27</v>
      </c>
      <c r="AV140" s="22" t="s">
        <v>26</v>
      </c>
      <c r="AW140" s="22" t="s">
        <v>27</v>
      </c>
    </row>
    <row r="141" spans="1:49">
      <c r="A141" s="22" t="s">
        <v>28</v>
      </c>
      <c r="B141" s="22" t="s">
        <v>29</v>
      </c>
      <c r="L141" s="22" t="s">
        <v>28</v>
      </c>
      <c r="M141" s="22" t="s">
        <v>29</v>
      </c>
      <c r="AF141" s="22" t="s">
        <v>28</v>
      </c>
      <c r="AG141" s="22" t="s">
        <v>29</v>
      </c>
      <c r="AV141" s="22" t="s">
        <v>28</v>
      </c>
      <c r="AW141" s="22" t="s">
        <v>29</v>
      </c>
    </row>
    <row r="142" spans="1:49">
      <c r="A142" s="22" t="s">
        <v>30</v>
      </c>
      <c r="B142" s="22" t="s">
        <v>31</v>
      </c>
      <c r="L142" s="22" t="s">
        <v>30</v>
      </c>
      <c r="M142" s="22" t="s">
        <v>31</v>
      </c>
      <c r="AF142" s="22" t="s">
        <v>30</v>
      </c>
      <c r="AG142" s="22" t="s">
        <v>31</v>
      </c>
      <c r="AV142" s="22" t="s">
        <v>30</v>
      </c>
      <c r="AW142" s="22" t="s">
        <v>31</v>
      </c>
    </row>
    <row r="143" spans="1:49">
      <c r="A143" s="22" t="s">
        <v>32</v>
      </c>
      <c r="B143" s="22" t="s">
        <v>33</v>
      </c>
      <c r="L143" s="22" t="s">
        <v>32</v>
      </c>
      <c r="M143" s="22" t="s">
        <v>33</v>
      </c>
      <c r="AF143" s="22" t="s">
        <v>32</v>
      </c>
      <c r="AG143" s="22" t="s">
        <v>33</v>
      </c>
      <c r="AV143" s="22" t="s">
        <v>32</v>
      </c>
      <c r="AW143" s="22" t="s">
        <v>33</v>
      </c>
    </row>
    <row r="144" spans="1:49">
      <c r="A144" s="22" t="s">
        <v>34</v>
      </c>
      <c r="B144" s="22" t="s">
        <v>31</v>
      </c>
      <c r="L144" s="22" t="s">
        <v>34</v>
      </c>
      <c r="M144" s="22" t="s">
        <v>31</v>
      </c>
      <c r="AF144" s="22" t="s">
        <v>34</v>
      </c>
      <c r="AG144" s="22" t="s">
        <v>33</v>
      </c>
      <c r="AV144" s="22" t="s">
        <v>34</v>
      </c>
      <c r="AW144" s="22" t="s">
        <v>31</v>
      </c>
    </row>
    <row r="145" spans="1:69">
      <c r="A145" s="22" t="s">
        <v>35</v>
      </c>
      <c r="B145" s="22" t="s">
        <v>36</v>
      </c>
      <c r="L145" s="22" t="s">
        <v>35</v>
      </c>
      <c r="M145" s="22" t="s">
        <v>36</v>
      </c>
      <c r="AF145" s="22" t="s">
        <v>35</v>
      </c>
      <c r="AG145" s="22" t="s">
        <v>36</v>
      </c>
      <c r="AV145" s="22" t="s">
        <v>35</v>
      </c>
      <c r="AW145" s="22" t="s">
        <v>36</v>
      </c>
    </row>
    <row r="146" spans="1:69">
      <c r="A146" s="22" t="s">
        <v>37</v>
      </c>
      <c r="B146" s="22" t="s">
        <v>38</v>
      </c>
      <c r="L146" s="22" t="s">
        <v>37</v>
      </c>
      <c r="M146" s="22" t="s">
        <v>38</v>
      </c>
      <c r="AF146" s="22" t="s">
        <v>37</v>
      </c>
      <c r="AG146" s="22" t="s">
        <v>38</v>
      </c>
      <c r="AV146" s="22" t="s">
        <v>37</v>
      </c>
      <c r="AW146" s="22" t="s">
        <v>38</v>
      </c>
    </row>
    <row r="148" spans="1:69">
      <c r="A148" s="22" t="s">
        <v>36</v>
      </c>
      <c r="B148" s="22" t="s">
        <v>39</v>
      </c>
      <c r="C148" s="22" t="s">
        <v>1217</v>
      </c>
      <c r="D148" s="22" t="s">
        <v>1218</v>
      </c>
      <c r="E148" s="22" t="s">
        <v>1219</v>
      </c>
      <c r="F148" s="22" t="s">
        <v>1220</v>
      </c>
      <c r="G148" s="22" t="s">
        <v>1221</v>
      </c>
      <c r="H148" s="22" t="s">
        <v>1222</v>
      </c>
      <c r="I148" s="22" t="s">
        <v>1223</v>
      </c>
      <c r="J148" s="22" t="s">
        <v>1224</v>
      </c>
      <c r="K148" s="22" t="s">
        <v>401</v>
      </c>
      <c r="L148" s="22" t="s">
        <v>36</v>
      </c>
      <c r="M148" s="22" t="s">
        <v>39</v>
      </c>
      <c r="N148" s="22" t="s">
        <v>1344</v>
      </c>
      <c r="O148" s="22" t="s">
        <v>1345</v>
      </c>
      <c r="P148" s="22" t="s">
        <v>1346</v>
      </c>
      <c r="Q148" s="22" t="s">
        <v>1347</v>
      </c>
      <c r="R148" s="22" t="s">
        <v>1348</v>
      </c>
      <c r="S148" s="22" t="s">
        <v>1349</v>
      </c>
      <c r="T148" s="22" t="s">
        <v>1350</v>
      </c>
      <c r="U148" s="22" t="s">
        <v>1351</v>
      </c>
      <c r="V148" s="22" t="s">
        <v>1352</v>
      </c>
      <c r="AF148" s="22" t="s">
        <v>36</v>
      </c>
      <c r="AG148" s="22" t="s">
        <v>39</v>
      </c>
      <c r="AH148" s="22" t="s">
        <v>1356</v>
      </c>
      <c r="AR148" s="22" t="s">
        <v>929</v>
      </c>
      <c r="AS148" s="22" t="s">
        <v>930</v>
      </c>
      <c r="AT148" s="22" t="s">
        <v>1112</v>
      </c>
      <c r="AU148" s="22" t="s">
        <v>40</v>
      </c>
      <c r="AV148" s="22" t="s">
        <v>1302</v>
      </c>
      <c r="AW148" s="22" t="s">
        <v>1303</v>
      </c>
      <c r="AX148" s="22" t="s">
        <v>1094</v>
      </c>
      <c r="AY148" s="22" t="s">
        <v>1095</v>
      </c>
      <c r="AZ148" s="22" t="s">
        <v>1096</v>
      </c>
      <c r="BA148" s="22" t="s">
        <v>1097</v>
      </c>
      <c r="BB148" s="22" t="s">
        <v>1098</v>
      </c>
      <c r="BC148" s="22" t="s">
        <v>1099</v>
      </c>
      <c r="BD148" s="22" t="s">
        <v>1100</v>
      </c>
      <c r="BE148" s="22" t="s">
        <v>1101</v>
      </c>
      <c r="BF148" s="22" t="s">
        <v>1102</v>
      </c>
      <c r="BG148" s="22" t="s">
        <v>1103</v>
      </c>
      <c r="BH148" s="22" t="s">
        <v>1104</v>
      </c>
      <c r="BI148" s="22" t="s">
        <v>1105</v>
      </c>
      <c r="BJ148" s="22" t="s">
        <v>1106</v>
      </c>
      <c r="BK148" s="22" t="s">
        <v>1107</v>
      </c>
      <c r="BL148" s="22" t="s">
        <v>1108</v>
      </c>
      <c r="BM148" s="22" t="s">
        <v>1109</v>
      </c>
      <c r="BN148" s="22" t="s">
        <v>1110</v>
      </c>
      <c r="BO148" s="22" t="s">
        <v>1111</v>
      </c>
    </row>
    <row r="149" spans="1:69">
      <c r="A149" s="22" t="s">
        <v>41</v>
      </c>
      <c r="B149" s="22" t="s">
        <v>45</v>
      </c>
      <c r="C149" s="22">
        <v>10195.442999999999</v>
      </c>
      <c r="D149" s="22">
        <v>11309.45</v>
      </c>
      <c r="E149" s="22">
        <v>11249.99</v>
      </c>
      <c r="F149" s="22">
        <v>11364.66</v>
      </c>
      <c r="G149" s="22">
        <v>12464.893</v>
      </c>
      <c r="H149" s="22">
        <v>12333.424999999999</v>
      </c>
      <c r="I149" s="22">
        <v>11003.145</v>
      </c>
      <c r="J149" s="22">
        <v>11172.986000000001</v>
      </c>
      <c r="K149" s="22">
        <v>10340.368</v>
      </c>
      <c r="L149" s="22" t="s">
        <v>41</v>
      </c>
      <c r="M149" s="22" t="s">
        <v>45</v>
      </c>
      <c r="N149" s="22">
        <v>16586.251</v>
      </c>
      <c r="O149" s="22">
        <v>19859.743999999999</v>
      </c>
      <c r="P149" s="22">
        <v>19570.921999999999</v>
      </c>
      <c r="Q149" s="22">
        <v>20256.251</v>
      </c>
      <c r="R149" s="22">
        <v>23123.578000000001</v>
      </c>
      <c r="S149" s="22">
        <v>22178.848999999998</v>
      </c>
      <c r="T149" s="22">
        <v>17804.116999999998</v>
      </c>
      <c r="U149" s="22">
        <v>19021.333999999999</v>
      </c>
      <c r="V149" s="22">
        <v>17360.665000000001</v>
      </c>
      <c r="AF149" s="22" t="s">
        <v>41</v>
      </c>
      <c r="AG149" s="22" t="s">
        <v>45</v>
      </c>
      <c r="AH149" s="22">
        <v>0.19417926999999999</v>
      </c>
      <c r="AR149" s="22">
        <v>2.2636120000000002</v>
      </c>
      <c r="AS149" s="22">
        <v>0.72525322000000003</v>
      </c>
      <c r="AT149" s="22">
        <v>3.2473868000000001</v>
      </c>
      <c r="AU149" s="22">
        <v>0.81145387999999996</v>
      </c>
      <c r="AV149" s="22">
        <v>2.0467924000000002</v>
      </c>
      <c r="AW149" s="22">
        <v>3.0469445999999998</v>
      </c>
      <c r="AX149" s="22">
        <v>12665.924000000001</v>
      </c>
      <c r="AY149" s="22">
        <v>12203.844999999999</v>
      </c>
      <c r="AZ149" s="22">
        <v>12347.486000000001</v>
      </c>
      <c r="BA149" s="22">
        <v>12403.018</v>
      </c>
      <c r="BB149" s="22">
        <v>12403.018</v>
      </c>
      <c r="BC149" s="22">
        <v>12403.018</v>
      </c>
      <c r="BD149" s="22">
        <v>12347.486000000001</v>
      </c>
      <c r="BE149" s="22">
        <v>12347.486000000001</v>
      </c>
      <c r="BF149" s="22">
        <v>12665.924000000001</v>
      </c>
      <c r="BG149" s="22">
        <v>8964.2505000000001</v>
      </c>
      <c r="BH149" s="22">
        <v>9562.2885000000006</v>
      </c>
      <c r="BI149" s="22">
        <v>9544.7551999999996</v>
      </c>
      <c r="BJ149" s="22">
        <v>9562.2885000000006</v>
      </c>
      <c r="BK149" s="22">
        <v>10199.691999999999</v>
      </c>
      <c r="BL149" s="22">
        <v>10199.691999999999</v>
      </c>
      <c r="BM149" s="22">
        <v>9544.7551999999996</v>
      </c>
      <c r="BN149" s="22">
        <v>9544.7551999999996</v>
      </c>
      <c r="BO149" s="22">
        <v>8964.2505000000001</v>
      </c>
    </row>
    <row r="150" spans="1:69">
      <c r="A150" s="22" t="s">
        <v>46</v>
      </c>
      <c r="B150" s="22" t="s">
        <v>45</v>
      </c>
      <c r="C150" s="22">
        <v>687.59807000000001</v>
      </c>
      <c r="D150" s="22">
        <v>767.86117000000002</v>
      </c>
      <c r="E150" s="22">
        <v>645.59747000000004</v>
      </c>
      <c r="F150" s="22">
        <v>514.91133000000002</v>
      </c>
      <c r="G150" s="22">
        <v>807.98838999999998</v>
      </c>
      <c r="H150" s="22">
        <v>835.88351999999998</v>
      </c>
      <c r="I150" s="22">
        <v>471.12896000000001</v>
      </c>
      <c r="J150" s="22">
        <v>484.10340000000002</v>
      </c>
      <c r="K150" s="22">
        <v>601.18460000000005</v>
      </c>
      <c r="L150" s="22" t="s">
        <v>46</v>
      </c>
      <c r="M150" s="22" t="s">
        <v>45</v>
      </c>
      <c r="N150" s="22">
        <v>3292.1727000000001</v>
      </c>
      <c r="O150" s="22">
        <v>4003.895</v>
      </c>
      <c r="P150" s="22">
        <v>3154.9144000000001</v>
      </c>
      <c r="Q150" s="22">
        <v>2191.8712</v>
      </c>
      <c r="R150" s="22">
        <v>4150.9269999999997</v>
      </c>
      <c r="S150" s="22">
        <v>4349.2390999999998</v>
      </c>
      <c r="T150" s="22">
        <v>1905.4328</v>
      </c>
      <c r="U150" s="22">
        <v>1998.422</v>
      </c>
      <c r="V150" s="22">
        <v>2415.6707999999999</v>
      </c>
      <c r="AF150" s="22" t="s">
        <v>46</v>
      </c>
      <c r="AG150" s="22" t="s">
        <v>45</v>
      </c>
      <c r="AH150" s="22">
        <v>0.18259021</v>
      </c>
      <c r="AR150" s="22">
        <v>2.1135358000000002</v>
      </c>
      <c r="AS150" s="22">
        <v>0.48675816</v>
      </c>
      <c r="AT150" s="22">
        <v>3.0398983999999998</v>
      </c>
      <c r="AU150" s="22">
        <v>0.16744898</v>
      </c>
      <c r="AV150" s="22">
        <v>1.9234049</v>
      </c>
      <c r="AW150" s="22">
        <v>2.8488609</v>
      </c>
      <c r="AX150" s="22">
        <v>144.28847999999999</v>
      </c>
      <c r="AY150" s="22">
        <v>170.98803000000001</v>
      </c>
      <c r="AZ150" s="22">
        <v>134.78386</v>
      </c>
      <c r="BA150" s="22">
        <v>170.71413999999999</v>
      </c>
      <c r="BB150" s="22">
        <v>170.71413999999999</v>
      </c>
      <c r="BC150" s="22">
        <v>170.71413999999999</v>
      </c>
      <c r="BD150" s="22">
        <v>134.78386</v>
      </c>
      <c r="BE150" s="22">
        <v>134.78386</v>
      </c>
      <c r="BF150" s="22">
        <v>144.28847999999999</v>
      </c>
      <c r="BG150" s="22">
        <v>166.13475</v>
      </c>
      <c r="BH150" s="22">
        <v>148.76369</v>
      </c>
      <c r="BI150" s="22">
        <v>145.29848999999999</v>
      </c>
      <c r="BJ150" s="22">
        <v>148.76369</v>
      </c>
      <c r="BK150" s="22">
        <v>166.84392</v>
      </c>
      <c r="BL150" s="22">
        <v>166.84392</v>
      </c>
      <c r="BM150" s="22">
        <v>145.29848999999999</v>
      </c>
      <c r="BN150" s="22">
        <v>145.29848999999999</v>
      </c>
      <c r="BO150" s="22">
        <v>166.13475</v>
      </c>
    </row>
    <row r="151" spans="1:69">
      <c r="A151" s="22" t="s">
        <v>47</v>
      </c>
      <c r="B151" s="22" t="s">
        <v>45</v>
      </c>
      <c r="C151" s="22">
        <v>62.896509000000002</v>
      </c>
      <c r="D151" s="22">
        <v>157.87769</v>
      </c>
      <c r="E151" s="22">
        <v>173.81959000000001</v>
      </c>
      <c r="F151" s="22">
        <v>471.76938000000001</v>
      </c>
      <c r="G151" s="22">
        <v>251.91586000000001</v>
      </c>
      <c r="H151" s="22">
        <v>78.961802000000006</v>
      </c>
      <c r="I151" s="22">
        <v>30.517689000000001</v>
      </c>
      <c r="J151" s="22">
        <v>238.68940000000001</v>
      </c>
      <c r="K151" s="22">
        <v>331.26382999999998</v>
      </c>
      <c r="L151" s="22" t="s">
        <v>47</v>
      </c>
      <c r="M151" s="22" t="s">
        <v>45</v>
      </c>
      <c r="N151" s="22">
        <v>416.89568000000003</v>
      </c>
      <c r="O151" s="22">
        <v>1060.7474999999999</v>
      </c>
      <c r="P151" s="22">
        <v>1209.8924</v>
      </c>
      <c r="Q151" s="22">
        <v>3310.2963</v>
      </c>
      <c r="R151" s="22">
        <v>1714.4709</v>
      </c>
      <c r="S151" s="22">
        <v>474.18200999999999</v>
      </c>
      <c r="T151" s="22">
        <v>183.60980000000001</v>
      </c>
      <c r="U151" s="22">
        <v>1675.6605</v>
      </c>
      <c r="V151" s="22">
        <v>2331.4470000000001</v>
      </c>
      <c r="AF151" s="22" t="s">
        <v>47</v>
      </c>
      <c r="AG151" s="22" t="s">
        <v>45</v>
      </c>
      <c r="AH151" s="22">
        <v>8.5896727999999999E-3</v>
      </c>
      <c r="AR151" s="22">
        <v>0.11753097999999999</v>
      </c>
      <c r="AS151" s="22">
        <v>0.18555798000000001</v>
      </c>
      <c r="AT151" s="22">
        <v>0.16353037000000001</v>
      </c>
      <c r="AU151" s="22">
        <v>0.38094834999999999</v>
      </c>
      <c r="AV151" s="22">
        <v>9.6459758000000007E-2</v>
      </c>
      <c r="AW151" s="22">
        <v>0.15593472999999999</v>
      </c>
      <c r="AX151" s="22">
        <v>7.9129263999999999</v>
      </c>
      <c r="AY151" s="22">
        <v>16.105699000000001</v>
      </c>
      <c r="AZ151" s="22">
        <v>5.5142470000000001</v>
      </c>
      <c r="BA151" s="22">
        <v>16.493769</v>
      </c>
      <c r="BB151" s="22">
        <v>16.493769</v>
      </c>
      <c r="BC151" s="22">
        <v>16.493769</v>
      </c>
      <c r="BD151" s="22">
        <v>5.5142470000000001</v>
      </c>
      <c r="BE151" s="22">
        <v>5.5142470000000001</v>
      </c>
      <c r="BF151" s="22">
        <v>7.9129263999999999</v>
      </c>
      <c r="BG151" s="22">
        <v>7.6835139000000003</v>
      </c>
      <c r="BH151" s="22">
        <v>12.331543999999999</v>
      </c>
      <c r="BI151" s="22">
        <v>7.8544111000000001</v>
      </c>
      <c r="BJ151" s="22">
        <v>12.331543999999999</v>
      </c>
      <c r="BK151" s="22">
        <v>15.032778</v>
      </c>
      <c r="BL151" s="22">
        <v>15.032778</v>
      </c>
      <c r="BM151" s="22">
        <v>7.8544111000000001</v>
      </c>
      <c r="BN151" s="22">
        <v>7.8544111000000001</v>
      </c>
      <c r="BO151" s="22">
        <v>7.6835139000000003</v>
      </c>
    </row>
    <row r="152" spans="1:69">
      <c r="A152" s="22" t="s">
        <v>51</v>
      </c>
      <c r="B152" s="22" t="s">
        <v>45</v>
      </c>
      <c r="C152" s="22">
        <v>3.489444E-3</v>
      </c>
      <c r="D152" s="22">
        <v>3.1994631000000001E-3</v>
      </c>
      <c r="E152" s="22">
        <v>2.7659923999999998E-3</v>
      </c>
      <c r="F152" s="22">
        <v>3.141699E-3</v>
      </c>
      <c r="G152" s="22">
        <v>3.4755655000000001E-3</v>
      </c>
      <c r="H152" s="22">
        <v>3.5050798000000002E-3</v>
      </c>
      <c r="I152" s="22">
        <v>2.6641721999999999E-3</v>
      </c>
      <c r="J152" s="22">
        <v>2.6764648000000002E-3</v>
      </c>
      <c r="K152" s="22">
        <v>2.8521800000000002E-3</v>
      </c>
      <c r="L152" s="22" t="s">
        <v>51</v>
      </c>
      <c r="M152" s="22" t="s">
        <v>45</v>
      </c>
      <c r="N152" s="22">
        <v>1.019484E-2</v>
      </c>
      <c r="O152" s="22">
        <v>9.3126150999999994E-3</v>
      </c>
      <c r="P152" s="22">
        <v>8.3436663999999997E-3</v>
      </c>
      <c r="Q152" s="22">
        <v>8.8988660999999997E-3</v>
      </c>
      <c r="R152" s="22">
        <v>1.0797993000000001E-2</v>
      </c>
      <c r="S152" s="22">
        <v>1.1008123E-2</v>
      </c>
      <c r="T152" s="22">
        <v>7.6144953999999999E-3</v>
      </c>
      <c r="U152" s="22">
        <v>7.7025964000000001E-3</v>
      </c>
      <c r="V152" s="22">
        <v>8.2026345999999997E-3</v>
      </c>
      <c r="AF152" s="22" t="s">
        <v>51</v>
      </c>
      <c r="AG152" s="22" t="s">
        <v>45</v>
      </c>
      <c r="AH152" s="23">
        <v>2.9223229000000001E-7</v>
      </c>
      <c r="AI152" s="23"/>
      <c r="AJ152" s="23"/>
      <c r="AK152" s="23"/>
      <c r="AL152" s="23"/>
      <c r="AM152" s="23"/>
      <c r="AN152" s="23"/>
      <c r="AO152" s="23"/>
      <c r="AP152" s="23"/>
      <c r="AQ152" s="23"/>
      <c r="AR152" s="23">
        <v>7.0983298E-6</v>
      </c>
      <c r="AS152" s="23">
        <v>5.2438129000000001E-7</v>
      </c>
      <c r="AT152" s="23">
        <v>9.2521691999999994E-6</v>
      </c>
      <c r="AU152" s="23">
        <v>2.7765237000000002E-7</v>
      </c>
      <c r="AV152" s="22">
        <v>6.0984565000000003E-6</v>
      </c>
      <c r="AW152" s="22">
        <v>9.6002590999999997E-6</v>
      </c>
      <c r="AX152" s="22">
        <v>5.4999637999999997E-4</v>
      </c>
      <c r="AY152" s="22">
        <v>6.4205098999999997E-4</v>
      </c>
      <c r="AZ152" s="22">
        <v>3.4015815999999998E-4</v>
      </c>
      <c r="BA152" s="22">
        <v>6.1757255999999997E-4</v>
      </c>
      <c r="BB152" s="22">
        <v>6.1757255999999997E-4</v>
      </c>
      <c r="BC152" s="22">
        <v>6.1757255999999997E-4</v>
      </c>
      <c r="BD152" s="22">
        <v>3.4015815999999998E-4</v>
      </c>
      <c r="BE152" s="22">
        <v>3.4015815999999998E-4</v>
      </c>
      <c r="BF152" s="22">
        <v>5.4999637999999997E-4</v>
      </c>
      <c r="BG152" s="22">
        <v>7.4733606999999997E-4</v>
      </c>
      <c r="BH152" s="22">
        <v>5.9549045E-4</v>
      </c>
      <c r="BI152" s="22">
        <v>3.2403496000000002E-4</v>
      </c>
      <c r="BJ152" s="22">
        <v>5.9549045E-4</v>
      </c>
      <c r="BK152" s="22">
        <v>6.5827894999999999E-4</v>
      </c>
      <c r="BL152" s="22">
        <v>6.5827894999999999E-4</v>
      </c>
      <c r="BM152" s="22">
        <v>3.2403496000000002E-4</v>
      </c>
      <c r="BN152" s="22">
        <v>3.2403496000000002E-4</v>
      </c>
      <c r="BO152" s="22">
        <v>7.4733606999999997E-4</v>
      </c>
      <c r="BP152" s="23"/>
      <c r="BQ152" s="23"/>
    </row>
    <row r="153" spans="1:69">
      <c r="A153" s="22" t="s">
        <v>48</v>
      </c>
      <c r="B153" s="22" t="s">
        <v>45</v>
      </c>
      <c r="C153" s="22">
        <v>9353.1133000000009</v>
      </c>
      <c r="D153" s="22">
        <v>10354.079</v>
      </c>
      <c r="E153" s="22">
        <v>10385.004000000001</v>
      </c>
      <c r="F153" s="22">
        <v>10347.482</v>
      </c>
      <c r="G153" s="22">
        <v>11388.698</v>
      </c>
      <c r="H153" s="22">
        <v>11373.79</v>
      </c>
      <c r="I153" s="22">
        <v>10333.442999999999</v>
      </c>
      <c r="J153" s="22">
        <v>10360.588</v>
      </c>
      <c r="K153" s="22">
        <v>9335.4917999999998</v>
      </c>
      <c r="L153" s="22" t="s">
        <v>48</v>
      </c>
      <c r="M153" s="22" t="s">
        <v>45</v>
      </c>
      <c r="N153" s="22">
        <v>12231.402</v>
      </c>
      <c r="O153" s="22">
        <v>14602.807000000001</v>
      </c>
      <c r="P153" s="22">
        <v>14892.329</v>
      </c>
      <c r="Q153" s="22">
        <v>14555.550999999999</v>
      </c>
      <c r="R153" s="22">
        <v>17166.287</v>
      </c>
      <c r="S153" s="22">
        <v>17059.376</v>
      </c>
      <c r="T153" s="22">
        <v>14523.069</v>
      </c>
      <c r="U153" s="22">
        <v>14717.629000000001</v>
      </c>
      <c r="V153" s="22">
        <v>12107.527</v>
      </c>
      <c r="AF153" s="22" t="s">
        <v>48</v>
      </c>
      <c r="AG153" s="22" t="s">
        <v>45</v>
      </c>
      <c r="AH153" s="22">
        <v>6.0128798999999999E-4</v>
      </c>
      <c r="AR153" s="22">
        <v>4.5689208999999996E-3</v>
      </c>
      <c r="AS153" s="22">
        <v>1.0128263E-2</v>
      </c>
      <c r="AT153" s="22">
        <v>5.7057521999999998E-3</v>
      </c>
      <c r="AU153" s="22">
        <v>2.5441137E-3</v>
      </c>
      <c r="AV153" s="22">
        <v>3.8775372E-3</v>
      </c>
      <c r="AW153" s="22">
        <v>5.6365601999999997E-3</v>
      </c>
      <c r="AX153" s="22">
        <v>12511.69</v>
      </c>
      <c r="AY153" s="22">
        <v>12012.897999999999</v>
      </c>
      <c r="AZ153" s="22">
        <v>12205.662</v>
      </c>
      <c r="BA153" s="22">
        <v>12211.870999999999</v>
      </c>
      <c r="BB153" s="22">
        <v>12211.870999999999</v>
      </c>
      <c r="BC153" s="22">
        <v>12211.870999999999</v>
      </c>
      <c r="BD153" s="22">
        <v>12205.662</v>
      </c>
      <c r="BE153" s="22">
        <v>12205.662</v>
      </c>
      <c r="BF153" s="22">
        <v>12511.69</v>
      </c>
      <c r="BG153" s="22">
        <v>8788.4526999999998</v>
      </c>
      <c r="BH153" s="22">
        <v>9398.2137000000002</v>
      </c>
      <c r="BI153" s="22">
        <v>9389.5637000000006</v>
      </c>
      <c r="BJ153" s="22">
        <v>9398.2137000000002</v>
      </c>
      <c r="BK153" s="22">
        <v>10014.218000000001</v>
      </c>
      <c r="BL153" s="22">
        <v>10014.218000000001</v>
      </c>
      <c r="BM153" s="22">
        <v>9389.5637000000006</v>
      </c>
      <c r="BN153" s="22">
        <v>9389.5637000000006</v>
      </c>
      <c r="BO153" s="22">
        <v>8788.4526999999998</v>
      </c>
    </row>
    <row r="154" spans="1:69">
      <c r="A154" s="22" t="s">
        <v>52</v>
      </c>
      <c r="B154" s="22" t="s">
        <v>45</v>
      </c>
      <c r="C154" s="22">
        <v>7.061903</v>
      </c>
      <c r="D154" s="22">
        <v>13.41009</v>
      </c>
      <c r="E154" s="22">
        <v>2.3700304999999999</v>
      </c>
      <c r="F154" s="22">
        <v>2.8637603999999999</v>
      </c>
      <c r="G154" s="22">
        <v>1.9770669000000001</v>
      </c>
      <c r="H154" s="22">
        <v>6.8295566000000001</v>
      </c>
      <c r="I154" s="22">
        <v>2.2413040999999998</v>
      </c>
      <c r="J154" s="22">
        <v>3.3882777000000002</v>
      </c>
      <c r="K154" s="22">
        <v>3.0448824999999999</v>
      </c>
      <c r="L154" s="22" t="s">
        <v>52</v>
      </c>
      <c r="M154" s="22" t="s">
        <v>45</v>
      </c>
      <c r="N154" s="22">
        <v>50.854717999999998</v>
      </c>
      <c r="O154" s="22">
        <v>95.594002000000003</v>
      </c>
      <c r="P154" s="22">
        <v>16.477553</v>
      </c>
      <c r="Q154" s="22">
        <v>20.045012</v>
      </c>
      <c r="R154" s="22">
        <v>13.131970000000001</v>
      </c>
      <c r="S154" s="22">
        <v>47.894485000000003</v>
      </c>
      <c r="T154" s="22">
        <v>15.564418999999999</v>
      </c>
      <c r="U154" s="22">
        <v>23.784396999999998</v>
      </c>
      <c r="V154" s="22">
        <v>22.092794999999999</v>
      </c>
      <c r="AF154" s="22" t="s">
        <v>52</v>
      </c>
      <c r="AG154" s="22" t="s">
        <v>45</v>
      </c>
      <c r="AH154" s="22">
        <v>2.8338026000000001E-4</v>
      </c>
      <c r="AR154" s="22">
        <v>2.3117185000000001E-3</v>
      </c>
      <c r="AS154" s="22">
        <v>7.4240419999999996E-3</v>
      </c>
      <c r="AT154" s="22">
        <v>2.9530353999999998E-3</v>
      </c>
      <c r="AU154" s="22">
        <v>9.4784142E-4</v>
      </c>
      <c r="AV154" s="22">
        <v>1.9754649E-3</v>
      </c>
      <c r="AW154" s="22">
        <v>2.9684091E-3</v>
      </c>
      <c r="AX154" s="22">
        <v>0.19370628000000001</v>
      </c>
      <c r="AY154" s="22">
        <v>0.38618638</v>
      </c>
      <c r="AZ154" s="22">
        <v>0.19164999999999999</v>
      </c>
      <c r="BA154" s="22">
        <v>0.40288439999999998</v>
      </c>
      <c r="BB154" s="22">
        <v>0.40288439999999998</v>
      </c>
      <c r="BC154" s="22">
        <v>0.40288439999999998</v>
      </c>
      <c r="BD154" s="22">
        <v>0.19164999999999999</v>
      </c>
      <c r="BE154" s="22">
        <v>0.19164999999999999</v>
      </c>
      <c r="BF154" s="22">
        <v>0.19370628000000001</v>
      </c>
      <c r="BG154" s="22">
        <v>0.19993034000000001</v>
      </c>
      <c r="BH154" s="22">
        <v>0.29375354999999997</v>
      </c>
      <c r="BI154" s="22">
        <v>0.29670447999999999</v>
      </c>
      <c r="BJ154" s="22">
        <v>0.29375354999999997</v>
      </c>
      <c r="BK154" s="22">
        <v>0.36531279</v>
      </c>
      <c r="BL154" s="22">
        <v>0.36531279</v>
      </c>
      <c r="BM154" s="22">
        <v>0.29670447999999999</v>
      </c>
      <c r="BN154" s="22">
        <v>0.29670447999999999</v>
      </c>
      <c r="BO154" s="22">
        <v>0.19993034000000001</v>
      </c>
    </row>
    <row r="155" spans="1:69">
      <c r="A155" s="22" t="s">
        <v>49</v>
      </c>
      <c r="B155" s="22" t="s">
        <v>45</v>
      </c>
      <c r="C155" s="22">
        <v>84.770173</v>
      </c>
      <c r="D155" s="22">
        <v>16.219604</v>
      </c>
      <c r="E155" s="22">
        <v>43.196196</v>
      </c>
      <c r="F155" s="22">
        <v>27.630763999999999</v>
      </c>
      <c r="G155" s="22">
        <v>14.309822</v>
      </c>
      <c r="H155" s="22">
        <v>37.956220999999999</v>
      </c>
      <c r="I155" s="22">
        <v>165.81108</v>
      </c>
      <c r="J155" s="22">
        <v>86.213842999999997</v>
      </c>
      <c r="K155" s="22">
        <v>69.380084999999994</v>
      </c>
      <c r="L155" s="22" t="s">
        <v>49</v>
      </c>
      <c r="M155" s="22" t="s">
        <v>45</v>
      </c>
      <c r="N155" s="22">
        <v>594.91652999999997</v>
      </c>
      <c r="O155" s="22">
        <v>96.691108</v>
      </c>
      <c r="P155" s="22">
        <v>297.30061999999998</v>
      </c>
      <c r="Q155" s="22">
        <v>178.47848999999999</v>
      </c>
      <c r="R155" s="22">
        <v>78.749768000000003</v>
      </c>
      <c r="S155" s="22">
        <v>248.14641</v>
      </c>
      <c r="T155" s="22">
        <v>1176.4335000000001</v>
      </c>
      <c r="U155" s="22">
        <v>605.83103000000006</v>
      </c>
      <c r="V155" s="22">
        <v>483.91870999999998</v>
      </c>
      <c r="AF155" s="22" t="s">
        <v>49</v>
      </c>
      <c r="AG155" s="22" t="s">
        <v>45</v>
      </c>
      <c r="AH155" s="22">
        <v>2.1144249E-3</v>
      </c>
      <c r="AR155" s="22">
        <v>2.5657511000000001E-2</v>
      </c>
      <c r="AS155" s="22">
        <v>3.5384260000000001E-2</v>
      </c>
      <c r="AT155" s="22">
        <v>3.5289965E-2</v>
      </c>
      <c r="AU155" s="22">
        <v>0.25956431000000002</v>
      </c>
      <c r="AV155" s="22">
        <v>2.1068679999999999E-2</v>
      </c>
      <c r="AW155" s="22">
        <v>3.3534361999999998E-2</v>
      </c>
      <c r="AX155" s="22">
        <v>1.8383335999999999</v>
      </c>
      <c r="AY155" s="22">
        <v>3.4666521000000001</v>
      </c>
      <c r="AZ155" s="22">
        <v>1.3341434000000001</v>
      </c>
      <c r="BA155" s="22">
        <v>3.5347989000000002</v>
      </c>
      <c r="BB155" s="22">
        <v>3.5347989000000002</v>
      </c>
      <c r="BC155" s="22">
        <v>3.5347989000000002</v>
      </c>
      <c r="BD155" s="22">
        <v>1.3341434000000001</v>
      </c>
      <c r="BE155" s="22">
        <v>1.3341434000000001</v>
      </c>
      <c r="BF155" s="22">
        <v>1.8383335999999999</v>
      </c>
      <c r="BG155" s="22">
        <v>1.778815</v>
      </c>
      <c r="BH155" s="22">
        <v>2.6851416000000001</v>
      </c>
      <c r="BI155" s="22">
        <v>1.7415719000000001</v>
      </c>
      <c r="BJ155" s="22">
        <v>2.6851416000000001</v>
      </c>
      <c r="BK155" s="22">
        <v>3.2307255000000001</v>
      </c>
      <c r="BL155" s="22">
        <v>3.2307255000000001</v>
      </c>
      <c r="BM155" s="22">
        <v>1.7415719000000001</v>
      </c>
      <c r="BN155" s="22">
        <v>1.7415719000000001</v>
      </c>
      <c r="BO155" s="22">
        <v>1.778815</v>
      </c>
    </row>
    <row r="169" spans="1:2" s="21" customFormat="1">
      <c r="A169" s="21" t="s">
        <v>158</v>
      </c>
    </row>
    <row r="170" spans="1:2">
      <c r="A170" s="22" t="s">
        <v>4</v>
      </c>
      <c r="B170" s="22" t="s">
        <v>5</v>
      </c>
    </row>
    <row r="171" spans="1:2">
      <c r="A171" s="22" t="s">
        <v>6</v>
      </c>
      <c r="B171" s="22" t="s">
        <v>7</v>
      </c>
    </row>
    <row r="172" spans="1:2" hidden="1" outlineLevel="1">
      <c r="A172" s="22" t="s">
        <v>8</v>
      </c>
      <c r="B172" s="22" t="s">
        <v>203</v>
      </c>
    </row>
    <row r="173" spans="1:2" hidden="1" outlineLevel="1">
      <c r="A173" s="22" t="s">
        <v>9</v>
      </c>
      <c r="B173" s="22" t="s">
        <v>204</v>
      </c>
    </row>
    <row r="174" spans="1:2" hidden="1" outlineLevel="1">
      <c r="A174" s="22" t="s">
        <v>10</v>
      </c>
      <c r="B174" s="22" t="s">
        <v>205</v>
      </c>
    </row>
    <row r="175" spans="1:2" hidden="1" outlineLevel="1">
      <c r="A175" s="22" t="s">
        <v>11</v>
      </c>
      <c r="B175" s="22" t="s">
        <v>206</v>
      </c>
    </row>
    <row r="176" spans="1:2" hidden="1" outlineLevel="1">
      <c r="A176" s="22" t="s">
        <v>12</v>
      </c>
      <c r="B176" s="22" t="s">
        <v>207</v>
      </c>
    </row>
    <row r="177" spans="1:2" hidden="1" outlineLevel="1">
      <c r="A177" s="22" t="s">
        <v>13</v>
      </c>
      <c r="B177" s="22" t="s">
        <v>208</v>
      </c>
    </row>
    <row r="178" spans="1:2" hidden="1" outlineLevel="1">
      <c r="A178" s="22" t="s">
        <v>14</v>
      </c>
      <c r="B178" s="22" t="s">
        <v>209</v>
      </c>
    </row>
    <row r="179" spans="1:2" hidden="1" outlineLevel="1">
      <c r="A179" s="22" t="s">
        <v>15</v>
      </c>
      <c r="B179" s="22" t="s">
        <v>210</v>
      </c>
    </row>
    <row r="180" spans="1:2" hidden="1" outlineLevel="1">
      <c r="A180" s="22" t="s">
        <v>16</v>
      </c>
      <c r="B180" s="22" t="s">
        <v>211</v>
      </c>
    </row>
    <row r="181" spans="1:2" hidden="1" outlineLevel="1">
      <c r="A181" s="22" t="s">
        <v>17</v>
      </c>
      <c r="B181" s="22" t="s">
        <v>212</v>
      </c>
    </row>
    <row r="182" spans="1:2" hidden="1" outlineLevel="1">
      <c r="A182" s="22" t="s">
        <v>18</v>
      </c>
      <c r="B182" s="22" t="s">
        <v>213</v>
      </c>
    </row>
    <row r="183" spans="1:2" hidden="1" outlineLevel="1">
      <c r="A183" s="22" t="s">
        <v>19</v>
      </c>
      <c r="B183" s="22" t="s">
        <v>214</v>
      </c>
    </row>
    <row r="184" spans="1:2" hidden="1" outlineLevel="1">
      <c r="A184" s="22" t="s">
        <v>20</v>
      </c>
      <c r="B184" s="22" t="s">
        <v>215</v>
      </c>
    </row>
    <row r="185" spans="1:2" hidden="1" outlineLevel="1">
      <c r="A185" s="22" t="s">
        <v>21</v>
      </c>
      <c r="B185" s="22" t="s">
        <v>216</v>
      </c>
    </row>
    <row r="186" spans="1:2" hidden="1" outlineLevel="1">
      <c r="A186" s="22" t="s">
        <v>22</v>
      </c>
      <c r="B186" s="22" t="s">
        <v>217</v>
      </c>
    </row>
    <row r="187" spans="1:2" hidden="1" outlineLevel="1">
      <c r="A187" s="22" t="s">
        <v>23</v>
      </c>
      <c r="B187" s="22" t="s">
        <v>218</v>
      </c>
    </row>
    <row r="188" spans="1:2" hidden="1" outlineLevel="1">
      <c r="A188" s="22" t="s">
        <v>24</v>
      </c>
      <c r="B188" s="22" t="s">
        <v>219</v>
      </c>
    </row>
    <row r="189" spans="1:2" hidden="1" outlineLevel="1">
      <c r="A189" s="22" t="s">
        <v>54</v>
      </c>
      <c r="B189" s="22" t="s">
        <v>220</v>
      </c>
    </row>
    <row r="190" spans="1:2" hidden="1" outlineLevel="1">
      <c r="A190" s="22" t="s">
        <v>55</v>
      </c>
      <c r="B190" s="22" t="s">
        <v>221</v>
      </c>
    </row>
    <row r="191" spans="1:2" hidden="1" outlineLevel="1">
      <c r="A191" s="22" t="s">
        <v>69</v>
      </c>
      <c r="B191" s="22" t="s">
        <v>222</v>
      </c>
    </row>
    <row r="192" spans="1:2" hidden="1" outlineLevel="1">
      <c r="A192" s="22" t="s">
        <v>78</v>
      </c>
      <c r="B192" s="22" t="s">
        <v>223</v>
      </c>
    </row>
    <row r="193" spans="1:2" hidden="1" outlineLevel="1">
      <c r="A193" s="22" t="s">
        <v>79</v>
      </c>
      <c r="B193" s="22" t="s">
        <v>224</v>
      </c>
    </row>
    <row r="194" spans="1:2" hidden="1" outlineLevel="1">
      <c r="A194" s="22" t="s">
        <v>80</v>
      </c>
      <c r="B194" s="22" t="s">
        <v>225</v>
      </c>
    </row>
    <row r="195" spans="1:2" hidden="1" outlineLevel="1">
      <c r="A195" s="22" t="s">
        <v>81</v>
      </c>
      <c r="B195" s="22" t="s">
        <v>226</v>
      </c>
    </row>
    <row r="196" spans="1:2" hidden="1" outlineLevel="1">
      <c r="A196" s="22" t="s">
        <v>82</v>
      </c>
      <c r="B196" s="22" t="s">
        <v>227</v>
      </c>
    </row>
    <row r="197" spans="1:2" hidden="1" outlineLevel="1">
      <c r="A197" s="22" t="s">
        <v>83</v>
      </c>
      <c r="B197" s="22" t="s">
        <v>228</v>
      </c>
    </row>
    <row r="198" spans="1:2" hidden="1" outlineLevel="1">
      <c r="A198" s="22" t="s">
        <v>84</v>
      </c>
      <c r="B198" s="22" t="s">
        <v>229</v>
      </c>
    </row>
    <row r="199" spans="1:2" hidden="1" outlineLevel="1">
      <c r="A199" s="22" t="s">
        <v>85</v>
      </c>
      <c r="B199" s="22" t="s">
        <v>230</v>
      </c>
    </row>
    <row r="200" spans="1:2" hidden="1" outlineLevel="1">
      <c r="A200" s="22" t="s">
        <v>86</v>
      </c>
      <c r="B200" s="22" t="s">
        <v>231</v>
      </c>
    </row>
    <row r="201" spans="1:2" hidden="1" outlineLevel="1">
      <c r="A201" s="22" t="s">
        <v>87</v>
      </c>
      <c r="B201" s="22" t="s">
        <v>232</v>
      </c>
    </row>
    <row r="202" spans="1:2" hidden="1" outlineLevel="1">
      <c r="A202" s="22" t="s">
        <v>88</v>
      </c>
      <c r="B202" s="22" t="s">
        <v>233</v>
      </c>
    </row>
    <row r="203" spans="1:2" hidden="1" outlineLevel="1">
      <c r="A203" s="22" t="s">
        <v>89</v>
      </c>
      <c r="B203" s="22" t="s">
        <v>234</v>
      </c>
    </row>
    <row r="204" spans="1:2" hidden="1" outlineLevel="1">
      <c r="A204" s="22" t="s">
        <v>90</v>
      </c>
      <c r="B204" s="22" t="s">
        <v>235</v>
      </c>
    </row>
    <row r="205" spans="1:2" hidden="1" outlineLevel="1">
      <c r="A205" s="22" t="s">
        <v>91</v>
      </c>
      <c r="B205" s="22" t="s">
        <v>236</v>
      </c>
    </row>
    <row r="206" spans="1:2" hidden="1" outlineLevel="1">
      <c r="A206" s="22" t="s">
        <v>92</v>
      </c>
      <c r="B206" s="22" t="s">
        <v>237</v>
      </c>
    </row>
    <row r="207" spans="1:2" hidden="1" outlineLevel="1">
      <c r="A207" s="22" t="s">
        <v>93</v>
      </c>
      <c r="B207" s="22" t="s">
        <v>238</v>
      </c>
    </row>
    <row r="208" spans="1:2" hidden="1" outlineLevel="1">
      <c r="A208" s="22" t="s">
        <v>94</v>
      </c>
      <c r="B208" s="22" t="s">
        <v>239</v>
      </c>
    </row>
    <row r="209" spans="1:2" hidden="1" outlineLevel="1">
      <c r="A209" s="22" t="s">
        <v>95</v>
      </c>
      <c r="B209" s="22" t="s">
        <v>240</v>
      </c>
    </row>
    <row r="210" spans="1:2" hidden="1" outlineLevel="1">
      <c r="A210" s="22" t="s">
        <v>96</v>
      </c>
      <c r="B210" s="22" t="s">
        <v>241</v>
      </c>
    </row>
    <row r="211" spans="1:2" hidden="1" outlineLevel="1">
      <c r="A211" s="22" t="s">
        <v>97</v>
      </c>
      <c r="B211" s="22" t="s">
        <v>242</v>
      </c>
    </row>
    <row r="212" spans="1:2" hidden="1" outlineLevel="1">
      <c r="A212" s="22" t="s">
        <v>98</v>
      </c>
      <c r="B212" s="22" t="s">
        <v>243</v>
      </c>
    </row>
    <row r="213" spans="1:2" hidden="1" outlineLevel="1">
      <c r="A213" s="22" t="s">
        <v>99</v>
      </c>
      <c r="B213" s="22" t="s">
        <v>244</v>
      </c>
    </row>
    <row r="214" spans="1:2" hidden="1" outlineLevel="1">
      <c r="A214" s="22" t="s">
        <v>100</v>
      </c>
      <c r="B214" s="22" t="s">
        <v>245</v>
      </c>
    </row>
    <row r="215" spans="1:2" hidden="1" outlineLevel="1">
      <c r="A215" s="22" t="s">
        <v>101</v>
      </c>
      <c r="B215" s="22" t="s">
        <v>246</v>
      </c>
    </row>
    <row r="216" spans="1:2" hidden="1" outlineLevel="1">
      <c r="A216" s="22" t="s">
        <v>102</v>
      </c>
      <c r="B216" s="22" t="s">
        <v>247</v>
      </c>
    </row>
    <row r="217" spans="1:2" hidden="1" outlineLevel="1">
      <c r="A217" s="22" t="s">
        <v>103</v>
      </c>
      <c r="B217" s="22" t="s">
        <v>248</v>
      </c>
    </row>
    <row r="218" spans="1:2" hidden="1" outlineLevel="1">
      <c r="A218" s="22" t="s">
        <v>104</v>
      </c>
      <c r="B218" s="22" t="s">
        <v>249</v>
      </c>
    </row>
    <row r="219" spans="1:2" hidden="1" outlineLevel="1">
      <c r="A219" s="22" t="s">
        <v>105</v>
      </c>
      <c r="B219" s="22" t="s">
        <v>250</v>
      </c>
    </row>
    <row r="220" spans="1:2" hidden="1" outlineLevel="1">
      <c r="A220" s="22" t="s">
        <v>106</v>
      </c>
      <c r="B220" s="22" t="s">
        <v>251</v>
      </c>
    </row>
    <row r="221" spans="1:2" hidden="1" outlineLevel="1">
      <c r="A221" s="22" t="s">
        <v>107</v>
      </c>
      <c r="B221" s="22" t="s">
        <v>252</v>
      </c>
    </row>
    <row r="222" spans="1:2" hidden="1" outlineLevel="1">
      <c r="A222" s="22" t="s">
        <v>108</v>
      </c>
      <c r="B222" s="22" t="s">
        <v>253</v>
      </c>
    </row>
    <row r="223" spans="1:2" hidden="1" outlineLevel="1">
      <c r="A223" s="22" t="s">
        <v>109</v>
      </c>
      <c r="B223" s="22" t="s">
        <v>254</v>
      </c>
    </row>
    <row r="224" spans="1:2" hidden="1" outlineLevel="1">
      <c r="A224" s="22" t="s">
        <v>110</v>
      </c>
      <c r="B224" s="22" t="s">
        <v>255</v>
      </c>
    </row>
    <row r="225" spans="1:2" hidden="1" outlineLevel="1">
      <c r="A225" s="22" t="s">
        <v>111</v>
      </c>
      <c r="B225" s="22" t="s">
        <v>256</v>
      </c>
    </row>
    <row r="226" spans="1:2" hidden="1" outlineLevel="1">
      <c r="A226" s="22" t="s">
        <v>112</v>
      </c>
      <c r="B226" s="22" t="s">
        <v>257</v>
      </c>
    </row>
    <row r="227" spans="1:2" hidden="1" outlineLevel="1">
      <c r="A227" s="22" t="s">
        <v>113</v>
      </c>
      <c r="B227" s="22" t="s">
        <v>258</v>
      </c>
    </row>
    <row r="228" spans="1:2" hidden="1" outlineLevel="1">
      <c r="A228" s="22" t="s">
        <v>114</v>
      </c>
      <c r="B228" s="22" t="s">
        <v>259</v>
      </c>
    </row>
    <row r="229" spans="1:2" hidden="1" outlineLevel="1">
      <c r="A229" s="22" t="s">
        <v>115</v>
      </c>
      <c r="B229" s="22" t="s">
        <v>260</v>
      </c>
    </row>
    <row r="230" spans="1:2" hidden="1" outlineLevel="1">
      <c r="A230" s="22" t="s">
        <v>116</v>
      </c>
      <c r="B230" s="22" t="s">
        <v>261</v>
      </c>
    </row>
    <row r="231" spans="1:2" hidden="1" outlineLevel="1">
      <c r="A231" s="22" t="s">
        <v>117</v>
      </c>
      <c r="B231" s="22" t="s">
        <v>262</v>
      </c>
    </row>
    <row r="232" spans="1:2" hidden="1" outlineLevel="1">
      <c r="A232" s="22" t="s">
        <v>118</v>
      </c>
      <c r="B232" s="22" t="s">
        <v>263</v>
      </c>
    </row>
    <row r="233" spans="1:2" hidden="1" outlineLevel="1">
      <c r="A233" s="22" t="s">
        <v>119</v>
      </c>
      <c r="B233" s="22" t="s">
        <v>264</v>
      </c>
    </row>
    <row r="234" spans="1:2" hidden="1" outlineLevel="1">
      <c r="A234" s="22" t="s">
        <v>120</v>
      </c>
      <c r="B234" s="22" t="s">
        <v>265</v>
      </c>
    </row>
    <row r="235" spans="1:2" hidden="1" outlineLevel="1">
      <c r="A235" s="22" t="s">
        <v>121</v>
      </c>
      <c r="B235" s="22" t="s">
        <v>266</v>
      </c>
    </row>
    <row r="236" spans="1:2" hidden="1" outlineLevel="1">
      <c r="A236" s="22" t="s">
        <v>122</v>
      </c>
      <c r="B236" s="22" t="s">
        <v>267</v>
      </c>
    </row>
    <row r="237" spans="1:2" hidden="1" outlineLevel="1">
      <c r="A237" s="22" t="s">
        <v>123</v>
      </c>
      <c r="B237" s="22" t="s">
        <v>268</v>
      </c>
    </row>
    <row r="238" spans="1:2" hidden="1" outlineLevel="1">
      <c r="A238" s="22" t="s">
        <v>124</v>
      </c>
      <c r="B238" s="22" t="s">
        <v>269</v>
      </c>
    </row>
    <row r="239" spans="1:2" hidden="1" outlineLevel="1">
      <c r="A239" s="22" t="s">
        <v>125</v>
      </c>
      <c r="B239" s="22" t="s">
        <v>270</v>
      </c>
    </row>
    <row r="240" spans="1:2" hidden="1" outlineLevel="1">
      <c r="A240" s="22" t="s">
        <v>126</v>
      </c>
      <c r="B240" s="22" t="s">
        <v>271</v>
      </c>
    </row>
    <row r="241" spans="1:2" hidden="1" outlineLevel="1">
      <c r="A241" s="22" t="s">
        <v>127</v>
      </c>
      <c r="B241" s="22" t="s">
        <v>272</v>
      </c>
    </row>
    <row r="242" spans="1:2" hidden="1" outlineLevel="1">
      <c r="A242" s="22" t="s">
        <v>128</v>
      </c>
      <c r="B242" s="22" t="s">
        <v>273</v>
      </c>
    </row>
    <row r="243" spans="1:2" hidden="1" outlineLevel="1">
      <c r="A243" s="22" t="s">
        <v>129</v>
      </c>
      <c r="B243" s="22" t="s">
        <v>274</v>
      </c>
    </row>
    <row r="244" spans="1:2" hidden="1" outlineLevel="1">
      <c r="A244" s="22" t="s">
        <v>130</v>
      </c>
      <c r="B244" s="22" t="s">
        <v>275</v>
      </c>
    </row>
    <row r="245" spans="1:2" hidden="1" outlineLevel="1">
      <c r="A245" s="22" t="s">
        <v>131</v>
      </c>
      <c r="B245" s="22" t="s">
        <v>276</v>
      </c>
    </row>
    <row r="246" spans="1:2" hidden="1" outlineLevel="1">
      <c r="A246" s="22" t="s">
        <v>132</v>
      </c>
      <c r="B246" s="22" t="s">
        <v>277</v>
      </c>
    </row>
    <row r="247" spans="1:2" hidden="1" outlineLevel="1">
      <c r="A247" s="22" t="s">
        <v>133</v>
      </c>
      <c r="B247" s="22" t="s">
        <v>278</v>
      </c>
    </row>
    <row r="248" spans="1:2" hidden="1" outlineLevel="1">
      <c r="A248" s="22" t="s">
        <v>134</v>
      </c>
      <c r="B248" s="22" t="s">
        <v>279</v>
      </c>
    </row>
    <row r="249" spans="1:2" hidden="1" outlineLevel="1">
      <c r="A249" s="22" t="s">
        <v>135</v>
      </c>
      <c r="B249" s="22" t="s">
        <v>280</v>
      </c>
    </row>
    <row r="250" spans="1:2" hidden="1" outlineLevel="1">
      <c r="A250" s="22" t="s">
        <v>136</v>
      </c>
      <c r="B250" s="22" t="s">
        <v>281</v>
      </c>
    </row>
    <row r="251" spans="1:2" hidden="1" outlineLevel="1">
      <c r="A251" s="22" t="s">
        <v>137</v>
      </c>
      <c r="B251" s="22" t="s">
        <v>282</v>
      </c>
    </row>
    <row r="252" spans="1:2" hidden="1" outlineLevel="1">
      <c r="A252" s="22" t="s">
        <v>138</v>
      </c>
      <c r="B252" s="22" t="s">
        <v>283</v>
      </c>
    </row>
    <row r="253" spans="1:2" hidden="1" outlineLevel="1">
      <c r="A253" s="22" t="s">
        <v>139</v>
      </c>
      <c r="B253" s="22" t="s">
        <v>284</v>
      </c>
    </row>
    <row r="254" spans="1:2" hidden="1" outlineLevel="1">
      <c r="A254" s="22" t="s">
        <v>140</v>
      </c>
      <c r="B254" s="22" t="s">
        <v>285</v>
      </c>
    </row>
    <row r="255" spans="1:2" hidden="1" outlineLevel="1">
      <c r="A255" s="22" t="s">
        <v>141</v>
      </c>
      <c r="B255" s="22" t="s">
        <v>286</v>
      </c>
    </row>
    <row r="256" spans="1:2" hidden="1" outlineLevel="1">
      <c r="A256" s="22" t="s">
        <v>142</v>
      </c>
      <c r="B256" s="22" t="s">
        <v>287</v>
      </c>
    </row>
    <row r="257" spans="1:49" hidden="1" outlineLevel="1">
      <c r="A257" s="22" t="s">
        <v>143</v>
      </c>
      <c r="B257" s="22" t="s">
        <v>288</v>
      </c>
    </row>
    <row r="258" spans="1:49" hidden="1" outlineLevel="1">
      <c r="A258" s="22" t="s">
        <v>144</v>
      </c>
      <c r="B258" s="22" t="s">
        <v>289</v>
      </c>
      <c r="AV258" s="22" t="s">
        <v>4</v>
      </c>
      <c r="AW258" s="22" t="s">
        <v>5</v>
      </c>
    </row>
    <row r="259" spans="1:49" hidden="1" outlineLevel="1">
      <c r="A259" s="22" t="s">
        <v>145</v>
      </c>
      <c r="B259" s="22" t="s">
        <v>290</v>
      </c>
      <c r="L259" s="21"/>
      <c r="AV259" s="22" t="s">
        <v>6</v>
      </c>
      <c r="AW259" s="22" t="s">
        <v>7</v>
      </c>
    </row>
    <row r="260" spans="1:49" hidden="1" outlineLevel="1">
      <c r="A260" s="22" t="s">
        <v>146</v>
      </c>
      <c r="B260" s="22" t="s">
        <v>291</v>
      </c>
      <c r="AV260" s="22" t="s">
        <v>8</v>
      </c>
      <c r="AW260" s="22" t="s">
        <v>1075</v>
      </c>
    </row>
    <row r="261" spans="1:49" hidden="1" outlineLevel="1">
      <c r="A261" s="22" t="s">
        <v>147</v>
      </c>
      <c r="B261" s="22" t="s">
        <v>292</v>
      </c>
      <c r="AV261" s="22" t="s">
        <v>9</v>
      </c>
      <c r="AW261" s="22" t="s">
        <v>1076</v>
      </c>
    </row>
    <row r="262" spans="1:49" hidden="1" outlineLevel="1">
      <c r="A262" s="22" t="s">
        <v>148</v>
      </c>
      <c r="B262" s="22" t="s">
        <v>1193</v>
      </c>
      <c r="AV262" s="22" t="s">
        <v>10</v>
      </c>
      <c r="AW262" s="22" t="s">
        <v>1077</v>
      </c>
    </row>
    <row r="263" spans="1:49" hidden="1" outlineLevel="1">
      <c r="A263" s="22" t="s">
        <v>149</v>
      </c>
      <c r="B263" s="22" t="s">
        <v>1196</v>
      </c>
      <c r="AV263" s="22" t="s">
        <v>11</v>
      </c>
      <c r="AW263" s="22" t="s">
        <v>1078</v>
      </c>
    </row>
    <row r="264" spans="1:49" hidden="1" outlineLevel="1">
      <c r="A264" s="22" t="s">
        <v>150</v>
      </c>
      <c r="B264" s="22" t="s">
        <v>1199</v>
      </c>
      <c r="AV264" s="22" t="s">
        <v>12</v>
      </c>
      <c r="AW264" s="22" t="s">
        <v>1079</v>
      </c>
    </row>
    <row r="265" spans="1:49" hidden="1" outlineLevel="1">
      <c r="A265" s="22" t="s">
        <v>151</v>
      </c>
      <c r="B265" s="22" t="s">
        <v>1202</v>
      </c>
      <c r="AF265" s="21" t="s">
        <v>931</v>
      </c>
      <c r="AV265" s="22" t="s">
        <v>13</v>
      </c>
      <c r="AW265" s="22" t="s">
        <v>1080</v>
      </c>
    </row>
    <row r="266" spans="1:49" hidden="1" outlineLevel="1">
      <c r="A266" s="22" t="s">
        <v>152</v>
      </c>
      <c r="B266" s="22" t="s">
        <v>1205</v>
      </c>
      <c r="AF266" s="22" t="s">
        <v>4</v>
      </c>
      <c r="AG266" s="22" t="s">
        <v>5</v>
      </c>
      <c r="AV266" s="22" t="s">
        <v>14</v>
      </c>
      <c r="AW266" s="22" t="s">
        <v>1081</v>
      </c>
    </row>
    <row r="267" spans="1:49" hidden="1" outlineLevel="1">
      <c r="A267" s="22" t="s">
        <v>153</v>
      </c>
      <c r="B267" s="22" t="s">
        <v>1208</v>
      </c>
      <c r="AF267" s="22" t="s">
        <v>6</v>
      </c>
      <c r="AG267" s="22" t="s">
        <v>7</v>
      </c>
      <c r="AV267" s="22" t="s">
        <v>15</v>
      </c>
      <c r="AW267" s="22" t="s">
        <v>1082</v>
      </c>
    </row>
    <row r="268" spans="1:49" hidden="1" outlineLevel="1">
      <c r="A268" s="22" t="s">
        <v>154</v>
      </c>
      <c r="B268" s="22" t="s">
        <v>1211</v>
      </c>
      <c r="L268" s="21"/>
      <c r="AF268" s="22" t="s">
        <v>8</v>
      </c>
      <c r="AG268" s="22" t="s">
        <v>907</v>
      </c>
      <c r="AV268" s="22" t="s">
        <v>16</v>
      </c>
      <c r="AW268" s="22" t="s">
        <v>1083</v>
      </c>
    </row>
    <row r="269" spans="1:49" hidden="1" outlineLevel="1">
      <c r="A269" s="22" t="s">
        <v>155</v>
      </c>
      <c r="B269" s="22" t="s">
        <v>1214</v>
      </c>
      <c r="L269" s="22" t="s">
        <v>4</v>
      </c>
      <c r="M269" s="22" t="s">
        <v>5</v>
      </c>
      <c r="AF269" s="22" t="s">
        <v>9</v>
      </c>
      <c r="AG269" s="22" t="s">
        <v>908</v>
      </c>
      <c r="AV269" s="22" t="s">
        <v>17</v>
      </c>
      <c r="AW269" s="22" t="s">
        <v>1084</v>
      </c>
    </row>
    <row r="270" spans="1:49" hidden="1" outlineLevel="1">
      <c r="A270" s="22" t="s">
        <v>156</v>
      </c>
      <c r="B270" s="22" t="s">
        <v>293</v>
      </c>
      <c r="L270" s="22" t="s">
        <v>6</v>
      </c>
      <c r="M270" s="22" t="s">
        <v>7</v>
      </c>
      <c r="AF270" s="22" t="s">
        <v>10</v>
      </c>
      <c r="AG270" s="22" t="s">
        <v>909</v>
      </c>
      <c r="AV270" s="22" t="s">
        <v>18</v>
      </c>
      <c r="AW270" s="22" t="s">
        <v>1085</v>
      </c>
    </row>
    <row r="271" spans="1:49" hidden="1" outlineLevel="1">
      <c r="A271" s="22" t="s">
        <v>157</v>
      </c>
      <c r="B271" s="22" t="s">
        <v>294</v>
      </c>
      <c r="L271" s="22" t="s">
        <v>8</v>
      </c>
      <c r="M271" s="22" t="s">
        <v>1335</v>
      </c>
      <c r="AF271" s="22" t="s">
        <v>11</v>
      </c>
      <c r="AG271" s="22" t="s">
        <v>910</v>
      </c>
      <c r="AV271" s="22" t="s">
        <v>19</v>
      </c>
      <c r="AW271" s="22" t="s">
        <v>1086</v>
      </c>
    </row>
    <row r="272" spans="1:49" hidden="1" outlineLevel="1">
      <c r="A272" s="22" t="s">
        <v>295</v>
      </c>
      <c r="B272" s="22" t="s">
        <v>296</v>
      </c>
      <c r="L272" s="22" t="s">
        <v>9</v>
      </c>
      <c r="M272" s="22" t="s">
        <v>1336</v>
      </c>
      <c r="AF272" s="22" t="s">
        <v>12</v>
      </c>
      <c r="AG272" s="22" t="s">
        <v>911</v>
      </c>
      <c r="AV272" s="22" t="s">
        <v>20</v>
      </c>
      <c r="AW272" s="22" t="s">
        <v>1087</v>
      </c>
    </row>
    <row r="273" spans="1:67" hidden="1" outlineLevel="1">
      <c r="A273" s="22" t="s">
        <v>297</v>
      </c>
      <c r="B273" s="22" t="s">
        <v>298</v>
      </c>
      <c r="L273" s="22" t="s">
        <v>10</v>
      </c>
      <c r="M273" s="22" t="s">
        <v>1337</v>
      </c>
      <c r="AF273" s="22" t="s">
        <v>13</v>
      </c>
      <c r="AG273" s="22" t="s">
        <v>912</v>
      </c>
      <c r="AV273" s="22" t="s">
        <v>21</v>
      </c>
      <c r="AW273" s="22" t="s">
        <v>1088</v>
      </c>
    </row>
    <row r="274" spans="1:67" hidden="1" outlineLevel="1">
      <c r="A274" s="22" t="s">
        <v>299</v>
      </c>
      <c r="B274" s="22" t="s">
        <v>300</v>
      </c>
      <c r="L274" s="22" t="s">
        <v>11</v>
      </c>
      <c r="M274" s="22" t="s">
        <v>1338</v>
      </c>
      <c r="AF274" s="22" t="s">
        <v>14</v>
      </c>
      <c r="AG274" s="22" t="s">
        <v>913</v>
      </c>
      <c r="AV274" s="22" t="s">
        <v>22</v>
      </c>
      <c r="AW274" s="22" t="s">
        <v>1089</v>
      </c>
    </row>
    <row r="275" spans="1:67" hidden="1" outlineLevel="1">
      <c r="A275" s="22" t="s">
        <v>301</v>
      </c>
      <c r="B275" s="22" t="s">
        <v>302</v>
      </c>
      <c r="L275" s="22" t="s">
        <v>12</v>
      </c>
      <c r="M275" s="22" t="s">
        <v>1339</v>
      </c>
      <c r="AF275" s="22" t="s">
        <v>15</v>
      </c>
      <c r="AG275" s="22" t="s">
        <v>914</v>
      </c>
      <c r="AV275" s="22" t="s">
        <v>23</v>
      </c>
      <c r="AW275" s="22" t="s">
        <v>1090</v>
      </c>
    </row>
    <row r="276" spans="1:67" hidden="1" outlineLevel="1">
      <c r="A276" s="22" t="s">
        <v>303</v>
      </c>
      <c r="B276" s="22" t="s">
        <v>304</v>
      </c>
      <c r="L276" s="22" t="s">
        <v>13</v>
      </c>
      <c r="M276" s="22" t="s">
        <v>1340</v>
      </c>
      <c r="AV276" s="22" t="s">
        <v>24</v>
      </c>
      <c r="AW276" s="22" t="s">
        <v>1091</v>
      </c>
    </row>
    <row r="277" spans="1:67" hidden="1" outlineLevel="1">
      <c r="A277" s="22" t="s">
        <v>305</v>
      </c>
      <c r="B277" s="22" t="s">
        <v>306</v>
      </c>
      <c r="L277" s="22" t="s">
        <v>14</v>
      </c>
      <c r="M277" s="22" t="s">
        <v>1341</v>
      </c>
      <c r="AF277" s="22" t="s">
        <v>4</v>
      </c>
      <c r="AG277" s="22" t="s">
        <v>1353</v>
      </c>
      <c r="AV277" s="22" t="s">
        <v>54</v>
      </c>
      <c r="AW277" s="22" t="s">
        <v>1092</v>
      </c>
    </row>
    <row r="278" spans="1:67" hidden="1" outlineLevel="1">
      <c r="A278" s="22" t="s">
        <v>307</v>
      </c>
      <c r="B278" s="22" t="s">
        <v>308</v>
      </c>
      <c r="L278" s="22" t="s">
        <v>15</v>
      </c>
      <c r="M278" s="22" t="s">
        <v>1342</v>
      </c>
      <c r="AF278" s="22" t="s">
        <v>6</v>
      </c>
      <c r="AG278" s="22" t="s">
        <v>7</v>
      </c>
      <c r="AV278" s="22" t="s">
        <v>55</v>
      </c>
      <c r="AW278" s="22" t="s">
        <v>1093</v>
      </c>
    </row>
    <row r="279" spans="1:67" hidden="1" outlineLevel="1">
      <c r="A279" s="22" t="s">
        <v>309</v>
      </c>
      <c r="B279" s="22" t="s">
        <v>310</v>
      </c>
      <c r="L279" s="22" t="s">
        <v>16</v>
      </c>
      <c r="M279" s="22" t="s">
        <v>1343</v>
      </c>
      <c r="AF279" s="22" t="s">
        <v>1354</v>
      </c>
      <c r="AG279" s="22" t="s">
        <v>1355</v>
      </c>
      <c r="AV279" s="22" t="s">
        <v>69</v>
      </c>
      <c r="AW279" s="22" t="s">
        <v>63</v>
      </c>
    </row>
    <row r="280" spans="1:67" collapsed="1">
      <c r="A280" s="22" t="s">
        <v>25</v>
      </c>
      <c r="B280" s="22" t="s">
        <v>70</v>
      </c>
      <c r="L280" s="22" t="s">
        <v>25</v>
      </c>
      <c r="M280" s="22" t="s">
        <v>70</v>
      </c>
      <c r="AF280" s="22" t="s">
        <v>25</v>
      </c>
      <c r="AG280" s="22" t="s">
        <v>70</v>
      </c>
      <c r="AV280" s="22" t="s">
        <v>25</v>
      </c>
      <c r="AW280" s="22" t="s">
        <v>70</v>
      </c>
    </row>
    <row r="281" spans="1:67">
      <c r="A281" s="22" t="s">
        <v>26</v>
      </c>
      <c r="B281" s="22" t="s">
        <v>43</v>
      </c>
      <c r="L281" s="22" t="s">
        <v>26</v>
      </c>
      <c r="M281" s="22" t="s">
        <v>43</v>
      </c>
      <c r="AF281" s="22" t="s">
        <v>26</v>
      </c>
      <c r="AG281" s="22" t="s">
        <v>43</v>
      </c>
      <c r="AV281" s="22" t="s">
        <v>26</v>
      </c>
      <c r="AW281" s="22" t="s">
        <v>43</v>
      </c>
    </row>
    <row r="282" spans="1:67">
      <c r="A282" s="22" t="s">
        <v>28</v>
      </c>
      <c r="B282" s="22" t="s">
        <v>29</v>
      </c>
      <c r="L282" s="22" t="s">
        <v>28</v>
      </c>
      <c r="M282" s="22" t="s">
        <v>29</v>
      </c>
      <c r="AF282" s="22" t="s">
        <v>28</v>
      </c>
      <c r="AG282" s="22" t="s">
        <v>29</v>
      </c>
      <c r="AV282" s="22" t="s">
        <v>28</v>
      </c>
      <c r="AW282" s="22" t="s">
        <v>29</v>
      </c>
    </row>
    <row r="283" spans="1:67">
      <c r="A283" s="22" t="s">
        <v>32</v>
      </c>
      <c r="B283" s="22" t="s">
        <v>33</v>
      </c>
      <c r="L283" s="22" t="s">
        <v>32</v>
      </c>
      <c r="M283" s="22" t="s">
        <v>33</v>
      </c>
      <c r="AF283" s="22" t="s">
        <v>32</v>
      </c>
      <c r="AG283" s="22" t="s">
        <v>33</v>
      </c>
      <c r="AV283" s="22" t="s">
        <v>32</v>
      </c>
      <c r="AW283" s="22" t="s">
        <v>33</v>
      </c>
    </row>
    <row r="284" spans="1:67">
      <c r="A284" s="22" t="s">
        <v>34</v>
      </c>
      <c r="B284" s="22" t="s">
        <v>31</v>
      </c>
      <c r="L284" s="22" t="s">
        <v>34</v>
      </c>
      <c r="M284" s="22" t="s">
        <v>33</v>
      </c>
      <c r="AF284" s="22" t="s">
        <v>34</v>
      </c>
      <c r="AG284" s="22" t="s">
        <v>33</v>
      </c>
      <c r="AV284" s="22" t="s">
        <v>34</v>
      </c>
      <c r="AW284" s="22" t="s">
        <v>31</v>
      </c>
    </row>
    <row r="285" spans="1:67">
      <c r="A285" s="22" t="s">
        <v>35</v>
      </c>
      <c r="B285" s="22" t="s">
        <v>36</v>
      </c>
      <c r="L285" s="22" t="s">
        <v>35</v>
      </c>
      <c r="M285" s="22" t="s">
        <v>36</v>
      </c>
      <c r="AF285" s="22" t="s">
        <v>35</v>
      </c>
      <c r="AG285" s="22" t="s">
        <v>36</v>
      </c>
      <c r="AV285" s="22" t="s">
        <v>35</v>
      </c>
      <c r="AW285" s="22" t="s">
        <v>36</v>
      </c>
    </row>
    <row r="286" spans="1:67">
      <c r="A286" s="22" t="s">
        <v>37</v>
      </c>
      <c r="B286" s="22" t="s">
        <v>38</v>
      </c>
      <c r="L286" s="22" t="s">
        <v>37</v>
      </c>
      <c r="M286" s="22" t="s">
        <v>38</v>
      </c>
      <c r="AF286" s="22" t="s">
        <v>37</v>
      </c>
      <c r="AG286" s="22" t="s">
        <v>38</v>
      </c>
      <c r="AV286" s="22" t="s">
        <v>37</v>
      </c>
      <c r="AW286" s="22" t="s">
        <v>38</v>
      </c>
    </row>
    <row r="288" spans="1:67">
      <c r="A288" s="22" t="s">
        <v>36</v>
      </c>
      <c r="B288" s="22" t="s">
        <v>39</v>
      </c>
      <c r="C288" s="22" t="s">
        <v>1217</v>
      </c>
      <c r="D288" s="22" t="s">
        <v>1218</v>
      </c>
      <c r="E288" s="22" t="s">
        <v>1219</v>
      </c>
      <c r="F288" s="22" t="s">
        <v>1220</v>
      </c>
      <c r="G288" s="22" t="s">
        <v>1221</v>
      </c>
      <c r="H288" s="22" t="s">
        <v>1222</v>
      </c>
      <c r="I288" s="22" t="s">
        <v>1223</v>
      </c>
      <c r="J288" s="22" t="s">
        <v>1224</v>
      </c>
      <c r="K288" s="22" t="s">
        <v>401</v>
      </c>
      <c r="L288" s="22" t="s">
        <v>36</v>
      </c>
      <c r="M288" s="22" t="s">
        <v>39</v>
      </c>
      <c r="N288" s="22" t="s">
        <v>1344</v>
      </c>
      <c r="O288" s="22" t="s">
        <v>1345</v>
      </c>
      <c r="P288" s="22" t="s">
        <v>1346</v>
      </c>
      <c r="Q288" s="22" t="s">
        <v>1347</v>
      </c>
      <c r="R288" s="22" t="s">
        <v>1348</v>
      </c>
      <c r="S288" s="22" t="s">
        <v>1349</v>
      </c>
      <c r="T288" s="22" t="s">
        <v>1350</v>
      </c>
      <c r="U288" s="22" t="s">
        <v>1351</v>
      </c>
      <c r="V288" s="22" t="s">
        <v>1352</v>
      </c>
      <c r="AF288" s="22" t="s">
        <v>36</v>
      </c>
      <c r="AG288" s="22" t="s">
        <v>39</v>
      </c>
      <c r="AH288" s="22" t="s">
        <v>1356</v>
      </c>
      <c r="AR288" s="22" t="s">
        <v>929</v>
      </c>
      <c r="AS288" s="22" t="s">
        <v>930</v>
      </c>
      <c r="AT288" s="22" t="s">
        <v>1112</v>
      </c>
      <c r="AU288" s="22" t="s">
        <v>40</v>
      </c>
      <c r="AV288" s="22" t="s">
        <v>1302</v>
      </c>
      <c r="AW288" s="22" t="s">
        <v>1303</v>
      </c>
      <c r="AX288" s="22" t="s">
        <v>1094</v>
      </c>
      <c r="AY288" s="22" t="s">
        <v>1095</v>
      </c>
      <c r="AZ288" s="22" t="s">
        <v>1096</v>
      </c>
      <c r="BA288" s="22" t="s">
        <v>1097</v>
      </c>
      <c r="BB288" s="22" t="s">
        <v>1098</v>
      </c>
      <c r="BC288" s="22" t="s">
        <v>1099</v>
      </c>
      <c r="BD288" s="22" t="s">
        <v>1100</v>
      </c>
      <c r="BE288" s="22" t="s">
        <v>1101</v>
      </c>
      <c r="BF288" s="22" t="s">
        <v>1102</v>
      </c>
      <c r="BG288" s="22" t="s">
        <v>1103</v>
      </c>
      <c r="BH288" s="22" t="s">
        <v>1104</v>
      </c>
      <c r="BI288" s="22" t="s">
        <v>1105</v>
      </c>
      <c r="BJ288" s="22" t="s">
        <v>1106</v>
      </c>
      <c r="BK288" s="22" t="s">
        <v>1107</v>
      </c>
      <c r="BL288" s="22" t="s">
        <v>1108</v>
      </c>
      <c r="BM288" s="22" t="s">
        <v>1109</v>
      </c>
      <c r="BN288" s="22" t="s">
        <v>1110</v>
      </c>
      <c r="BO288" s="22" t="s">
        <v>1111</v>
      </c>
    </row>
    <row r="289" spans="1:67">
      <c r="A289" s="22" t="s">
        <v>71</v>
      </c>
      <c r="B289" s="22" t="s">
        <v>44</v>
      </c>
      <c r="C289" s="22">
        <v>49.904456000000003</v>
      </c>
      <c r="D289" s="22">
        <v>59.350757999999999</v>
      </c>
      <c r="E289" s="22">
        <v>46.694837999999997</v>
      </c>
      <c r="F289" s="22">
        <v>36.953626999999997</v>
      </c>
      <c r="G289" s="22">
        <v>57.736141000000003</v>
      </c>
      <c r="H289" s="22">
        <v>59.673158999999998</v>
      </c>
      <c r="I289" s="22">
        <v>32.928013</v>
      </c>
      <c r="J289" s="22">
        <v>34.209105999999998</v>
      </c>
      <c r="K289" s="22">
        <v>42.283923999999999</v>
      </c>
      <c r="L289" s="22" t="s">
        <v>71</v>
      </c>
      <c r="M289" s="22" t="s">
        <v>44</v>
      </c>
      <c r="N289" s="22">
        <v>228.15395000000001</v>
      </c>
      <c r="O289" s="22">
        <v>305.75414999999998</v>
      </c>
      <c r="P289" s="22">
        <v>218.70831000000001</v>
      </c>
      <c r="Q289" s="22">
        <v>145.31039000000001</v>
      </c>
      <c r="R289" s="22">
        <v>284.03428000000002</v>
      </c>
      <c r="S289" s="22">
        <v>297.79824000000002</v>
      </c>
      <c r="T289" s="22">
        <v>120.11704</v>
      </c>
      <c r="U289" s="22">
        <v>129.29866999999999</v>
      </c>
      <c r="V289" s="22">
        <v>157.35491999999999</v>
      </c>
      <c r="AF289" s="22" t="s">
        <v>71</v>
      </c>
      <c r="AG289" s="22" t="s">
        <v>44</v>
      </c>
      <c r="AH289" s="22">
        <v>0.1106762</v>
      </c>
      <c r="AR289" s="22">
        <v>0.13376083</v>
      </c>
      <c r="AS289" s="22">
        <v>3.8034406999999999E-2</v>
      </c>
      <c r="AT289" s="22">
        <v>0.19432806999999999</v>
      </c>
      <c r="AU289" s="22">
        <v>1.3493231E-2</v>
      </c>
      <c r="AV289" s="22">
        <v>0.12120301999999999</v>
      </c>
      <c r="AW289" s="22">
        <v>0.18569258999999999</v>
      </c>
      <c r="AX289" s="22">
        <v>10.277396</v>
      </c>
      <c r="AY289" s="22">
        <v>12.250031</v>
      </c>
      <c r="AZ289" s="22">
        <v>9.4394767999999996</v>
      </c>
      <c r="BA289" s="22">
        <v>12.216286999999999</v>
      </c>
      <c r="BB289" s="22">
        <v>12.216286999999999</v>
      </c>
      <c r="BC289" s="22">
        <v>12.216286999999999</v>
      </c>
      <c r="BD289" s="22">
        <v>9.4394767999999996</v>
      </c>
      <c r="BE289" s="22">
        <v>9.4394767999999996</v>
      </c>
      <c r="BF289" s="22">
        <v>10.277396</v>
      </c>
      <c r="BG289" s="22">
        <v>11.935452</v>
      </c>
      <c r="BH289" s="22">
        <v>10.674185</v>
      </c>
      <c r="BI289" s="22">
        <v>10.210485</v>
      </c>
      <c r="BJ289" s="22">
        <v>10.674185</v>
      </c>
      <c r="BK289" s="22">
        <v>11.981649000000001</v>
      </c>
      <c r="BL289" s="22">
        <v>11.981649000000001</v>
      </c>
      <c r="BM289" s="22">
        <v>10.210485</v>
      </c>
      <c r="BN289" s="22">
        <v>10.210485</v>
      </c>
      <c r="BO289" s="22">
        <v>11.935452</v>
      </c>
    </row>
    <row r="300" spans="1:67" s="21" customFormat="1">
      <c r="A300" s="21" t="s">
        <v>158</v>
      </c>
    </row>
    <row r="301" spans="1:67" hidden="1" outlineLevel="1">
      <c r="A301" s="22" t="s">
        <v>4</v>
      </c>
      <c r="B301" s="22" t="s">
        <v>5</v>
      </c>
    </row>
    <row r="302" spans="1:67" hidden="1" outlineLevel="1">
      <c r="A302" s="22" t="s">
        <v>6</v>
      </c>
      <c r="B302" s="22" t="s">
        <v>7</v>
      </c>
    </row>
    <row r="303" spans="1:67" hidden="1" outlineLevel="1">
      <c r="A303" s="22" t="s">
        <v>8</v>
      </c>
      <c r="B303" s="22" t="s">
        <v>203</v>
      </c>
    </row>
    <row r="304" spans="1:67" hidden="1" outlineLevel="1">
      <c r="A304" s="22" t="s">
        <v>9</v>
      </c>
      <c r="B304" s="22" t="s">
        <v>204</v>
      </c>
    </row>
    <row r="305" spans="1:2" hidden="1" outlineLevel="1">
      <c r="A305" s="22" t="s">
        <v>10</v>
      </c>
      <c r="B305" s="22" t="s">
        <v>205</v>
      </c>
    </row>
    <row r="306" spans="1:2" hidden="1" outlineLevel="1">
      <c r="A306" s="22" t="s">
        <v>11</v>
      </c>
      <c r="B306" s="22" t="s">
        <v>206</v>
      </c>
    </row>
    <row r="307" spans="1:2" hidden="1" outlineLevel="1">
      <c r="A307" s="22" t="s">
        <v>12</v>
      </c>
      <c r="B307" s="22" t="s">
        <v>207</v>
      </c>
    </row>
    <row r="308" spans="1:2" hidden="1" outlineLevel="1">
      <c r="A308" s="22" t="s">
        <v>13</v>
      </c>
      <c r="B308" s="22" t="s">
        <v>208</v>
      </c>
    </row>
    <row r="309" spans="1:2" hidden="1" outlineLevel="1">
      <c r="A309" s="22" t="s">
        <v>14</v>
      </c>
      <c r="B309" s="22" t="s">
        <v>209</v>
      </c>
    </row>
    <row r="310" spans="1:2" hidden="1" outlineLevel="1">
      <c r="A310" s="22" t="s">
        <v>15</v>
      </c>
      <c r="B310" s="22" t="s">
        <v>210</v>
      </c>
    </row>
    <row r="311" spans="1:2" hidden="1" outlineLevel="1">
      <c r="A311" s="22" t="s">
        <v>16</v>
      </c>
      <c r="B311" s="22" t="s">
        <v>211</v>
      </c>
    </row>
    <row r="312" spans="1:2" hidden="1" outlineLevel="1">
      <c r="A312" s="22" t="s">
        <v>17</v>
      </c>
      <c r="B312" s="22" t="s">
        <v>212</v>
      </c>
    </row>
    <row r="313" spans="1:2" hidden="1" outlineLevel="1">
      <c r="A313" s="22" t="s">
        <v>18</v>
      </c>
      <c r="B313" s="22" t="s">
        <v>213</v>
      </c>
    </row>
    <row r="314" spans="1:2" hidden="1" outlineLevel="1">
      <c r="A314" s="22" t="s">
        <v>19</v>
      </c>
      <c r="B314" s="22" t="s">
        <v>214</v>
      </c>
    </row>
    <row r="315" spans="1:2" hidden="1" outlineLevel="1">
      <c r="A315" s="22" t="s">
        <v>20</v>
      </c>
      <c r="B315" s="22" t="s">
        <v>215</v>
      </c>
    </row>
    <row r="316" spans="1:2" hidden="1" outlineLevel="1">
      <c r="A316" s="22" t="s">
        <v>21</v>
      </c>
      <c r="B316" s="22" t="s">
        <v>216</v>
      </c>
    </row>
    <row r="317" spans="1:2" hidden="1" outlineLevel="1">
      <c r="A317" s="22" t="s">
        <v>22</v>
      </c>
      <c r="B317" s="22" t="s">
        <v>217</v>
      </c>
    </row>
    <row r="318" spans="1:2" hidden="1" outlineLevel="1">
      <c r="A318" s="22" t="s">
        <v>23</v>
      </c>
      <c r="B318" s="22" t="s">
        <v>218</v>
      </c>
    </row>
    <row r="319" spans="1:2" hidden="1" outlineLevel="1">
      <c r="A319" s="22" t="s">
        <v>24</v>
      </c>
      <c r="B319" s="22" t="s">
        <v>219</v>
      </c>
    </row>
    <row r="320" spans="1:2" hidden="1" outlineLevel="1">
      <c r="A320" s="22" t="s">
        <v>54</v>
      </c>
      <c r="B320" s="22" t="s">
        <v>220</v>
      </c>
    </row>
    <row r="321" spans="1:2" hidden="1" outlineLevel="1">
      <c r="A321" s="22" t="s">
        <v>55</v>
      </c>
      <c r="B321" s="22" t="s">
        <v>221</v>
      </c>
    </row>
    <row r="322" spans="1:2" hidden="1" outlineLevel="1">
      <c r="A322" s="22" t="s">
        <v>69</v>
      </c>
      <c r="B322" s="22" t="s">
        <v>222</v>
      </c>
    </row>
    <row r="323" spans="1:2" hidden="1" outlineLevel="1">
      <c r="A323" s="22" t="s">
        <v>78</v>
      </c>
      <c r="B323" s="22" t="s">
        <v>223</v>
      </c>
    </row>
    <row r="324" spans="1:2" hidden="1" outlineLevel="1">
      <c r="A324" s="22" t="s">
        <v>79</v>
      </c>
      <c r="B324" s="22" t="s">
        <v>224</v>
      </c>
    </row>
    <row r="325" spans="1:2" hidden="1" outlineLevel="1">
      <c r="A325" s="22" t="s">
        <v>80</v>
      </c>
      <c r="B325" s="22" t="s">
        <v>225</v>
      </c>
    </row>
    <row r="326" spans="1:2" hidden="1" outlineLevel="1">
      <c r="A326" s="22" t="s">
        <v>81</v>
      </c>
      <c r="B326" s="22" t="s">
        <v>226</v>
      </c>
    </row>
    <row r="327" spans="1:2" hidden="1" outlineLevel="1">
      <c r="A327" s="22" t="s">
        <v>82</v>
      </c>
      <c r="B327" s="22" t="s">
        <v>227</v>
      </c>
    </row>
    <row r="328" spans="1:2" hidden="1" outlineLevel="1">
      <c r="A328" s="22" t="s">
        <v>83</v>
      </c>
      <c r="B328" s="22" t="s">
        <v>228</v>
      </c>
    </row>
    <row r="329" spans="1:2" hidden="1" outlineLevel="1">
      <c r="A329" s="22" t="s">
        <v>84</v>
      </c>
      <c r="B329" s="22" t="s">
        <v>229</v>
      </c>
    </row>
    <row r="330" spans="1:2" hidden="1" outlineLevel="1">
      <c r="A330" s="22" t="s">
        <v>85</v>
      </c>
      <c r="B330" s="22" t="s">
        <v>230</v>
      </c>
    </row>
    <row r="331" spans="1:2" hidden="1" outlineLevel="1">
      <c r="A331" s="22" t="s">
        <v>86</v>
      </c>
      <c r="B331" s="22" t="s">
        <v>231</v>
      </c>
    </row>
    <row r="332" spans="1:2" hidden="1" outlineLevel="1">
      <c r="A332" s="22" t="s">
        <v>87</v>
      </c>
      <c r="B332" s="22" t="s">
        <v>232</v>
      </c>
    </row>
    <row r="333" spans="1:2" hidden="1" outlineLevel="1">
      <c r="A333" s="22" t="s">
        <v>88</v>
      </c>
      <c r="B333" s="22" t="s">
        <v>233</v>
      </c>
    </row>
    <row r="334" spans="1:2" hidden="1" outlineLevel="1">
      <c r="A334" s="22" t="s">
        <v>89</v>
      </c>
      <c r="B334" s="22" t="s">
        <v>234</v>
      </c>
    </row>
    <row r="335" spans="1:2" hidden="1" outlineLevel="1">
      <c r="A335" s="22" t="s">
        <v>90</v>
      </c>
      <c r="B335" s="22" t="s">
        <v>235</v>
      </c>
    </row>
    <row r="336" spans="1:2" hidden="1" outlineLevel="1">
      <c r="A336" s="22" t="s">
        <v>91</v>
      </c>
      <c r="B336" s="22" t="s">
        <v>236</v>
      </c>
    </row>
    <row r="337" spans="1:2" hidden="1" outlineLevel="1">
      <c r="A337" s="22" t="s">
        <v>92</v>
      </c>
      <c r="B337" s="22" t="s">
        <v>237</v>
      </c>
    </row>
    <row r="338" spans="1:2" hidden="1" outlineLevel="1">
      <c r="A338" s="22" t="s">
        <v>93</v>
      </c>
      <c r="B338" s="22" t="s">
        <v>238</v>
      </c>
    </row>
    <row r="339" spans="1:2" hidden="1" outlineLevel="1">
      <c r="A339" s="22" t="s">
        <v>94</v>
      </c>
      <c r="B339" s="22" t="s">
        <v>239</v>
      </c>
    </row>
    <row r="340" spans="1:2" hidden="1" outlineLevel="1">
      <c r="A340" s="22" t="s">
        <v>95</v>
      </c>
      <c r="B340" s="22" t="s">
        <v>240</v>
      </c>
    </row>
    <row r="341" spans="1:2" hidden="1" outlineLevel="1">
      <c r="A341" s="22" t="s">
        <v>96</v>
      </c>
      <c r="B341" s="22" t="s">
        <v>241</v>
      </c>
    </row>
    <row r="342" spans="1:2" hidden="1" outlineLevel="1">
      <c r="A342" s="22" t="s">
        <v>97</v>
      </c>
      <c r="B342" s="22" t="s">
        <v>242</v>
      </c>
    </row>
    <row r="343" spans="1:2" hidden="1" outlineLevel="1">
      <c r="A343" s="22" t="s">
        <v>98</v>
      </c>
      <c r="B343" s="22" t="s">
        <v>243</v>
      </c>
    </row>
    <row r="344" spans="1:2" hidden="1" outlineLevel="1">
      <c r="A344" s="22" t="s">
        <v>99</v>
      </c>
      <c r="B344" s="22" t="s">
        <v>244</v>
      </c>
    </row>
    <row r="345" spans="1:2" hidden="1" outlineLevel="1">
      <c r="A345" s="22" t="s">
        <v>100</v>
      </c>
      <c r="B345" s="22" t="s">
        <v>245</v>
      </c>
    </row>
    <row r="346" spans="1:2" hidden="1" outlineLevel="1">
      <c r="A346" s="22" t="s">
        <v>101</v>
      </c>
      <c r="B346" s="22" t="s">
        <v>246</v>
      </c>
    </row>
    <row r="347" spans="1:2" hidden="1" outlineLevel="1">
      <c r="A347" s="22" t="s">
        <v>102</v>
      </c>
      <c r="B347" s="22" t="s">
        <v>247</v>
      </c>
    </row>
    <row r="348" spans="1:2" hidden="1" outlineLevel="1">
      <c r="A348" s="22" t="s">
        <v>103</v>
      </c>
      <c r="B348" s="22" t="s">
        <v>248</v>
      </c>
    </row>
    <row r="349" spans="1:2" hidden="1" outlineLevel="1">
      <c r="A349" s="22" t="s">
        <v>104</v>
      </c>
      <c r="B349" s="22" t="s">
        <v>249</v>
      </c>
    </row>
    <row r="350" spans="1:2" hidden="1" outlineLevel="1">
      <c r="A350" s="22" t="s">
        <v>105</v>
      </c>
      <c r="B350" s="22" t="s">
        <v>250</v>
      </c>
    </row>
    <row r="351" spans="1:2" hidden="1" outlineLevel="1">
      <c r="A351" s="22" t="s">
        <v>106</v>
      </c>
      <c r="B351" s="22" t="s">
        <v>251</v>
      </c>
    </row>
    <row r="352" spans="1:2" hidden="1" outlineLevel="1">
      <c r="A352" s="22" t="s">
        <v>107</v>
      </c>
      <c r="B352" s="22" t="s">
        <v>252</v>
      </c>
    </row>
    <row r="353" spans="1:2" hidden="1" outlineLevel="1">
      <c r="A353" s="22" t="s">
        <v>108</v>
      </c>
      <c r="B353" s="22" t="s">
        <v>253</v>
      </c>
    </row>
    <row r="354" spans="1:2" hidden="1" outlineLevel="1">
      <c r="A354" s="22" t="s">
        <v>109</v>
      </c>
      <c r="B354" s="22" t="s">
        <v>254</v>
      </c>
    </row>
    <row r="355" spans="1:2" hidden="1" outlineLevel="1">
      <c r="A355" s="22" t="s">
        <v>110</v>
      </c>
      <c r="B355" s="22" t="s">
        <v>255</v>
      </c>
    </row>
    <row r="356" spans="1:2" hidden="1" outlineLevel="1">
      <c r="A356" s="22" t="s">
        <v>111</v>
      </c>
      <c r="B356" s="22" t="s">
        <v>256</v>
      </c>
    </row>
    <row r="357" spans="1:2" hidden="1" outlineLevel="1">
      <c r="A357" s="22" t="s">
        <v>112</v>
      </c>
      <c r="B357" s="22" t="s">
        <v>257</v>
      </c>
    </row>
    <row r="358" spans="1:2" hidden="1" outlineLevel="1">
      <c r="A358" s="22" t="s">
        <v>113</v>
      </c>
      <c r="B358" s="22" t="s">
        <v>258</v>
      </c>
    </row>
    <row r="359" spans="1:2" hidden="1" outlineLevel="1">
      <c r="A359" s="22" t="s">
        <v>114</v>
      </c>
      <c r="B359" s="22" t="s">
        <v>259</v>
      </c>
    </row>
    <row r="360" spans="1:2" hidden="1" outlineLevel="1">
      <c r="A360" s="22" t="s">
        <v>115</v>
      </c>
      <c r="B360" s="22" t="s">
        <v>260</v>
      </c>
    </row>
    <row r="361" spans="1:2" hidden="1" outlineLevel="1">
      <c r="A361" s="22" t="s">
        <v>116</v>
      </c>
      <c r="B361" s="22" t="s">
        <v>261</v>
      </c>
    </row>
    <row r="362" spans="1:2" hidden="1" outlineLevel="1">
      <c r="A362" s="22" t="s">
        <v>117</v>
      </c>
      <c r="B362" s="22" t="s">
        <v>262</v>
      </c>
    </row>
    <row r="363" spans="1:2" hidden="1" outlineLevel="1">
      <c r="A363" s="22" t="s">
        <v>118</v>
      </c>
      <c r="B363" s="22" t="s">
        <v>263</v>
      </c>
    </row>
    <row r="364" spans="1:2" hidden="1" outlineLevel="1">
      <c r="A364" s="22" t="s">
        <v>119</v>
      </c>
      <c r="B364" s="22" t="s">
        <v>264</v>
      </c>
    </row>
    <row r="365" spans="1:2" hidden="1" outlineLevel="1">
      <c r="A365" s="22" t="s">
        <v>120</v>
      </c>
      <c r="B365" s="22" t="s">
        <v>265</v>
      </c>
    </row>
    <row r="366" spans="1:2" hidden="1" outlineLevel="1">
      <c r="A366" s="22" t="s">
        <v>121</v>
      </c>
      <c r="B366" s="22" t="s">
        <v>266</v>
      </c>
    </row>
    <row r="367" spans="1:2" hidden="1" outlineLevel="1">
      <c r="A367" s="22" t="s">
        <v>122</v>
      </c>
      <c r="B367" s="22" t="s">
        <v>267</v>
      </c>
    </row>
    <row r="368" spans="1:2" hidden="1" outlineLevel="1">
      <c r="A368" s="22" t="s">
        <v>123</v>
      </c>
      <c r="B368" s="22" t="s">
        <v>268</v>
      </c>
    </row>
    <row r="369" spans="1:2" hidden="1" outlineLevel="1">
      <c r="A369" s="22" t="s">
        <v>124</v>
      </c>
      <c r="B369" s="22" t="s">
        <v>269</v>
      </c>
    </row>
    <row r="370" spans="1:2" hidden="1" outlineLevel="1">
      <c r="A370" s="22" t="s">
        <v>125</v>
      </c>
      <c r="B370" s="22" t="s">
        <v>270</v>
      </c>
    </row>
    <row r="371" spans="1:2" hidden="1" outlineLevel="1">
      <c r="A371" s="22" t="s">
        <v>126</v>
      </c>
      <c r="B371" s="22" t="s">
        <v>271</v>
      </c>
    </row>
    <row r="372" spans="1:2" hidden="1" outlineLevel="1">
      <c r="A372" s="22" t="s">
        <v>127</v>
      </c>
      <c r="B372" s="22" t="s">
        <v>272</v>
      </c>
    </row>
    <row r="373" spans="1:2" hidden="1" outlineLevel="1">
      <c r="A373" s="22" t="s">
        <v>128</v>
      </c>
      <c r="B373" s="22" t="s">
        <v>273</v>
      </c>
    </row>
    <row r="374" spans="1:2" hidden="1" outlineLevel="1">
      <c r="A374" s="22" t="s">
        <v>129</v>
      </c>
      <c r="B374" s="22" t="s">
        <v>274</v>
      </c>
    </row>
    <row r="375" spans="1:2" hidden="1" outlineLevel="1">
      <c r="A375" s="22" t="s">
        <v>130</v>
      </c>
      <c r="B375" s="22" t="s">
        <v>275</v>
      </c>
    </row>
    <row r="376" spans="1:2" hidden="1" outlineLevel="1">
      <c r="A376" s="22" t="s">
        <v>131</v>
      </c>
      <c r="B376" s="22" t="s">
        <v>276</v>
      </c>
    </row>
    <row r="377" spans="1:2" hidden="1" outlineLevel="1">
      <c r="A377" s="22" t="s">
        <v>132</v>
      </c>
      <c r="B377" s="22" t="s">
        <v>277</v>
      </c>
    </row>
    <row r="378" spans="1:2" hidden="1" outlineLevel="1">
      <c r="A378" s="22" t="s">
        <v>133</v>
      </c>
      <c r="B378" s="22" t="s">
        <v>278</v>
      </c>
    </row>
    <row r="379" spans="1:2" hidden="1" outlineLevel="1">
      <c r="A379" s="22" t="s">
        <v>134</v>
      </c>
      <c r="B379" s="22" t="s">
        <v>279</v>
      </c>
    </row>
    <row r="380" spans="1:2" hidden="1" outlineLevel="1">
      <c r="A380" s="22" t="s">
        <v>135</v>
      </c>
      <c r="B380" s="22" t="s">
        <v>280</v>
      </c>
    </row>
    <row r="381" spans="1:2" hidden="1" outlineLevel="1">
      <c r="A381" s="22" t="s">
        <v>136</v>
      </c>
      <c r="B381" s="22" t="s">
        <v>281</v>
      </c>
    </row>
    <row r="382" spans="1:2" hidden="1" outlineLevel="1">
      <c r="A382" s="22" t="s">
        <v>137</v>
      </c>
      <c r="B382" s="22" t="s">
        <v>282</v>
      </c>
    </row>
    <row r="383" spans="1:2" hidden="1" outlineLevel="1">
      <c r="A383" s="22" t="s">
        <v>138</v>
      </c>
      <c r="B383" s="22" t="s">
        <v>283</v>
      </c>
    </row>
    <row r="384" spans="1:2" hidden="1" outlineLevel="1">
      <c r="A384" s="22" t="s">
        <v>139</v>
      </c>
      <c r="B384" s="22" t="s">
        <v>284</v>
      </c>
    </row>
    <row r="385" spans="1:49" hidden="1" outlineLevel="1">
      <c r="A385" s="22" t="s">
        <v>140</v>
      </c>
      <c r="B385" s="22" t="s">
        <v>285</v>
      </c>
    </row>
    <row r="386" spans="1:49" hidden="1" outlineLevel="1">
      <c r="A386" s="22" t="s">
        <v>141</v>
      </c>
      <c r="B386" s="22" t="s">
        <v>286</v>
      </c>
    </row>
    <row r="387" spans="1:49" hidden="1" outlineLevel="1">
      <c r="A387" s="22" t="s">
        <v>142</v>
      </c>
      <c r="B387" s="22" t="s">
        <v>287</v>
      </c>
    </row>
    <row r="388" spans="1:49" hidden="1" outlineLevel="1">
      <c r="A388" s="22" t="s">
        <v>143</v>
      </c>
      <c r="B388" s="22" t="s">
        <v>288</v>
      </c>
    </row>
    <row r="389" spans="1:49" hidden="1" outlineLevel="1">
      <c r="A389" s="22" t="s">
        <v>144</v>
      </c>
      <c r="B389" s="22" t="s">
        <v>289</v>
      </c>
      <c r="AV389" s="22" t="s">
        <v>4</v>
      </c>
      <c r="AW389" s="22" t="s">
        <v>5</v>
      </c>
    </row>
    <row r="390" spans="1:49" hidden="1" outlineLevel="1">
      <c r="A390" s="22" t="s">
        <v>145</v>
      </c>
      <c r="B390" s="22" t="s">
        <v>290</v>
      </c>
      <c r="L390" s="17"/>
      <c r="AV390" s="22" t="s">
        <v>6</v>
      </c>
      <c r="AW390" s="22" t="s">
        <v>7</v>
      </c>
    </row>
    <row r="391" spans="1:49" hidden="1" outlineLevel="1">
      <c r="A391" s="22" t="s">
        <v>146</v>
      </c>
      <c r="B391" s="22" t="s">
        <v>291</v>
      </c>
      <c r="AV391" s="22" t="s">
        <v>8</v>
      </c>
      <c r="AW391" s="22" t="s">
        <v>1075</v>
      </c>
    </row>
    <row r="392" spans="1:49" hidden="1" outlineLevel="1">
      <c r="A392" s="22" t="s">
        <v>147</v>
      </c>
      <c r="B392" s="22" t="s">
        <v>292</v>
      </c>
      <c r="AV392" s="22" t="s">
        <v>9</v>
      </c>
      <c r="AW392" s="22" t="s">
        <v>1076</v>
      </c>
    </row>
    <row r="393" spans="1:49" hidden="1" outlineLevel="1">
      <c r="A393" s="22" t="s">
        <v>148</v>
      </c>
      <c r="B393" s="22" t="s">
        <v>1193</v>
      </c>
      <c r="AV393" s="22" t="s">
        <v>10</v>
      </c>
      <c r="AW393" s="22" t="s">
        <v>1077</v>
      </c>
    </row>
    <row r="394" spans="1:49" hidden="1" outlineLevel="1">
      <c r="A394" s="22" t="s">
        <v>149</v>
      </c>
      <c r="B394" s="22" t="s">
        <v>1196</v>
      </c>
      <c r="AV394" s="22" t="s">
        <v>11</v>
      </c>
      <c r="AW394" s="22" t="s">
        <v>1078</v>
      </c>
    </row>
    <row r="395" spans="1:49" hidden="1" outlineLevel="1">
      <c r="A395" s="22" t="s">
        <v>150</v>
      </c>
      <c r="B395" s="22" t="s">
        <v>1199</v>
      </c>
      <c r="AV395" s="22" t="s">
        <v>12</v>
      </c>
      <c r="AW395" s="22" t="s">
        <v>1079</v>
      </c>
    </row>
    <row r="396" spans="1:49" hidden="1" outlineLevel="1">
      <c r="A396" s="22" t="s">
        <v>151</v>
      </c>
      <c r="B396" s="22" t="s">
        <v>1202</v>
      </c>
      <c r="AF396" s="21" t="s">
        <v>931</v>
      </c>
      <c r="AV396" s="22" t="s">
        <v>13</v>
      </c>
      <c r="AW396" s="22" t="s">
        <v>1080</v>
      </c>
    </row>
    <row r="397" spans="1:49" hidden="1" outlineLevel="1">
      <c r="A397" s="22" t="s">
        <v>152</v>
      </c>
      <c r="B397" s="22" t="s">
        <v>1205</v>
      </c>
      <c r="AF397" s="22" t="s">
        <v>4</v>
      </c>
      <c r="AG397" s="22" t="s">
        <v>5</v>
      </c>
      <c r="AV397" s="22" t="s">
        <v>14</v>
      </c>
      <c r="AW397" s="22" t="s">
        <v>1081</v>
      </c>
    </row>
    <row r="398" spans="1:49" hidden="1" outlineLevel="1">
      <c r="A398" s="22" t="s">
        <v>153</v>
      </c>
      <c r="B398" s="22" t="s">
        <v>1208</v>
      </c>
      <c r="AF398" s="22" t="s">
        <v>6</v>
      </c>
      <c r="AG398" s="22" t="s">
        <v>7</v>
      </c>
      <c r="AV398" s="22" t="s">
        <v>15</v>
      </c>
      <c r="AW398" s="22" t="s">
        <v>1082</v>
      </c>
    </row>
    <row r="399" spans="1:49" hidden="1" outlineLevel="1">
      <c r="A399" s="22" t="s">
        <v>154</v>
      </c>
      <c r="B399" s="22" t="s">
        <v>1211</v>
      </c>
      <c r="L399" s="21"/>
      <c r="AF399" s="22" t="s">
        <v>8</v>
      </c>
      <c r="AG399" s="22" t="s">
        <v>907</v>
      </c>
      <c r="AV399" s="22" t="s">
        <v>16</v>
      </c>
      <c r="AW399" s="22" t="s">
        <v>1083</v>
      </c>
    </row>
    <row r="400" spans="1:49" hidden="1" outlineLevel="1">
      <c r="A400" s="22" t="s">
        <v>155</v>
      </c>
      <c r="B400" s="22" t="s">
        <v>1214</v>
      </c>
      <c r="L400" s="22" t="s">
        <v>4</v>
      </c>
      <c r="M400" s="22" t="s">
        <v>5</v>
      </c>
      <c r="AF400" s="22" t="s">
        <v>9</v>
      </c>
      <c r="AG400" s="22" t="s">
        <v>908</v>
      </c>
      <c r="AV400" s="22" t="s">
        <v>17</v>
      </c>
      <c r="AW400" s="22" t="s">
        <v>1084</v>
      </c>
    </row>
    <row r="401" spans="1:49" hidden="1" outlineLevel="1">
      <c r="A401" s="22" t="s">
        <v>156</v>
      </c>
      <c r="B401" s="22" t="s">
        <v>293</v>
      </c>
      <c r="L401" s="22" t="s">
        <v>6</v>
      </c>
      <c r="M401" s="22" t="s">
        <v>7</v>
      </c>
      <c r="AF401" s="22" t="s">
        <v>10</v>
      </c>
      <c r="AG401" s="22" t="s">
        <v>909</v>
      </c>
      <c r="AV401" s="22" t="s">
        <v>18</v>
      </c>
      <c r="AW401" s="22" t="s">
        <v>1085</v>
      </c>
    </row>
    <row r="402" spans="1:49" hidden="1" outlineLevel="1">
      <c r="A402" s="22" t="s">
        <v>157</v>
      </c>
      <c r="B402" s="22" t="s">
        <v>294</v>
      </c>
      <c r="L402" s="22" t="s">
        <v>8</v>
      </c>
      <c r="M402" s="22" t="s">
        <v>1335</v>
      </c>
      <c r="AF402" s="22" t="s">
        <v>11</v>
      </c>
      <c r="AG402" s="22" t="s">
        <v>910</v>
      </c>
      <c r="AV402" s="22" t="s">
        <v>19</v>
      </c>
      <c r="AW402" s="22" t="s">
        <v>1086</v>
      </c>
    </row>
    <row r="403" spans="1:49" hidden="1" outlineLevel="1">
      <c r="A403" s="22" t="s">
        <v>295</v>
      </c>
      <c r="B403" s="22" t="s">
        <v>296</v>
      </c>
      <c r="L403" s="22" t="s">
        <v>9</v>
      </c>
      <c r="M403" s="22" t="s">
        <v>1336</v>
      </c>
      <c r="AF403" s="22" t="s">
        <v>12</v>
      </c>
      <c r="AG403" s="22" t="s">
        <v>911</v>
      </c>
      <c r="AV403" s="22" t="s">
        <v>20</v>
      </c>
      <c r="AW403" s="22" t="s">
        <v>1087</v>
      </c>
    </row>
    <row r="404" spans="1:49" hidden="1" outlineLevel="1">
      <c r="A404" s="22" t="s">
        <v>297</v>
      </c>
      <c r="B404" s="22" t="s">
        <v>298</v>
      </c>
      <c r="L404" s="22" t="s">
        <v>10</v>
      </c>
      <c r="M404" s="22" t="s">
        <v>1337</v>
      </c>
      <c r="AF404" s="22" t="s">
        <v>13</v>
      </c>
      <c r="AG404" s="22" t="s">
        <v>912</v>
      </c>
      <c r="AV404" s="22" t="s">
        <v>21</v>
      </c>
      <c r="AW404" s="22" t="s">
        <v>1088</v>
      </c>
    </row>
    <row r="405" spans="1:49" hidden="1" outlineLevel="1">
      <c r="A405" s="22" t="s">
        <v>299</v>
      </c>
      <c r="B405" s="22" t="s">
        <v>300</v>
      </c>
      <c r="L405" s="22" t="s">
        <v>11</v>
      </c>
      <c r="M405" s="22" t="s">
        <v>1338</v>
      </c>
      <c r="AF405" s="22" t="s">
        <v>14</v>
      </c>
      <c r="AG405" s="22" t="s">
        <v>913</v>
      </c>
      <c r="AV405" s="22" t="s">
        <v>22</v>
      </c>
      <c r="AW405" s="22" t="s">
        <v>1089</v>
      </c>
    </row>
    <row r="406" spans="1:49" hidden="1" outlineLevel="1">
      <c r="A406" s="22" t="s">
        <v>301</v>
      </c>
      <c r="B406" s="22" t="s">
        <v>302</v>
      </c>
      <c r="L406" s="22" t="s">
        <v>12</v>
      </c>
      <c r="M406" s="22" t="s">
        <v>1339</v>
      </c>
      <c r="AF406" s="22" t="s">
        <v>15</v>
      </c>
      <c r="AG406" s="22" t="s">
        <v>914</v>
      </c>
      <c r="AV406" s="22" t="s">
        <v>23</v>
      </c>
      <c r="AW406" s="22" t="s">
        <v>1090</v>
      </c>
    </row>
    <row r="407" spans="1:49" hidden="1" outlineLevel="1">
      <c r="A407" s="22" t="s">
        <v>303</v>
      </c>
      <c r="B407" s="22" t="s">
        <v>304</v>
      </c>
      <c r="L407" s="22" t="s">
        <v>13</v>
      </c>
      <c r="M407" s="22" t="s">
        <v>1340</v>
      </c>
      <c r="AV407" s="22" t="s">
        <v>24</v>
      </c>
      <c r="AW407" s="22" t="s">
        <v>1091</v>
      </c>
    </row>
    <row r="408" spans="1:49" hidden="1" outlineLevel="1">
      <c r="A408" s="22" t="s">
        <v>305</v>
      </c>
      <c r="B408" s="22" t="s">
        <v>306</v>
      </c>
      <c r="L408" s="22" t="s">
        <v>14</v>
      </c>
      <c r="M408" s="22" t="s">
        <v>1341</v>
      </c>
      <c r="AF408" s="22" t="s">
        <v>4</v>
      </c>
      <c r="AG408" s="22" t="s">
        <v>1353</v>
      </c>
      <c r="AV408" s="22" t="s">
        <v>54</v>
      </c>
      <c r="AW408" s="22" t="s">
        <v>1092</v>
      </c>
    </row>
    <row r="409" spans="1:49" hidden="1" outlineLevel="1">
      <c r="A409" s="22" t="s">
        <v>307</v>
      </c>
      <c r="B409" s="22" t="s">
        <v>308</v>
      </c>
      <c r="L409" s="22" t="s">
        <v>15</v>
      </c>
      <c r="M409" s="22" t="s">
        <v>1342</v>
      </c>
      <c r="AF409" s="22" t="s">
        <v>6</v>
      </c>
      <c r="AG409" s="22" t="s">
        <v>7</v>
      </c>
      <c r="AV409" s="22" t="s">
        <v>55</v>
      </c>
      <c r="AW409" s="22" t="s">
        <v>1093</v>
      </c>
    </row>
    <row r="410" spans="1:49" hidden="1" outlineLevel="1">
      <c r="A410" s="22" t="s">
        <v>309</v>
      </c>
      <c r="B410" s="22" t="s">
        <v>310</v>
      </c>
      <c r="L410" s="22" t="s">
        <v>16</v>
      </c>
      <c r="M410" s="22" t="s">
        <v>1343</v>
      </c>
      <c r="AF410" s="22" t="s">
        <v>1354</v>
      </c>
      <c r="AG410" s="22" t="s">
        <v>1355</v>
      </c>
      <c r="AV410" s="22" t="s">
        <v>69</v>
      </c>
      <c r="AW410" s="22" t="s">
        <v>63</v>
      </c>
    </row>
    <row r="411" spans="1:49" collapsed="1">
      <c r="A411" s="22" t="s">
        <v>25</v>
      </c>
      <c r="B411" s="22" t="s">
        <v>611</v>
      </c>
      <c r="L411" s="22" t="s">
        <v>25</v>
      </c>
      <c r="M411" s="22" t="s">
        <v>611</v>
      </c>
      <c r="AF411" s="22" t="s">
        <v>25</v>
      </c>
      <c r="AG411" s="22" t="s">
        <v>611</v>
      </c>
      <c r="AV411" s="22" t="s">
        <v>25</v>
      </c>
      <c r="AW411" s="22" t="s">
        <v>611</v>
      </c>
    </row>
    <row r="412" spans="1:49">
      <c r="A412" s="22" t="s">
        <v>26</v>
      </c>
      <c r="B412" s="22" t="s">
        <v>27</v>
      </c>
      <c r="L412" s="22" t="s">
        <v>26</v>
      </c>
      <c r="M412" s="22" t="s">
        <v>27</v>
      </c>
      <c r="AF412" s="22" t="s">
        <v>26</v>
      </c>
      <c r="AG412" s="22" t="s">
        <v>27</v>
      </c>
      <c r="AV412" s="22" t="s">
        <v>26</v>
      </c>
      <c r="AW412" s="22" t="s">
        <v>27</v>
      </c>
    </row>
    <row r="413" spans="1:49">
      <c r="A413" s="22" t="s">
        <v>28</v>
      </c>
      <c r="B413" s="22" t="s">
        <v>29</v>
      </c>
      <c r="L413" s="22" t="s">
        <v>28</v>
      </c>
      <c r="M413" s="22" t="s">
        <v>29</v>
      </c>
      <c r="AF413" s="22" t="s">
        <v>28</v>
      </c>
      <c r="AG413" s="22" t="s">
        <v>29</v>
      </c>
      <c r="AV413" s="22" t="s">
        <v>28</v>
      </c>
      <c r="AW413" s="22" t="s">
        <v>29</v>
      </c>
    </row>
    <row r="414" spans="1:49">
      <c r="A414" s="22" t="s">
        <v>30</v>
      </c>
      <c r="B414" s="22" t="s">
        <v>31</v>
      </c>
      <c r="L414" s="22" t="s">
        <v>30</v>
      </c>
      <c r="M414" s="22" t="s">
        <v>31</v>
      </c>
      <c r="AF414" s="22" t="s">
        <v>30</v>
      </c>
      <c r="AG414" s="22" t="s">
        <v>31</v>
      </c>
      <c r="AV414" s="22" t="s">
        <v>30</v>
      </c>
      <c r="AW414" s="22" t="s">
        <v>31</v>
      </c>
    </row>
    <row r="415" spans="1:49">
      <c r="A415" s="22" t="s">
        <v>32</v>
      </c>
      <c r="B415" s="22" t="s">
        <v>33</v>
      </c>
      <c r="L415" s="22" t="s">
        <v>32</v>
      </c>
      <c r="M415" s="22" t="s">
        <v>33</v>
      </c>
      <c r="AF415" s="22" t="s">
        <v>32</v>
      </c>
      <c r="AG415" s="22" t="s">
        <v>33</v>
      </c>
      <c r="AV415" s="22" t="s">
        <v>32</v>
      </c>
      <c r="AW415" s="22" t="s">
        <v>33</v>
      </c>
    </row>
    <row r="416" spans="1:49">
      <c r="A416" s="22" t="s">
        <v>34</v>
      </c>
      <c r="B416" s="22" t="s">
        <v>33</v>
      </c>
      <c r="L416" s="22" t="s">
        <v>34</v>
      </c>
      <c r="M416" s="22" t="s">
        <v>33</v>
      </c>
      <c r="AF416" s="22" t="s">
        <v>34</v>
      </c>
      <c r="AG416" s="22" t="s">
        <v>33</v>
      </c>
      <c r="AV416" s="22" t="s">
        <v>34</v>
      </c>
      <c r="AW416" s="22" t="s">
        <v>33</v>
      </c>
    </row>
    <row r="417" spans="1:67">
      <c r="A417" s="22" t="s">
        <v>35</v>
      </c>
      <c r="B417" s="22" t="s">
        <v>36</v>
      </c>
      <c r="L417" s="22" t="s">
        <v>35</v>
      </c>
      <c r="M417" s="22" t="s">
        <v>36</v>
      </c>
      <c r="AF417" s="22" t="s">
        <v>35</v>
      </c>
      <c r="AG417" s="22" t="s">
        <v>36</v>
      </c>
      <c r="AV417" s="22" t="s">
        <v>35</v>
      </c>
      <c r="AW417" s="22" t="s">
        <v>36</v>
      </c>
    </row>
    <row r="418" spans="1:67">
      <c r="A418" s="22" t="s">
        <v>37</v>
      </c>
      <c r="B418" s="22" t="s">
        <v>38</v>
      </c>
      <c r="L418" s="22" t="s">
        <v>37</v>
      </c>
      <c r="M418" s="22" t="s">
        <v>38</v>
      </c>
      <c r="AF418" s="22" t="s">
        <v>37</v>
      </c>
      <c r="AG418" s="22" t="s">
        <v>38</v>
      </c>
      <c r="AV418" s="22" t="s">
        <v>37</v>
      </c>
      <c r="AW418" s="22" t="s">
        <v>38</v>
      </c>
    </row>
    <row r="420" spans="1:67">
      <c r="A420" s="22" t="s">
        <v>36</v>
      </c>
      <c r="B420" s="22" t="s">
        <v>39</v>
      </c>
      <c r="C420" s="22" t="s">
        <v>1217</v>
      </c>
      <c r="D420" s="22" t="s">
        <v>1218</v>
      </c>
      <c r="E420" s="22" t="s">
        <v>1219</v>
      </c>
      <c r="F420" s="22" t="s">
        <v>1220</v>
      </c>
      <c r="G420" s="22" t="s">
        <v>1221</v>
      </c>
      <c r="H420" s="22" t="s">
        <v>1222</v>
      </c>
      <c r="I420" s="22" t="s">
        <v>1223</v>
      </c>
      <c r="J420" s="22" t="s">
        <v>1224</v>
      </c>
      <c r="K420" s="22" t="s">
        <v>401</v>
      </c>
      <c r="L420" s="22" t="s">
        <v>36</v>
      </c>
      <c r="M420" s="22" t="s">
        <v>39</v>
      </c>
      <c r="N420" s="22" t="s">
        <v>1344</v>
      </c>
      <c r="O420" s="22" t="s">
        <v>1345</v>
      </c>
      <c r="P420" s="22" t="s">
        <v>1346</v>
      </c>
      <c r="Q420" s="22" t="s">
        <v>1347</v>
      </c>
      <c r="R420" s="22" t="s">
        <v>1348</v>
      </c>
      <c r="S420" s="22" t="s">
        <v>1349</v>
      </c>
      <c r="T420" s="22" t="s">
        <v>1350</v>
      </c>
      <c r="U420" s="22" t="s">
        <v>1351</v>
      </c>
      <c r="V420" s="22" t="s">
        <v>1352</v>
      </c>
      <c r="AF420" s="22" t="s">
        <v>36</v>
      </c>
      <c r="AG420" s="22" t="s">
        <v>39</v>
      </c>
      <c r="AH420" s="22" t="s">
        <v>1356</v>
      </c>
      <c r="AR420" s="22" t="s">
        <v>929</v>
      </c>
      <c r="AS420" s="22" t="s">
        <v>930</v>
      </c>
      <c r="AT420" s="22" t="s">
        <v>1112</v>
      </c>
      <c r="AU420" s="22" t="s">
        <v>40</v>
      </c>
      <c r="AV420" s="22" t="s">
        <v>1302</v>
      </c>
      <c r="AW420" s="22" t="s">
        <v>1303</v>
      </c>
      <c r="AX420" s="22" t="s">
        <v>1094</v>
      </c>
      <c r="AY420" s="22" t="s">
        <v>1095</v>
      </c>
      <c r="AZ420" s="22" t="s">
        <v>1096</v>
      </c>
      <c r="BA420" s="22" t="s">
        <v>1097</v>
      </c>
      <c r="BB420" s="22" t="s">
        <v>1098</v>
      </c>
      <c r="BC420" s="22" t="s">
        <v>1099</v>
      </c>
      <c r="BD420" s="22" t="s">
        <v>1100</v>
      </c>
      <c r="BE420" s="22" t="s">
        <v>1101</v>
      </c>
      <c r="BF420" s="22" t="s">
        <v>1102</v>
      </c>
      <c r="BG420" s="22" t="s">
        <v>1103</v>
      </c>
      <c r="BH420" s="22" t="s">
        <v>1104</v>
      </c>
      <c r="BI420" s="22" t="s">
        <v>1105</v>
      </c>
      <c r="BJ420" s="22" t="s">
        <v>1106</v>
      </c>
      <c r="BK420" s="22" t="s">
        <v>1107</v>
      </c>
      <c r="BL420" s="22" t="s">
        <v>1108</v>
      </c>
      <c r="BM420" s="22" t="s">
        <v>1109</v>
      </c>
      <c r="BN420" s="22" t="s">
        <v>1110</v>
      </c>
      <c r="BO420" s="22" t="s">
        <v>1111</v>
      </c>
    </row>
    <row r="421" spans="1:67">
      <c r="A421" s="22" t="s">
        <v>41</v>
      </c>
      <c r="B421" s="22" t="s">
        <v>42</v>
      </c>
      <c r="C421" s="22">
        <v>179713.83</v>
      </c>
      <c r="D421" s="22">
        <v>181103.16</v>
      </c>
      <c r="E421" s="22">
        <v>180323.56</v>
      </c>
      <c r="F421" s="22">
        <v>182612.41</v>
      </c>
      <c r="G421" s="22">
        <v>204037.5</v>
      </c>
      <c r="H421" s="22">
        <v>200019.27</v>
      </c>
      <c r="I421" s="22">
        <v>166106.26</v>
      </c>
      <c r="J421" s="22">
        <v>174123.15</v>
      </c>
      <c r="K421" s="22">
        <v>184702.27</v>
      </c>
      <c r="L421" s="22" t="s">
        <v>41</v>
      </c>
      <c r="M421" s="22" t="s">
        <v>42</v>
      </c>
      <c r="N421" s="22">
        <v>559613.14</v>
      </c>
      <c r="O421" s="22">
        <v>601451.82999999996</v>
      </c>
      <c r="P421" s="22">
        <v>577239.42000000004</v>
      </c>
      <c r="Q421" s="22">
        <v>612305.98</v>
      </c>
      <c r="R421" s="22">
        <v>671160.19</v>
      </c>
      <c r="S421" s="22">
        <v>642253.09</v>
      </c>
      <c r="T421" s="22">
        <v>475424.36</v>
      </c>
      <c r="U421" s="22">
        <v>532884.01</v>
      </c>
      <c r="V421" s="22">
        <v>574500.81999999995</v>
      </c>
      <c r="AF421" s="22" t="s">
        <v>41</v>
      </c>
      <c r="AG421" s="22" t="s">
        <v>42</v>
      </c>
      <c r="AH421" s="22">
        <v>79.699960000000004</v>
      </c>
      <c r="AR421" s="22">
        <v>200.51311999999999</v>
      </c>
      <c r="AS421" s="22">
        <v>65.516137000000001</v>
      </c>
      <c r="AT421" s="22">
        <v>289.40872999999999</v>
      </c>
      <c r="AU421" s="22">
        <v>51.246219000000004</v>
      </c>
      <c r="AV421" s="22">
        <v>172.70258000000001</v>
      </c>
      <c r="AW421" s="22">
        <v>267.78338000000002</v>
      </c>
      <c r="AX421" s="22">
        <v>86633.767999999996</v>
      </c>
      <c r="AY421" s="22">
        <v>90947.55</v>
      </c>
      <c r="AZ421" s="22">
        <v>62940.597000000002</v>
      </c>
      <c r="BA421" s="22">
        <v>91057.497000000003</v>
      </c>
      <c r="BB421" s="22">
        <v>91057.497000000003</v>
      </c>
      <c r="BC421" s="22">
        <v>91057.497000000003</v>
      </c>
      <c r="BD421" s="22">
        <v>62940.597000000002</v>
      </c>
      <c r="BE421" s="22">
        <v>62940.597000000002</v>
      </c>
      <c r="BF421" s="22">
        <v>86633.767999999996</v>
      </c>
      <c r="BG421" s="22">
        <v>75588.178</v>
      </c>
      <c r="BH421" s="22">
        <v>71537.148000000001</v>
      </c>
      <c r="BI421" s="22">
        <v>73899.752999999997</v>
      </c>
      <c r="BJ421" s="22">
        <v>71537.148000000001</v>
      </c>
      <c r="BK421" s="22">
        <v>83572.721999999994</v>
      </c>
      <c r="BL421" s="22">
        <v>83572.721999999994</v>
      </c>
      <c r="BM421" s="22">
        <v>73899.752999999997</v>
      </c>
      <c r="BN421" s="22">
        <v>73899.752999999997</v>
      </c>
      <c r="BO421" s="22">
        <v>75588.178</v>
      </c>
    </row>
    <row r="436" spans="34:73">
      <c r="AH436" s="23"/>
      <c r="AI436" s="23"/>
      <c r="AJ436" s="23"/>
      <c r="AK436" s="23"/>
      <c r="AL436" s="23"/>
      <c r="AM436" s="23"/>
      <c r="AN436" s="23"/>
      <c r="AO436" s="23"/>
      <c r="AP436" s="23"/>
      <c r="AQ436" s="23"/>
      <c r="BS436" s="23"/>
      <c r="BU436" s="23"/>
    </row>
    <row r="438" spans="34:73">
      <c r="AH438" s="23"/>
      <c r="AI438" s="23"/>
      <c r="AJ438" s="23"/>
      <c r="AK438" s="23"/>
      <c r="AL438" s="23"/>
      <c r="AM438" s="23"/>
      <c r="AN438" s="23"/>
      <c r="AO438" s="23"/>
      <c r="AP438" s="23"/>
      <c r="AQ438" s="23"/>
      <c r="AR438" s="23"/>
      <c r="AS438" s="23"/>
      <c r="AT438" s="23"/>
      <c r="AU438" s="23"/>
      <c r="AX438" s="23"/>
      <c r="AZ438" s="23"/>
      <c r="BD438" s="23"/>
      <c r="BE438" s="23"/>
      <c r="BF438" s="23"/>
      <c r="BG438" s="23"/>
      <c r="BI438" s="23"/>
      <c r="BM438" s="23"/>
      <c r="BN438" s="23"/>
      <c r="BO438" s="23"/>
      <c r="BP438" s="23"/>
      <c r="BQ438" s="23"/>
      <c r="BS438" s="23"/>
      <c r="BU438" s="23"/>
    </row>
  </sheetData>
  <pageMargins left="0.78740157499999996" right="0.78740157499999996" top="0.984251969" bottom="0.984251969" header="0.4921259845" footer="0.4921259845"/>
  <pageSetup paperSize="9" scale="32" orientation="landscape"/>
  <headerFooter alignWithMargins="0">
    <oddHeader>&amp;F</oddHeader>
    <oddFooter>&amp;L&amp;B Vertraulich&amp;B&amp;C&amp;D&amp;RSeite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J438"/>
  <sheetViews>
    <sheetView zoomScale="80" zoomScaleNormal="80" workbookViewId="0">
      <pane xSplit="2" ySplit="5" topLeftCell="C6" activePane="bottomRight" state="frozen"/>
      <selection activeCell="P12" sqref="P12"/>
      <selection pane="topRight" activeCell="P12" sqref="P12"/>
      <selection pane="bottomLeft" activeCell="P12" sqref="P12"/>
      <selection pane="bottomRight" activeCell="D18" sqref="D18"/>
    </sheetView>
  </sheetViews>
  <sheetFormatPr baseColWidth="10" defaultColWidth="10.85546875" defaultRowHeight="14.25" outlineLevelRow="1"/>
  <cols>
    <col min="1" max="1" width="27.5703125" style="22" customWidth="1"/>
    <col min="2" max="2" width="53.5703125" style="22" customWidth="1"/>
    <col min="3" max="7" width="10.85546875" style="22"/>
    <col min="8" max="9" width="11.140625" style="22" bestFit="1" customWidth="1"/>
    <col min="10" max="23" width="10.85546875" style="22"/>
    <col min="24" max="24" width="13" style="22" bestFit="1" customWidth="1"/>
    <col min="25" max="16384" width="10.85546875" style="22"/>
  </cols>
  <sheetData>
    <row r="1" spans="1:88" s="17" customFormat="1">
      <c r="C1" s="16" t="str">
        <f t="shared" ref="C1:K1" si="0">C148</f>
        <v>sawnwood, board, softwood, raw, kiln dried (u=10%), at sawmill/m3/AT U</v>
      </c>
      <c r="D1" s="16" t="str">
        <f t="shared" si="0"/>
        <v>sawnwood, board, softwood, raw, kiln dried (u=10%), at sawmill/m3/DE U</v>
      </c>
      <c r="E1" s="16" t="str">
        <f t="shared" si="0"/>
        <v>sawnwood, board, softwood, raw, kiln dried (u=10%), at sawmill/m3/FI U</v>
      </c>
      <c r="F1" s="16" t="str">
        <f t="shared" si="0"/>
        <v>sawnwood, board, softwood, raw, kiln dried (u=10%), at sawmill/m3/FR U</v>
      </c>
      <c r="G1" s="16" t="str">
        <f t="shared" si="0"/>
        <v>sawnwood, board, softwood, raw, kiln dried (u=10%), at sawmill/m3/HU U</v>
      </c>
      <c r="H1" s="16" t="str">
        <f t="shared" si="0"/>
        <v>sawnwood, board, softwood, raw, kiln dried (u=10%), at sawmill/m3/IT U</v>
      </c>
      <c r="I1" s="16" t="str">
        <f t="shared" si="0"/>
        <v>sawnwood, board, softwood, raw, kiln dried (u=10%), at sawmill/m3/NO U</v>
      </c>
      <c r="J1" s="16" t="str">
        <f t="shared" si="0"/>
        <v>sawnwood, board, softwood, raw, kiln dried (u=10%), at sawmill/m3/SE U</v>
      </c>
      <c r="K1" s="16" t="str">
        <f t="shared" si="0"/>
        <v>sawnwood, board, softwood, raw, kiln dried (u=10%), at sawmill_631/CH U</v>
      </c>
      <c r="L1" s="16"/>
      <c r="M1" s="16"/>
      <c r="N1" s="16" t="str">
        <f t="shared" ref="N1:AE1" si="1">N148</f>
        <v>glued laminated timber, indoor use, at plant/m3/AT U</v>
      </c>
      <c r="O1" s="16" t="str">
        <f t="shared" si="1"/>
        <v>glued laminated timber, indoor use, at plant/m3/DE U</v>
      </c>
      <c r="P1" s="16" t="str">
        <f t="shared" si="1"/>
        <v>glued laminated timber, indoor use, at plant/m3/FI U</v>
      </c>
      <c r="Q1" s="16" t="str">
        <f t="shared" si="1"/>
        <v>glued laminated timber, indoor use, at plant/m3/FR U</v>
      </c>
      <c r="R1" s="16" t="str">
        <f t="shared" si="1"/>
        <v>glued laminated timber, indoor use, at plant/m3/HU U</v>
      </c>
      <c r="S1" s="16" t="str">
        <f t="shared" si="1"/>
        <v>glued laminated timber, indoor use, at plant/m3/IT U</v>
      </c>
      <c r="T1" s="16" t="str">
        <f t="shared" si="1"/>
        <v>glued laminated timber, indoor use, at plant/m3/NO U</v>
      </c>
      <c r="U1" s="16" t="str">
        <f t="shared" si="1"/>
        <v>glued laminated timber, indoor use, at plant/m3/SE U</v>
      </c>
      <c r="V1" s="16" t="str">
        <f t="shared" si="1"/>
        <v>glued laminated timber, indoor use, at plant_631/m3/CH U</v>
      </c>
      <c r="W1" s="16" t="str">
        <f t="shared" si="1"/>
        <v>glued laminated timber, outdoor use, at plant/m3/AT U</v>
      </c>
      <c r="X1" s="16" t="str">
        <f t="shared" si="1"/>
        <v>glued laminated timber, outdoor use, at plant/m3/DE U</v>
      </c>
      <c r="Y1" s="16" t="str">
        <f t="shared" si="1"/>
        <v>glued laminated timber, outdoor use, at plant/m3/FI U</v>
      </c>
      <c r="Z1" s="16" t="str">
        <f t="shared" si="1"/>
        <v>glued laminated timber, outdoor use, at plant/m3/FR U</v>
      </c>
      <c r="AA1" s="16" t="str">
        <f t="shared" si="1"/>
        <v>glued laminated timber, outdoor use, at plant/m3/HU U</v>
      </c>
      <c r="AB1" s="16" t="str">
        <f t="shared" si="1"/>
        <v>glued laminated timber, outdoor use, at plant/m3/IT U</v>
      </c>
      <c r="AC1" s="16" t="str">
        <f t="shared" si="1"/>
        <v>glued laminated timber, outdoor use, at plant/m3/NO U</v>
      </c>
      <c r="AD1" s="16" t="str">
        <f t="shared" si="1"/>
        <v>glued laminated timber, outdoor use, at plant/m3/SE U</v>
      </c>
      <c r="AE1" s="16" t="str">
        <f t="shared" si="1"/>
        <v>glued laminated timber, outdoor use, at plant_631/m3/CH U</v>
      </c>
      <c r="AF1" s="16"/>
      <c r="AG1" s="16"/>
      <c r="AH1" s="16" t="str">
        <f>AH148</f>
        <v>disposal, glue-laminated timber/kg/CH U</v>
      </c>
      <c r="AI1" s="16" t="str">
        <f>AI148</f>
        <v>disposal, fibreboard, soft/kg/CH U</v>
      </c>
      <c r="AJ1" s="16" t="str">
        <f t="shared" ref="AJ1:BO1" si="2">AJ148</f>
        <v>disposal, sawn timber, hardwood, air-dried/kg/CH U</v>
      </c>
      <c r="AK1" s="16" t="str">
        <f t="shared" si="2"/>
        <v>disposal, sawn timber, hardwood, air-/kiln-dried/kg/CH U</v>
      </c>
      <c r="AL1" s="16"/>
      <c r="AM1" s="16" t="str">
        <f t="shared" si="2"/>
        <v>disposal, softwood, air-dried/kg/CH U</v>
      </c>
      <c r="AN1" s="16" t="str">
        <f t="shared" si="2"/>
        <v>disposal, softwood, kiln-dried/kg/CH U</v>
      </c>
      <c r="AO1" s="16"/>
      <c r="AP1" s="16" t="str">
        <f t="shared" si="2"/>
        <v>disposal, particle board, outdoor application/kg/CH U</v>
      </c>
      <c r="AQ1" s="16" t="str">
        <f t="shared" si="2"/>
        <v>disposal, particle board, indoor application/kg/CH U</v>
      </c>
      <c r="AR1" s="16" t="str">
        <f t="shared" si="2"/>
        <v>Transport, lorry &gt;16t, fleet average/RER U</v>
      </c>
      <c r="AS1" s="16" t="str">
        <f t="shared" si="2"/>
        <v>Transport, freight, rail/RER U</v>
      </c>
      <c r="AT1" s="16" t="str">
        <f t="shared" si="2"/>
        <v>Transport, lorry 20-28t, fleet average/CH U</v>
      </c>
      <c r="AU1" s="16" t="str">
        <f t="shared" si="2"/>
        <v>Transport, freight, rail/CH U</v>
      </c>
      <c r="AV1" s="16" t="str">
        <f t="shared" si="2"/>
        <v>Transport, lorry &gt;32t, EURO3/RER U</v>
      </c>
      <c r="AW1" s="16" t="str">
        <f t="shared" si="2"/>
        <v>Transport, lorry 16-32t, EURO3/RER U</v>
      </c>
      <c r="AX1" s="16" t="str">
        <f t="shared" si="2"/>
        <v>sawlog and veneer log, hardwood, sustainable forest management, measured as solid wood under bark, at forest road/m3/AT U</v>
      </c>
      <c r="AY1" s="16" t="str">
        <f t="shared" si="2"/>
        <v>sawlog and veneer log, hardwood, sustainable forest management, measured as solid wood under bark, at forest road/m3/DE U</v>
      </c>
      <c r="AZ1" s="16" t="str">
        <f t="shared" si="2"/>
        <v>sawlog and veneer log, hardwood, sustainable forest management, measured as solid wood under bark, at forest road/m3/FI U</v>
      </c>
      <c r="BA1" s="16" t="str">
        <f t="shared" si="2"/>
        <v>sawlog and veneer log, hardwood, sustainable forest management, measured as solid wood under bark, at forest road/m3/FR U</v>
      </c>
      <c r="BB1" s="16" t="str">
        <f t="shared" si="2"/>
        <v>sawlog and veneer log, hardwood, sustainable forest management, measured as solid wood under bark, at forest road/m3/HU U</v>
      </c>
      <c r="BC1" s="16" t="str">
        <f t="shared" si="2"/>
        <v>sawlog and veneer log, hardwood, sustainable forest management, measured as solid wood under bark, at forest road/m3/IT U</v>
      </c>
      <c r="BD1" s="16" t="str">
        <f t="shared" si="2"/>
        <v>sawlog and veneer log, hardwood, sustainable forest management, measured as solid wood under bark, at forest road/m3/NO U</v>
      </c>
      <c r="BE1" s="16" t="str">
        <f t="shared" si="2"/>
        <v>sawlog and veneer log, hardwood, sustainable forest management, measured as solid wood under bark, at forest road/m3/SE U</v>
      </c>
      <c r="BF1" s="16" t="str">
        <f t="shared" si="2"/>
        <v>sawlog and veneer log, hardwood, sustainable forest management, measured as solid wood under bark, at forest road_631/CH U</v>
      </c>
      <c r="BG1" s="16" t="str">
        <f t="shared" si="2"/>
        <v>sawlog and veneer log, softwood, sustainable forest management, measured as solid wood under bark, at forest road/m3/AT U</v>
      </c>
      <c r="BH1" s="16" t="str">
        <f t="shared" si="2"/>
        <v>sawlog and veneer log, softwood, sustainable forest management, measured as solid wood under bark, at forest road/m3/DE U</v>
      </c>
      <c r="BI1" s="16" t="str">
        <f t="shared" si="2"/>
        <v>sawlog and veneer log, softwood, sustainable forest management, measured as solid wood under bark, at forest road/m3/FI U</v>
      </c>
      <c r="BJ1" s="16" t="str">
        <f t="shared" si="2"/>
        <v>sawlog and veneer log, softwood, sustainable forest management, measured as solid wood under bark, at forest road/m3/FR U</v>
      </c>
      <c r="BK1" s="16" t="str">
        <f t="shared" si="2"/>
        <v>sawlog and veneer log, softwood, sustainable forest management, measured as solid wood under bark, at forest road/m3/HU U</v>
      </c>
      <c r="BL1" s="16" t="str">
        <f t="shared" si="2"/>
        <v>sawlog and veneer log, softwood, sustainable forest management, measured as solid wood under bark, at forest road/m3/IT U</v>
      </c>
      <c r="BM1" s="16" t="str">
        <f t="shared" si="2"/>
        <v>sawlog and veneer log, softwood, sustainable forest management, measured as solid wood under bark, at forest road/m3/NO U</v>
      </c>
      <c r="BN1" s="16" t="str">
        <f t="shared" si="2"/>
        <v>sawlog and veneer log, softwood, sustainable forest management, measured as solid wood under bark, at forest road/m3/SE U</v>
      </c>
      <c r="BO1" s="16" t="str">
        <f t="shared" si="2"/>
        <v>sawlog and veneer log, softwood, sustainable forest management, measured as solid wood under bark, at forest road_631/CH U</v>
      </c>
      <c r="BS1" s="16" t="s">
        <v>848</v>
      </c>
      <c r="BT1" s="16" t="s">
        <v>849</v>
      </c>
      <c r="BU1" s="16" t="s">
        <v>850</v>
      </c>
      <c r="BV1" s="16" t="s">
        <v>851</v>
      </c>
      <c r="BW1" s="16" t="s">
        <v>852</v>
      </c>
      <c r="BX1" s="16" t="s">
        <v>853</v>
      </c>
      <c r="BY1" s="16" t="s">
        <v>854</v>
      </c>
      <c r="BZ1" s="16" t="s">
        <v>855</v>
      </c>
      <c r="CA1" s="16" t="s">
        <v>856</v>
      </c>
      <c r="CB1" s="16" t="s">
        <v>857</v>
      </c>
      <c r="CC1" s="16" t="s">
        <v>858</v>
      </c>
      <c r="CD1" s="16" t="s">
        <v>859</v>
      </c>
      <c r="CE1" s="16" t="s">
        <v>860</v>
      </c>
      <c r="CF1" s="16" t="s">
        <v>861</v>
      </c>
      <c r="CG1" s="16" t="s">
        <v>862</v>
      </c>
      <c r="CH1" s="16" t="s">
        <v>863</v>
      </c>
      <c r="CI1" s="16" t="s">
        <v>864</v>
      </c>
      <c r="CJ1" s="16" t="s">
        <v>865</v>
      </c>
    </row>
    <row r="2" spans="1:88" s="17" customFormat="1">
      <c r="B2" s="17" t="s">
        <v>1117</v>
      </c>
      <c r="C2" s="16" t="str">
        <f t="shared" ref="C2:K2" si="3">IF(ISERROR(SEARCH("hardwood",C1)),IF(ISERROR(SEARCH("softwood",C1)),"", "softwood"),"hardwood")</f>
        <v>softwood</v>
      </c>
      <c r="D2" s="16" t="str">
        <f t="shared" si="3"/>
        <v>softwood</v>
      </c>
      <c r="E2" s="16" t="str">
        <f t="shared" si="3"/>
        <v>softwood</v>
      </c>
      <c r="F2" s="16" t="str">
        <f t="shared" si="3"/>
        <v>softwood</v>
      </c>
      <c r="G2" s="16" t="str">
        <f t="shared" si="3"/>
        <v>softwood</v>
      </c>
      <c r="H2" s="16" t="str">
        <f t="shared" si="3"/>
        <v>softwood</v>
      </c>
      <c r="I2" s="16" t="str">
        <f t="shared" si="3"/>
        <v>softwood</v>
      </c>
      <c r="J2" s="16" t="str">
        <f t="shared" si="3"/>
        <v>softwood</v>
      </c>
      <c r="K2" s="16" t="str">
        <f t="shared" si="3"/>
        <v>softwood</v>
      </c>
      <c r="L2" s="16"/>
      <c r="M2" s="16"/>
      <c r="N2" s="16" t="s">
        <v>184</v>
      </c>
      <c r="O2" s="16" t="s">
        <v>184</v>
      </c>
      <c r="P2" s="16" t="s">
        <v>184</v>
      </c>
      <c r="Q2" s="16" t="s">
        <v>184</v>
      </c>
      <c r="R2" s="16" t="s">
        <v>184</v>
      </c>
      <c r="S2" s="16" t="s">
        <v>184</v>
      </c>
      <c r="T2" s="16" t="s">
        <v>184</v>
      </c>
      <c r="U2" s="16" t="s">
        <v>184</v>
      </c>
      <c r="V2" s="16" t="s">
        <v>184</v>
      </c>
      <c r="W2" s="16" t="s">
        <v>184</v>
      </c>
      <c r="X2" s="16" t="s">
        <v>184</v>
      </c>
      <c r="Y2" s="16" t="s">
        <v>184</v>
      </c>
      <c r="Z2" s="16" t="s">
        <v>184</v>
      </c>
      <c r="AA2" s="16" t="s">
        <v>184</v>
      </c>
      <c r="AB2" s="16" t="s">
        <v>184</v>
      </c>
      <c r="AC2" s="16" t="s">
        <v>184</v>
      </c>
      <c r="AD2" s="16" t="s">
        <v>184</v>
      </c>
      <c r="AE2" s="16" t="s">
        <v>184</v>
      </c>
      <c r="AF2" s="16"/>
      <c r="AG2" s="16"/>
      <c r="AH2" s="16" t="str">
        <f t="shared" ref="AH2:AK2" si="4">IF(ISERROR(SEARCH("hardwood",AH1)),IF(ISERROR(SEARCH("softwood",AH1)),"", "softwood"),"hardwood")</f>
        <v/>
      </c>
      <c r="AI2" s="16" t="str">
        <f t="shared" si="4"/>
        <v/>
      </c>
      <c r="AJ2" s="16" t="str">
        <f t="shared" si="4"/>
        <v>hardwood</v>
      </c>
      <c r="AK2" s="16" t="str">
        <f t="shared" si="4"/>
        <v>hardwood</v>
      </c>
      <c r="AL2" s="16"/>
      <c r="AM2" s="16" t="str">
        <f t="shared" ref="AM2:AN2" si="5">IF(ISERROR(SEARCH("hardwood",AM1)),IF(ISERROR(SEARCH("softwood",AM1)),"", "softwood"),"hardwood")</f>
        <v>softwood</v>
      </c>
      <c r="AN2" s="16" t="str">
        <f t="shared" si="5"/>
        <v>softwood</v>
      </c>
      <c r="AO2" s="16"/>
      <c r="AP2" s="16" t="str">
        <f t="shared" ref="AP2:BO2" si="6">IF(ISERROR(SEARCH("hardwood",AP1)),IF(ISERROR(SEARCH("softwood",AP1)),"", "softwood"),"hardwood")</f>
        <v/>
      </c>
      <c r="AQ2" s="16" t="str">
        <f t="shared" si="6"/>
        <v/>
      </c>
      <c r="AR2" s="16" t="str">
        <f t="shared" si="6"/>
        <v/>
      </c>
      <c r="AS2" s="16" t="str">
        <f t="shared" si="6"/>
        <v/>
      </c>
      <c r="AT2" s="16" t="str">
        <f t="shared" si="6"/>
        <v/>
      </c>
      <c r="AU2" s="16" t="str">
        <f t="shared" si="6"/>
        <v/>
      </c>
      <c r="AV2" s="16" t="str">
        <f t="shared" si="6"/>
        <v/>
      </c>
      <c r="AW2" s="16" t="str">
        <f t="shared" si="6"/>
        <v/>
      </c>
      <c r="AX2" s="16" t="str">
        <f t="shared" si="6"/>
        <v>hardwood</v>
      </c>
      <c r="AY2" s="16" t="str">
        <f t="shared" si="6"/>
        <v>hardwood</v>
      </c>
      <c r="AZ2" s="16" t="str">
        <f t="shared" si="6"/>
        <v>hardwood</v>
      </c>
      <c r="BA2" s="16" t="str">
        <f t="shared" si="6"/>
        <v>hardwood</v>
      </c>
      <c r="BB2" s="16" t="str">
        <f t="shared" si="6"/>
        <v>hardwood</v>
      </c>
      <c r="BC2" s="16" t="str">
        <f t="shared" si="6"/>
        <v>hardwood</v>
      </c>
      <c r="BD2" s="16" t="str">
        <f t="shared" si="6"/>
        <v>hardwood</v>
      </c>
      <c r="BE2" s="16" t="str">
        <f t="shared" si="6"/>
        <v>hardwood</v>
      </c>
      <c r="BF2" s="16" t="str">
        <f t="shared" si="6"/>
        <v>hardwood</v>
      </c>
      <c r="BG2" s="16" t="str">
        <f t="shared" si="6"/>
        <v>softwood</v>
      </c>
      <c r="BH2" s="16" t="str">
        <f t="shared" si="6"/>
        <v>softwood</v>
      </c>
      <c r="BI2" s="16" t="str">
        <f t="shared" si="6"/>
        <v>softwood</v>
      </c>
      <c r="BJ2" s="16" t="str">
        <f t="shared" si="6"/>
        <v>softwood</v>
      </c>
      <c r="BK2" s="16" t="str">
        <f t="shared" si="6"/>
        <v>softwood</v>
      </c>
      <c r="BL2" s="16" t="str">
        <f t="shared" si="6"/>
        <v>softwood</v>
      </c>
      <c r="BM2" s="16" t="str">
        <f t="shared" si="6"/>
        <v>softwood</v>
      </c>
      <c r="BN2" s="16" t="str">
        <f t="shared" si="6"/>
        <v>softwood</v>
      </c>
      <c r="BO2" s="16" t="str">
        <f t="shared" si="6"/>
        <v>softwood</v>
      </c>
      <c r="BS2" s="16" t="s">
        <v>184</v>
      </c>
      <c r="BT2" s="16" t="s">
        <v>184</v>
      </c>
      <c r="BU2" s="16" t="s">
        <v>184</v>
      </c>
      <c r="BV2" s="16" t="s">
        <v>184</v>
      </c>
      <c r="BW2" s="16" t="s">
        <v>184</v>
      </c>
      <c r="BX2" s="16" t="s">
        <v>184</v>
      </c>
      <c r="BY2" s="16" t="s">
        <v>184</v>
      </c>
      <c r="BZ2" s="16" t="s">
        <v>184</v>
      </c>
      <c r="CA2" s="16" t="s">
        <v>184</v>
      </c>
      <c r="CB2" s="16" t="s">
        <v>184</v>
      </c>
      <c r="CC2" s="16" t="s">
        <v>184</v>
      </c>
      <c r="CD2" s="16" t="s">
        <v>184</v>
      </c>
      <c r="CE2" s="16" t="s">
        <v>184</v>
      </c>
      <c r="CF2" s="16" t="s">
        <v>184</v>
      </c>
      <c r="CG2" s="16" t="s">
        <v>184</v>
      </c>
      <c r="CH2" s="16" t="s">
        <v>184</v>
      </c>
      <c r="CI2" s="16" t="s">
        <v>184</v>
      </c>
      <c r="CJ2" s="16" t="s">
        <v>184</v>
      </c>
    </row>
    <row r="3" spans="1:88" s="17" customFormat="1">
      <c r="B3" s="17" t="s">
        <v>1116</v>
      </c>
      <c r="C3" s="16" t="str">
        <f t="shared" ref="C3:K3" si="7">IF(ISERROR(SEARCH("10",C1)),IF(ISERROR(SEARCH("20",C1)),"", "20"),"10")</f>
        <v>10</v>
      </c>
      <c r="D3" s="16" t="str">
        <f t="shared" si="7"/>
        <v>10</v>
      </c>
      <c r="E3" s="16" t="str">
        <f t="shared" si="7"/>
        <v>10</v>
      </c>
      <c r="F3" s="16" t="str">
        <f t="shared" si="7"/>
        <v>10</v>
      </c>
      <c r="G3" s="16" t="str">
        <f t="shared" si="7"/>
        <v>10</v>
      </c>
      <c r="H3" s="16" t="str">
        <f t="shared" si="7"/>
        <v>10</v>
      </c>
      <c r="I3" s="16" t="str">
        <f t="shared" si="7"/>
        <v>10</v>
      </c>
      <c r="J3" s="16" t="str">
        <f t="shared" si="7"/>
        <v>10</v>
      </c>
      <c r="K3" s="16" t="str">
        <f t="shared" si="7"/>
        <v>10</v>
      </c>
      <c r="L3" s="16"/>
      <c r="M3" s="16"/>
      <c r="N3" s="106">
        <v>10</v>
      </c>
      <c r="O3" s="106">
        <v>10</v>
      </c>
      <c r="P3" s="106">
        <v>10</v>
      </c>
      <c r="Q3" s="106">
        <v>10</v>
      </c>
      <c r="R3" s="106">
        <v>10</v>
      </c>
      <c r="S3" s="106">
        <v>10</v>
      </c>
      <c r="T3" s="106">
        <v>10</v>
      </c>
      <c r="U3" s="106">
        <v>10</v>
      </c>
      <c r="V3" s="106">
        <v>10</v>
      </c>
      <c r="W3" s="106">
        <v>10</v>
      </c>
      <c r="X3" s="106">
        <v>10</v>
      </c>
      <c r="Y3" s="106">
        <v>10</v>
      </c>
      <c r="Z3" s="106">
        <v>10</v>
      </c>
      <c r="AA3" s="106">
        <v>10</v>
      </c>
      <c r="AB3" s="106">
        <v>10</v>
      </c>
      <c r="AC3" s="106">
        <v>10</v>
      </c>
      <c r="AD3" s="106">
        <v>10</v>
      </c>
      <c r="AE3" s="106">
        <v>10</v>
      </c>
      <c r="AF3" s="16"/>
      <c r="AG3" s="16"/>
      <c r="AH3" s="16" t="str">
        <f>IF(ISERROR(SEARCH("10",AH1)),IF(ISERROR(SEARCH("20",AH1)),"", "20"),"10")</f>
        <v/>
      </c>
      <c r="AI3" s="16" t="str">
        <f t="shared" ref="AI3:BO3" si="8">IF(ISERROR(SEARCH("10",AI1)),IF(ISERROR(SEARCH("20",AI1)),"", "20"),"10")</f>
        <v/>
      </c>
      <c r="AJ3" s="16" t="str">
        <f t="shared" si="8"/>
        <v/>
      </c>
      <c r="AK3" s="16" t="str">
        <f t="shared" si="8"/>
        <v/>
      </c>
      <c r="AL3" s="16" t="str">
        <f t="shared" si="8"/>
        <v/>
      </c>
      <c r="AM3" s="16" t="str">
        <f t="shared" si="8"/>
        <v/>
      </c>
      <c r="AN3" s="16" t="str">
        <f t="shared" si="8"/>
        <v/>
      </c>
      <c r="AO3" s="16" t="str">
        <f t="shared" si="8"/>
        <v/>
      </c>
      <c r="AP3" s="16" t="str">
        <f t="shared" si="8"/>
        <v/>
      </c>
      <c r="AQ3" s="16" t="str">
        <f t="shared" si="8"/>
        <v/>
      </c>
      <c r="AR3" s="16" t="str">
        <f t="shared" si="8"/>
        <v/>
      </c>
      <c r="AS3" s="16" t="str">
        <f t="shared" si="8"/>
        <v/>
      </c>
      <c r="AT3" s="16" t="str">
        <f t="shared" si="8"/>
        <v>20</v>
      </c>
      <c r="AU3" s="16" t="str">
        <f t="shared" si="8"/>
        <v/>
      </c>
      <c r="AV3" s="16" t="str">
        <f t="shared" si="8"/>
        <v/>
      </c>
      <c r="AW3" s="16" t="str">
        <f t="shared" si="8"/>
        <v/>
      </c>
      <c r="AX3" s="16" t="str">
        <f t="shared" si="8"/>
        <v/>
      </c>
      <c r="AY3" s="16" t="str">
        <f t="shared" si="8"/>
        <v/>
      </c>
      <c r="AZ3" s="16" t="str">
        <f t="shared" si="8"/>
        <v/>
      </c>
      <c r="BA3" s="16" t="str">
        <f t="shared" si="8"/>
        <v/>
      </c>
      <c r="BB3" s="16" t="str">
        <f t="shared" si="8"/>
        <v/>
      </c>
      <c r="BC3" s="16" t="str">
        <f t="shared" si="8"/>
        <v/>
      </c>
      <c r="BD3" s="16" t="str">
        <f t="shared" si="8"/>
        <v/>
      </c>
      <c r="BE3" s="16" t="str">
        <f t="shared" si="8"/>
        <v/>
      </c>
      <c r="BF3" s="16" t="str">
        <f t="shared" si="8"/>
        <v/>
      </c>
      <c r="BG3" s="16" t="str">
        <f t="shared" si="8"/>
        <v/>
      </c>
      <c r="BH3" s="16" t="str">
        <f t="shared" si="8"/>
        <v/>
      </c>
      <c r="BI3" s="16" t="str">
        <f t="shared" si="8"/>
        <v/>
      </c>
      <c r="BJ3" s="16" t="str">
        <f t="shared" si="8"/>
        <v/>
      </c>
      <c r="BK3" s="16" t="str">
        <f t="shared" si="8"/>
        <v/>
      </c>
      <c r="BL3" s="16" t="str">
        <f t="shared" si="8"/>
        <v/>
      </c>
      <c r="BM3" s="16" t="str">
        <f t="shared" si="8"/>
        <v/>
      </c>
      <c r="BN3" s="16" t="str">
        <f t="shared" si="8"/>
        <v/>
      </c>
      <c r="BO3" s="16" t="str">
        <f t="shared" si="8"/>
        <v/>
      </c>
      <c r="BS3" s="106">
        <v>10</v>
      </c>
      <c r="BT3" s="106">
        <v>10</v>
      </c>
      <c r="BU3" s="106">
        <v>10</v>
      </c>
      <c r="BV3" s="106">
        <v>10</v>
      </c>
      <c r="BW3" s="106">
        <v>10</v>
      </c>
      <c r="BX3" s="106">
        <v>10</v>
      </c>
      <c r="BY3" s="106">
        <v>10</v>
      </c>
      <c r="BZ3" s="106">
        <v>10</v>
      </c>
      <c r="CA3" s="106">
        <v>10</v>
      </c>
      <c r="CB3" s="106">
        <v>10</v>
      </c>
      <c r="CC3" s="106">
        <v>10</v>
      </c>
      <c r="CD3" s="106">
        <v>10</v>
      </c>
      <c r="CE3" s="106">
        <v>10</v>
      </c>
      <c r="CF3" s="106">
        <v>10</v>
      </c>
      <c r="CG3" s="106">
        <v>10</v>
      </c>
      <c r="CH3" s="106">
        <v>10</v>
      </c>
      <c r="CI3" s="106">
        <v>10</v>
      </c>
      <c r="CJ3" s="106">
        <v>10</v>
      </c>
    </row>
    <row r="4" spans="1:88" s="17" customFormat="1">
      <c r="C4"/>
      <c r="D4"/>
      <c r="E4"/>
      <c r="F4"/>
      <c r="G4"/>
      <c r="H4"/>
      <c r="I4"/>
      <c r="J4"/>
      <c r="K4"/>
      <c r="L4"/>
      <c r="M4"/>
      <c r="N4" s="255" t="e">
        <f>IF(SEARCH(Holzrechner!$C$18,'s5.LCIA'!N1),"X",)</f>
        <v>#N/A</v>
      </c>
      <c r="O4" s="255" t="e">
        <f>IF(SEARCH(Holzrechner!$C$18,'s5.LCIA'!O1),"X",)</f>
        <v>#N/A</v>
      </c>
      <c r="P4" s="255" t="e">
        <f>IF(SEARCH(Holzrechner!$C$18,'s5.LCIA'!P1),"X",)</f>
        <v>#N/A</v>
      </c>
      <c r="Q4" s="255" t="e">
        <f>IF(SEARCH(Holzrechner!$C$18,'s5.LCIA'!Q1),"X",)</f>
        <v>#N/A</v>
      </c>
      <c r="R4" s="255" t="e">
        <f>IF(SEARCH(Holzrechner!$C$18,'s5.LCIA'!R1),"X",)</f>
        <v>#N/A</v>
      </c>
      <c r="S4" s="255" t="e">
        <f>IF(SEARCH(Holzrechner!$C$18,'s5.LCIA'!S1),"X",)</f>
        <v>#N/A</v>
      </c>
      <c r="T4" s="255" t="e">
        <f>IF(SEARCH(Holzrechner!$C$18,'s5.LCIA'!T1),"X",)</f>
        <v>#N/A</v>
      </c>
      <c r="U4" s="255" t="e">
        <f>IF(SEARCH(Holzrechner!$C$18,'s5.LCIA'!U1),"X",)</f>
        <v>#N/A</v>
      </c>
      <c r="V4" s="255" t="e">
        <f>IF(SEARCH(Holzrechner!$C$18,'s5.LCIA'!V1),"X",)</f>
        <v>#N/A</v>
      </c>
      <c r="W4" s="255" t="e">
        <f>IF(SEARCH(Holzrechner!$C$18,'s5.LCIA'!W1),"X",)</f>
        <v>#N/A</v>
      </c>
      <c r="X4" s="255" t="e">
        <f>IF(SEARCH(Holzrechner!$C$18,'s5.LCIA'!X1),"X",)</f>
        <v>#N/A</v>
      </c>
      <c r="Y4" s="255" t="e">
        <f>IF(SEARCH(Holzrechner!$C$18,'s5.LCIA'!Y1),"X",)</f>
        <v>#N/A</v>
      </c>
      <c r="Z4" s="255" t="e">
        <f>IF(SEARCH(Holzrechner!$C$18,'s5.LCIA'!Z1),"X",)</f>
        <v>#N/A</v>
      </c>
      <c r="AA4" s="255" t="e">
        <f>IF(SEARCH(Holzrechner!$C$18,'s5.LCIA'!AA1),"X",)</f>
        <v>#N/A</v>
      </c>
      <c r="AB4" s="255" t="e">
        <f>IF(SEARCH(Holzrechner!$C$18,'s5.LCIA'!AB1),"X",)</f>
        <v>#N/A</v>
      </c>
      <c r="AC4" s="255" t="e">
        <f>IF(SEARCH(Holzrechner!$C$18,'s5.LCIA'!AC1),"X",)</f>
        <v>#N/A</v>
      </c>
      <c r="AD4" s="255" t="e">
        <f>IF(SEARCH(Holzrechner!$C$18,'s5.LCIA'!AD1),"X",)</f>
        <v>#N/A</v>
      </c>
      <c r="AE4" s="255" t="e">
        <f>IF(SEARCH(Holzrechner!$C$18,'s5.LCIA'!AE1),"X",)</f>
        <v>#N/A</v>
      </c>
      <c r="AF4" s="29"/>
      <c r="AG4"/>
      <c r="AH4" s="255">
        <f t="array" ref="AH4">IF(OR(Holzrechner!$B$18=3,Holzrechner!$B$18=4),"X",)</f>
        <v>0</v>
      </c>
      <c r="AI4" s="255" t="e">
        <f t="array" ref="AI4">IF(Holzrechner!$C$18="fibreboard","X",)</f>
        <v>#N/A</v>
      </c>
      <c r="AJ4" s="256">
        <f t="array" ref="AJ4">IF(AND(OR(Holzrechner!$B$18=1,Holzrechner!$B$18=2,Holzrechner!$B$18=5),OR(Holzrechner!$F$18=3,Holzrechner!$F$18=4,Holzrechner!$F$18=6,Holzrechner!$F$18=7)),"X",)</f>
        <v>0</v>
      </c>
      <c r="AK4" s="256">
        <f>IF(AND(OR(Holzrechner!$B$18=1,Holzrechner!$B$18=2,Holzrechner!$B$18=5),OR(Holzrechner!$F$18=2,Holzrechner!$F$18=5)),"X",)</f>
        <v>0</v>
      </c>
      <c r="AL4" s="104"/>
      <c r="AM4" s="256">
        <f t="array" ref="AM4">IF(AND(OR(Holzrechner!$B$18=1,Holzrechner!$B$18=2,Holzrechner!$B$18=5),OR(Holzrechner!$F$18=3,Holzrechner!$F$18=4,Holzrechner!$F$18=6,Holzrechner!$F$18=7)),"X",)</f>
        <v>0</v>
      </c>
      <c r="AN4" s="256">
        <f>IF(AND(OR(Holzrechner!$B$18=1,Holzrechner!$B$18=2,Holzrechner!$B$18=5),OR(Holzrechner!$F$18=2,Holzrechner!$F$18=5)),"X",)</f>
        <v>0</v>
      </c>
      <c r="AO4" s="104"/>
      <c r="AP4" s="255">
        <f>IF(Holzrechner!$B$18=Holzrechner!$B$9,"X",)</f>
        <v>0</v>
      </c>
      <c r="AQ4" s="255">
        <f>IF(OR(Holzrechner!$B$18=Holzrechner!$B$10,Holzrechner!$B$18=Holzrechner!$B$11),"X",)</f>
        <v>0</v>
      </c>
      <c r="AR4" s="255" t="e">
        <f>IF(AND(SEARCH(Holzrechner!$C$18,'s5.LCIA'!AR1),SEARCH(Holzrechner!$E$18,AR1),SEARCH(Holzrechner!$G$18,AR1)),"X",)</f>
        <v>#N/A</v>
      </c>
      <c r="AS4" s="255" t="e">
        <f>IF(AND(SEARCH(Holzrechner!$C$18,'s5.LCIA'!AS1),SEARCH(Holzrechner!$E$18,AS1),SEARCH(Holzrechner!$G$18,AS1)),"X",)</f>
        <v>#N/A</v>
      </c>
      <c r="AT4" s="255" t="e">
        <f>IF(AND(SEARCH(Holzrechner!$C$18,'s5.LCIA'!AT1),SEARCH(Holzrechner!$E$18,AT1),SEARCH(Holzrechner!$G$18,AT1)),"X",)</f>
        <v>#N/A</v>
      </c>
      <c r="AU4" s="255" t="e">
        <f>IF(AND(SEARCH(Holzrechner!$C$18,'s5.LCIA'!AU1),SEARCH(Holzrechner!$E$18,AU1),SEARCH(Holzrechner!$G$18,AU1)),"X",)</f>
        <v>#N/A</v>
      </c>
      <c r="AV4" s="255" t="e">
        <f>IF(AND(SEARCH(Holzrechner!$C$18,'s5.LCIA'!AV1),SEARCH(Holzrechner!$E$18,AV1),SEARCH(Holzrechner!$G$18,AV1)),"X",)</f>
        <v>#N/A</v>
      </c>
      <c r="AW4" s="255" t="e">
        <f>IF(AND(SEARCH(Holzrechner!$C$18,'s5.LCIA'!AW1),SEARCH(Holzrechner!$E$18,AW1),SEARCH(Holzrechner!$G$18,AW1)),"X",)</f>
        <v>#N/A</v>
      </c>
      <c r="AX4" s="255" t="e">
        <f>IF(SEARCH(Holzrechner!$E$18,AX1),"X",)</f>
        <v>#VALUE!</v>
      </c>
      <c r="AY4" s="255" t="e">
        <f>IF(SEARCH(Holzrechner!$E$18,AY1),"X",)</f>
        <v>#VALUE!</v>
      </c>
      <c r="AZ4" s="255" t="e">
        <f>IF(SEARCH(Holzrechner!$E$18,AZ1),"X",)</f>
        <v>#VALUE!</v>
      </c>
      <c r="BA4" s="255" t="e">
        <f>IF(SEARCH(Holzrechner!$E$18,BA1),"X",)</f>
        <v>#VALUE!</v>
      </c>
      <c r="BB4" s="255" t="e">
        <f>IF(SEARCH(Holzrechner!$E$18,BB1),"X",)</f>
        <v>#VALUE!</v>
      </c>
      <c r="BC4" s="255" t="e">
        <f>IF(SEARCH(Holzrechner!$E$18,BC1),"X",)</f>
        <v>#VALUE!</v>
      </c>
      <c r="BD4" s="255" t="e">
        <f>IF(SEARCH(Holzrechner!$E$18,BD1),"X",)</f>
        <v>#VALUE!</v>
      </c>
      <c r="BE4" s="255" t="e">
        <f>IF(SEARCH(Holzrechner!$E$18,BE1),"X",)</f>
        <v>#VALUE!</v>
      </c>
      <c r="BF4" s="255" t="e">
        <f>IF(SEARCH(Holzrechner!$E$18,BF1),"X",)</f>
        <v>#VALUE!</v>
      </c>
      <c r="BG4" s="255" t="e">
        <f>IF(SEARCH(Holzrechner!$E$18,BG1),"X",)</f>
        <v>#VALUE!</v>
      </c>
      <c r="BH4" s="255" t="e">
        <f>IF(SEARCH(Holzrechner!$E$18,BH1),"X",)</f>
        <v>#VALUE!</v>
      </c>
      <c r="BI4" s="255" t="e">
        <f>IF(SEARCH(Holzrechner!$E$18,BI1),"X",)</f>
        <v>#VALUE!</v>
      </c>
      <c r="BJ4" s="255" t="e">
        <f>IF(SEARCH(Holzrechner!$E$18,BJ1),"X",)</f>
        <v>#VALUE!</v>
      </c>
      <c r="BK4" s="255" t="e">
        <f>IF(SEARCH(Holzrechner!$E$18,BK1),"X",)</f>
        <v>#VALUE!</v>
      </c>
      <c r="BL4" s="255" t="e">
        <f>IF(SEARCH(Holzrechner!$E$18,BL1),"X",)</f>
        <v>#VALUE!</v>
      </c>
      <c r="BM4" s="255" t="e">
        <f>IF(SEARCH(Holzrechner!$E$18,BM1),"X",)</f>
        <v>#VALUE!</v>
      </c>
      <c r="BN4" s="255" t="e">
        <f>IF(SEARCH(Holzrechner!$E$18,BN1),"X",)</f>
        <v>#VALUE!</v>
      </c>
      <c r="BO4" s="255" t="e">
        <f>IF(SEARCH(Holzrechner!$E$18,BO1),"X",)</f>
        <v>#VALUE!</v>
      </c>
      <c r="BS4" s="255"/>
      <c r="BT4" s="255"/>
      <c r="BU4" s="255"/>
      <c r="BV4" s="255"/>
      <c r="BW4" s="255"/>
      <c r="BX4" s="255"/>
      <c r="BY4" s="255"/>
      <c r="BZ4" s="255"/>
      <c r="CA4" s="255"/>
      <c r="CB4" s="255"/>
      <c r="CC4" s="255"/>
      <c r="CD4" s="255"/>
      <c r="CE4" s="255"/>
      <c r="CF4" s="255"/>
      <c r="CG4" s="255"/>
      <c r="CH4" s="255"/>
      <c r="CI4" s="255"/>
      <c r="CJ4" s="255"/>
    </row>
    <row r="5" spans="1:88" s="17" customFormat="1" outlineLevel="1">
      <c r="C5" s="29" t="str">
        <f t="shared" ref="C5:K5" si="9">RIGHT(C1,(LEN(C1)-SEARCH("/",C1)))</f>
        <v>m3/AT U</v>
      </c>
      <c r="D5" s="29" t="str">
        <f t="shared" si="9"/>
        <v>m3/DE U</v>
      </c>
      <c r="E5" s="29" t="str">
        <f t="shared" si="9"/>
        <v>m3/FI U</v>
      </c>
      <c r="F5" s="29" t="str">
        <f t="shared" si="9"/>
        <v>m3/FR U</v>
      </c>
      <c r="G5" s="29" t="str">
        <f t="shared" si="9"/>
        <v>m3/HU U</v>
      </c>
      <c r="H5" s="29" t="str">
        <f t="shared" si="9"/>
        <v>m3/IT U</v>
      </c>
      <c r="I5" s="29" t="str">
        <f t="shared" si="9"/>
        <v>m3/NO U</v>
      </c>
      <c r="J5" s="29" t="str">
        <f t="shared" si="9"/>
        <v>m3/SE U</v>
      </c>
      <c r="K5" s="29" t="str">
        <f t="shared" si="9"/>
        <v>CH U</v>
      </c>
      <c r="L5" s="29"/>
      <c r="M5" s="29"/>
      <c r="N5" s="29" t="str">
        <f t="shared" ref="N5:AE5" si="10">RIGHT(N1,(LEN(N1)-SEARCH("/",N1)))</f>
        <v>m3/AT U</v>
      </c>
      <c r="O5" s="29" t="str">
        <f t="shared" si="10"/>
        <v>m3/DE U</v>
      </c>
      <c r="P5" s="29" t="str">
        <f>RIGHT(P1,(LEN(P1)-SEARCH("/",P1)))</f>
        <v>m3/FI U</v>
      </c>
      <c r="Q5" s="29" t="str">
        <f t="shared" si="10"/>
        <v>m3/FR U</v>
      </c>
      <c r="R5" s="29" t="str">
        <f t="shared" si="10"/>
        <v>m3/HU U</v>
      </c>
      <c r="S5" s="29" t="str">
        <f t="shared" si="10"/>
        <v>m3/IT U</v>
      </c>
      <c r="T5" s="29" t="str">
        <f t="shared" si="10"/>
        <v>m3/NO U</v>
      </c>
      <c r="U5" s="29" t="str">
        <f t="shared" si="10"/>
        <v>m3/SE U</v>
      </c>
      <c r="V5" s="29" t="str">
        <f t="shared" si="10"/>
        <v>m3/CH U</v>
      </c>
      <c r="W5" s="29" t="str">
        <f t="shared" si="10"/>
        <v>m3/AT U</v>
      </c>
      <c r="X5" s="29" t="str">
        <f t="shared" si="10"/>
        <v>m3/DE U</v>
      </c>
      <c r="Y5" s="29" t="str">
        <f t="shared" si="10"/>
        <v>m3/FI U</v>
      </c>
      <c r="Z5" s="29" t="str">
        <f t="shared" si="10"/>
        <v>m3/FR U</v>
      </c>
      <c r="AA5" s="29" t="str">
        <f t="shared" si="10"/>
        <v>m3/HU U</v>
      </c>
      <c r="AB5" s="29" t="str">
        <f t="shared" si="10"/>
        <v>m3/IT U</v>
      </c>
      <c r="AC5" s="29" t="str">
        <f t="shared" si="10"/>
        <v>m3/NO U</v>
      </c>
      <c r="AD5" s="29" t="str">
        <f t="shared" si="10"/>
        <v>m3/SE U</v>
      </c>
      <c r="AE5" s="29" t="str">
        <f t="shared" si="10"/>
        <v>m3/CH U</v>
      </c>
      <c r="AF5" s="29"/>
      <c r="AG5" s="29"/>
      <c r="AH5" s="29"/>
      <c r="AI5" s="29"/>
      <c r="AJ5" s="29"/>
      <c r="AK5" s="29"/>
      <c r="AL5" s="29"/>
      <c r="AM5" s="29"/>
      <c r="AN5" s="29"/>
      <c r="AO5" s="29"/>
      <c r="AP5" s="29"/>
      <c r="AQ5" s="29"/>
      <c r="AR5" s="29" t="str">
        <f t="shared" ref="AR5:BO5" si="11">RIGHT(AR1,(LEN(AR1)-SEARCH("/",AR1)))</f>
        <v>RER U</v>
      </c>
      <c r="AS5" s="29" t="str">
        <f t="shared" si="11"/>
        <v>RER U</v>
      </c>
      <c r="AT5" s="29" t="str">
        <f t="shared" si="11"/>
        <v>CH U</v>
      </c>
      <c r="AU5" s="29" t="str">
        <f t="shared" si="11"/>
        <v>CH U</v>
      </c>
      <c r="AV5" s="29" t="str">
        <f t="shared" si="11"/>
        <v>RER U</v>
      </c>
      <c r="AW5" s="29" t="str">
        <f t="shared" si="11"/>
        <v>RER U</v>
      </c>
      <c r="AX5" s="29" t="str">
        <f t="shared" si="11"/>
        <v>m3/AT U</v>
      </c>
      <c r="AY5" s="29" t="str">
        <f t="shared" si="11"/>
        <v>m3/DE U</v>
      </c>
      <c r="AZ5" s="29" t="str">
        <f t="shared" si="11"/>
        <v>m3/FI U</v>
      </c>
      <c r="BA5" s="29" t="str">
        <f t="shared" si="11"/>
        <v>m3/FR U</v>
      </c>
      <c r="BB5" s="29" t="str">
        <f t="shared" si="11"/>
        <v>m3/HU U</v>
      </c>
      <c r="BC5" s="29" t="str">
        <f t="shared" si="11"/>
        <v>m3/IT U</v>
      </c>
      <c r="BD5" s="29" t="str">
        <f t="shared" si="11"/>
        <v>m3/NO U</v>
      </c>
      <c r="BE5" s="29" t="str">
        <f t="shared" si="11"/>
        <v>m3/SE U</v>
      </c>
      <c r="BF5" s="29" t="str">
        <f t="shared" si="11"/>
        <v>CH U</v>
      </c>
      <c r="BG5" s="29" t="str">
        <f t="shared" si="11"/>
        <v>m3/AT U</v>
      </c>
      <c r="BH5" s="29" t="str">
        <f t="shared" si="11"/>
        <v>m3/DE U</v>
      </c>
      <c r="BI5" s="29" t="str">
        <f t="shared" si="11"/>
        <v>m3/FI U</v>
      </c>
      <c r="BJ5" s="29" t="str">
        <f t="shared" si="11"/>
        <v>m3/FR U</v>
      </c>
      <c r="BK5" s="29" t="str">
        <f t="shared" si="11"/>
        <v>m3/HU U</v>
      </c>
      <c r="BL5" s="29" t="str">
        <f t="shared" si="11"/>
        <v>m3/IT U</v>
      </c>
      <c r="BM5" s="29" t="str">
        <f t="shared" si="11"/>
        <v>m3/NO U</v>
      </c>
      <c r="BN5" s="29" t="str">
        <f t="shared" si="11"/>
        <v>m3/SE U</v>
      </c>
      <c r="BO5" s="29" t="str">
        <f t="shared" si="11"/>
        <v>CH U</v>
      </c>
      <c r="BQ5" s="29"/>
      <c r="BR5" s="29"/>
      <c r="BS5" s="29"/>
      <c r="BT5" s="29"/>
      <c r="BU5" s="29"/>
      <c r="BV5" s="29"/>
      <c r="BW5" s="29"/>
      <c r="BX5" s="29"/>
      <c r="BY5" s="29"/>
      <c r="BZ5" s="29"/>
      <c r="CA5" s="29"/>
      <c r="CB5" s="29"/>
      <c r="CC5" s="29"/>
      <c r="CD5" s="29"/>
      <c r="CE5" s="29"/>
      <c r="CF5" s="29"/>
      <c r="CG5" s="29"/>
      <c r="CH5" s="29"/>
    </row>
    <row r="6" spans="1:88" s="17" customFormat="1">
      <c r="B6" s="17" t="s">
        <v>1118</v>
      </c>
      <c r="C6" s="29" t="s">
        <v>196</v>
      </c>
      <c r="D6" s="29" t="s">
        <v>191</v>
      </c>
      <c r="E6" s="29" t="s">
        <v>192</v>
      </c>
      <c r="F6" s="29" t="s">
        <v>193</v>
      </c>
      <c r="G6" s="29" t="s">
        <v>198</v>
      </c>
      <c r="H6" s="29" t="s">
        <v>194</v>
      </c>
      <c r="I6" s="29" t="s">
        <v>195</v>
      </c>
      <c r="J6" s="29" t="s">
        <v>197</v>
      </c>
      <c r="K6" s="29" t="s">
        <v>185</v>
      </c>
      <c r="L6" s="29"/>
      <c r="M6" s="29"/>
      <c r="N6" s="29" t="s">
        <v>196</v>
      </c>
      <c r="O6" s="29" t="s">
        <v>191</v>
      </c>
      <c r="P6" s="29" t="s">
        <v>192</v>
      </c>
      <c r="Q6" s="29" t="s">
        <v>193</v>
      </c>
      <c r="R6" s="29" t="s">
        <v>198</v>
      </c>
      <c r="S6" s="29" t="s">
        <v>194</v>
      </c>
      <c r="T6" s="29" t="s">
        <v>195</v>
      </c>
      <c r="U6" s="29" t="s">
        <v>197</v>
      </c>
      <c r="V6" s="29" t="s">
        <v>185</v>
      </c>
      <c r="W6" s="29" t="s">
        <v>196</v>
      </c>
      <c r="X6" s="29" t="s">
        <v>191</v>
      </c>
      <c r="Y6" s="29" t="s">
        <v>192</v>
      </c>
      <c r="Z6" s="29" t="s">
        <v>193</v>
      </c>
      <c r="AA6" s="29" t="s">
        <v>198</v>
      </c>
      <c r="AB6" s="29" t="s">
        <v>194</v>
      </c>
      <c r="AC6" s="29" t="s">
        <v>195</v>
      </c>
      <c r="AD6" s="29" t="s">
        <v>197</v>
      </c>
      <c r="AE6" s="29" t="s">
        <v>185</v>
      </c>
      <c r="AF6" s="29"/>
      <c r="AG6" s="29"/>
      <c r="AH6" s="29" t="s">
        <v>185</v>
      </c>
      <c r="AI6" s="29" t="s">
        <v>185</v>
      </c>
      <c r="AJ6" s="29" t="s">
        <v>185</v>
      </c>
      <c r="AK6" s="29" t="s">
        <v>185</v>
      </c>
      <c r="AL6" s="29"/>
      <c r="AM6" s="29" t="s">
        <v>185</v>
      </c>
      <c r="AN6" s="29" t="s">
        <v>185</v>
      </c>
      <c r="AO6" s="29"/>
      <c r="AP6" s="29" t="s">
        <v>185</v>
      </c>
      <c r="AQ6" s="29" t="s">
        <v>185</v>
      </c>
      <c r="AR6" s="29" t="s">
        <v>199</v>
      </c>
      <c r="AS6" s="29" t="s">
        <v>199</v>
      </c>
      <c r="AT6" s="29" t="s">
        <v>185</v>
      </c>
      <c r="AU6" s="29" t="s">
        <v>185</v>
      </c>
      <c r="AV6" s="29"/>
      <c r="AW6" s="29"/>
      <c r="AX6" s="29" t="s">
        <v>196</v>
      </c>
      <c r="AY6" s="29" t="s">
        <v>191</v>
      </c>
      <c r="AZ6" s="29" t="s">
        <v>192</v>
      </c>
      <c r="BA6" s="29" t="s">
        <v>193</v>
      </c>
      <c r="BB6" s="29" t="s">
        <v>198</v>
      </c>
      <c r="BC6" s="29" t="s">
        <v>194</v>
      </c>
      <c r="BD6" s="29" t="s">
        <v>195</v>
      </c>
      <c r="BE6" s="29" t="s">
        <v>197</v>
      </c>
      <c r="BF6" s="29" t="s">
        <v>185</v>
      </c>
      <c r="BG6" s="29" t="s">
        <v>196</v>
      </c>
      <c r="BH6" s="29" t="s">
        <v>191</v>
      </c>
      <c r="BI6" s="29" t="s">
        <v>192</v>
      </c>
      <c r="BJ6" s="29" t="s">
        <v>193</v>
      </c>
      <c r="BK6" s="29" t="s">
        <v>198</v>
      </c>
      <c r="BL6" s="29" t="s">
        <v>194</v>
      </c>
      <c r="BM6" s="29" t="s">
        <v>195</v>
      </c>
      <c r="BN6" s="29" t="s">
        <v>197</v>
      </c>
      <c r="BO6" s="29" t="s">
        <v>185</v>
      </c>
    </row>
    <row r="7" spans="1:88" s="17" customFormat="1">
      <c r="C7" s="256" t="str">
        <f>IFERROR(IF(AND(C$4="X",C$6=Brettsperrholz!$AB$13),"1",""),"")</f>
        <v/>
      </c>
      <c r="D7" s="256" t="str">
        <f>IFERROR(IF(AND(D$4="X",D$6=Brettsperrholz!$AB$13),"1",""),"")</f>
        <v/>
      </c>
      <c r="E7" s="256" t="str">
        <f>IFERROR(IF(AND(E$4="X",E$6=Brettsperrholz!$AB$13),"1",""),"")</f>
        <v/>
      </c>
      <c r="F7" s="256" t="str">
        <f>IFERROR(IF(AND(F$4="X",F$6=Brettsperrholz!$AB$13),"1",""),"")</f>
        <v/>
      </c>
      <c r="G7" s="256" t="str">
        <f>IFERROR(IF(AND(G$4="X",G$6=Brettsperrholz!$AB$13),"1",""),"")</f>
        <v/>
      </c>
      <c r="H7" s="256" t="str">
        <f>IFERROR(IF(AND(H$4="X",H$6=Brettsperrholz!$AB$13),"1",""),"")</f>
        <v/>
      </c>
      <c r="I7" s="256" t="str">
        <f>IFERROR(IF(AND(I$4="X",I$6=Brettsperrholz!$AB$13),"1",""),"")</f>
        <v/>
      </c>
      <c r="J7" s="256" t="str">
        <f>IFERROR(IF(AND(J$4="X",J$6=Brettsperrholz!$AB$13),"1",""),"")</f>
        <v/>
      </c>
      <c r="K7" s="256" t="str">
        <f>IFERROR(IF(AND(K$4="X",K$6=Brettsperrholz!$AB$13),"1",""),"")</f>
        <v/>
      </c>
      <c r="L7" s="256"/>
      <c r="M7" s="256"/>
      <c r="N7" s="256" t="str">
        <f>IFERROR(IF(AND(N$4="X",N$6=Brettsperrholz!$AC$13),"1",""),"")</f>
        <v/>
      </c>
      <c r="O7" s="256" t="str">
        <f>IFERROR(IF(AND(O$4="X",O$6=Brettsperrholz!$AC$13),"1",""),"")</f>
        <v/>
      </c>
      <c r="P7" s="256" t="str">
        <f>IFERROR(IF(AND(P$4="X",P$6=Brettsperrholz!$AC$13),"1",""),"")</f>
        <v/>
      </c>
      <c r="Q7" s="256" t="str">
        <f>IFERROR(IF(AND(Q$4="X",Q$6=Brettsperrholz!$AC$13),"1",""),"")</f>
        <v/>
      </c>
      <c r="R7" s="256" t="str">
        <f>IFERROR(IF(AND(R$4="X",R$6=Brettsperrholz!$AC$13),"1",""),"")</f>
        <v/>
      </c>
      <c r="S7" s="256" t="str">
        <f>IFERROR(IF(AND(S$4="X",S$6=Brettsperrholz!$AC$13),"1",""),"")</f>
        <v/>
      </c>
      <c r="T7" s="256" t="str">
        <f>IFERROR(IF(AND(T$4="X",T$6=Brettsperrholz!$AC$13),"1",""),"")</f>
        <v/>
      </c>
      <c r="U7" s="256" t="str">
        <f>IFERROR(IF(AND(U$4="X",U$6=Brettsperrholz!$AC$13),"1",""),"")</f>
        <v/>
      </c>
      <c r="V7" s="256" t="str">
        <f>IFERROR(IF(AND(V$4="X",V$6=Brettsperrholz!$AC$13),"1",""),"")</f>
        <v/>
      </c>
      <c r="W7" s="256" t="str">
        <f>IFERROR(IF(AND(W$4="X",W$6=Brettsperrholz!$AC$13),"1",""),"")</f>
        <v/>
      </c>
      <c r="X7" s="256" t="str">
        <f>IFERROR(IF(AND(X$4="X",X$6=Brettsperrholz!$AC$13),"1",""),"")</f>
        <v/>
      </c>
      <c r="Y7" s="256" t="str">
        <f>IFERROR(IF(AND(Y$4="X",Y$6=Brettsperrholz!$AC$13),"1",""),"")</f>
        <v/>
      </c>
      <c r="Z7" s="256" t="str">
        <f>IFERROR(IF(AND(Z$4="X",Z$6=Brettsperrholz!$AC$13),"1",""),"")</f>
        <v/>
      </c>
      <c r="AA7" s="256" t="str">
        <f>IFERROR(IF(AND(AA$4="X",AA$6=Brettsperrholz!$AC$13),"1",""),"")</f>
        <v/>
      </c>
      <c r="AB7" s="256" t="str">
        <f>IFERROR(IF(AND(AB$4="X",AB$6=Brettsperrholz!$AC$13),"1",""),"")</f>
        <v/>
      </c>
      <c r="AC7" s="256" t="str">
        <f>IFERROR(IF(AND(AC$4="X",AC$6=Brettsperrholz!$AC$13),"1",""),"")</f>
        <v/>
      </c>
      <c r="AD7" s="256" t="str">
        <f>IFERROR(IF(AND(AD$4="X",AD$6=Brettsperrholz!$AC$13),"1",""),"")</f>
        <v/>
      </c>
      <c r="AE7" s="256" t="str">
        <f>IFERROR(IF(AND(AE$4="X",AE$6=Brettsperrholz!$AC$13),"1",""),"")</f>
        <v/>
      </c>
      <c r="AF7" s="29"/>
      <c r="AG7" s="29"/>
      <c r="AH7" s="29"/>
      <c r="AI7" s="29"/>
      <c r="AJ7" s="29"/>
      <c r="AK7" s="29"/>
      <c r="AL7" s="29"/>
      <c r="AM7" s="29"/>
      <c r="AN7" s="29"/>
      <c r="AO7" s="29"/>
      <c r="AP7" s="29"/>
      <c r="AQ7" s="29"/>
      <c r="AR7" s="256" t="str">
        <f>IFERROR(IF(AND(AR$4="X",AR$6=Brettsperrholz!$AB$13),"1",""),"")</f>
        <v/>
      </c>
      <c r="AS7" s="256" t="str">
        <f>IFERROR(IF(AND(AS$4="X",AS$6=Brettsperrholz!$AB$13),"1",""),"")</f>
        <v/>
      </c>
      <c r="AT7" s="256" t="str">
        <f>IFERROR(IF(AND(AT$4="X",AT$6=Brettsperrholz!$AB$13),"1",""),"")</f>
        <v/>
      </c>
      <c r="AU7" s="256" t="str">
        <f>IFERROR(IF(AND(AU$4="X",AU$6=Brettsperrholz!$AB$13),"1",""),"")</f>
        <v/>
      </c>
      <c r="AV7" s="256" t="str">
        <f>IF(AND(ISTEXT(AV$4),ISTEXT(AV$5)),VLOOKUP('s5.LCIA'!AV6,Holzrechner!$B$65:$C$73,2,FALSE),"")</f>
        <v/>
      </c>
      <c r="AW7" s="256" t="str">
        <f>IF(AND(ISTEXT(AW$4),ISTEXT(AW$5)),VLOOKUP('s5.LCIA'!AW6,Holzrechner!$B$65:$C$73,2,FALSE),"")</f>
        <v/>
      </c>
      <c r="AX7" s="256" t="str">
        <f>IF(AND(ISTEXT(AX$4),ISTEXT(AX$5)),VLOOKUP('s5.LCIA'!AX6,Holzrechner!$B$65:$C$73,2,FALSE),"")</f>
        <v/>
      </c>
      <c r="AY7" s="256" t="str">
        <f>IF(AND(ISTEXT(AY$4),ISTEXT(AY$5)),VLOOKUP('s5.LCIA'!AY6,Holzrechner!$B$65:$C$73,2,FALSE),"")</f>
        <v/>
      </c>
      <c r="AZ7" s="256" t="str">
        <f>IF(AND(ISTEXT(AZ$4),ISTEXT(AZ$5)),VLOOKUP('s5.LCIA'!AZ6,Holzrechner!$B$65:$C$73,2,FALSE),"")</f>
        <v/>
      </c>
      <c r="BA7" s="256" t="str">
        <f>IF(AND(ISTEXT(BA$4),ISTEXT(BA$5)),VLOOKUP('s5.LCIA'!BA6,Holzrechner!$B$65:$C$73,2,FALSE),"")</f>
        <v/>
      </c>
      <c r="BB7" s="256" t="str">
        <f>IF(AND(ISTEXT(BB$4),ISTEXT(BB$5)),VLOOKUP('s5.LCIA'!BB6,Holzrechner!$B$65:$C$73,2,FALSE),"")</f>
        <v/>
      </c>
      <c r="BC7" s="256" t="str">
        <f>IF(AND(ISTEXT(BC$4),ISTEXT(BC$5)),VLOOKUP('s5.LCIA'!BC6,Holzrechner!$B$65:$C$73,2,FALSE),"")</f>
        <v/>
      </c>
      <c r="BD7" s="256" t="str">
        <f>IF(AND(ISTEXT(BD$4),ISTEXT(BD$5)),VLOOKUP('s5.LCIA'!BD6,Holzrechner!$B$65:$C$73,2,FALSE),"")</f>
        <v/>
      </c>
      <c r="BE7" s="256" t="str">
        <f>IF(AND(ISTEXT(BE$4),ISTEXT(BE$5)),VLOOKUP('s5.LCIA'!BE6,Holzrechner!$B$65:$C$73,2,FALSE),"")</f>
        <v/>
      </c>
      <c r="BF7" s="256" t="str">
        <f>IF(AND(ISTEXT(BF$4),ISTEXT(BF$5)),VLOOKUP('s5.LCIA'!BF6,Holzrechner!$B$65:$C$73,2,FALSE),"")</f>
        <v/>
      </c>
      <c r="BG7" s="256" t="str">
        <f t="array" ref="BG7">IF(AND(ISTEXT(BG$4),ISTEXT(BG$5)),VLOOKUP('s5.LCIA'!BG6,Holzrechner!$B$65:$C$73,2,FALSE),"")</f>
        <v/>
      </c>
      <c r="BH7" s="256" t="str">
        <f t="array" ref="BH7">IF(AND(ISTEXT(BH$4),ISTEXT(BH$5)),VLOOKUP('s5.LCIA'!BH6,Holzrechner!$B$65:$C$73,2,FALSE),"")</f>
        <v/>
      </c>
      <c r="BI7" s="256" t="str">
        <f t="array" ref="BI7">IF(AND(ISTEXT(BI$4),ISTEXT(BI$5)),VLOOKUP('s5.LCIA'!BI6,Holzrechner!$B$65:$C$73,2,FALSE),"")</f>
        <v/>
      </c>
      <c r="BJ7" s="256" t="str">
        <f t="array" ref="BJ7">IF(AND(ISTEXT(BJ$4),ISTEXT(BJ$5)),VLOOKUP('s5.LCIA'!BJ6,Holzrechner!$B$65:$C$73,2,FALSE),"")</f>
        <v/>
      </c>
      <c r="BK7" s="256" t="str">
        <f t="array" ref="BK7">IF(AND(ISTEXT(BK$4),ISTEXT(BK$5)),VLOOKUP('s5.LCIA'!BK6,Holzrechner!$B$65:$C$73,2,FALSE),"")</f>
        <v/>
      </c>
      <c r="BL7" s="256" t="str">
        <f t="array" ref="BL7">IF(AND(ISTEXT(BL$4),ISTEXT(BL$5)),VLOOKUP('s5.LCIA'!BL6,Holzrechner!$B$65:$C$73,2,FALSE),"")</f>
        <v/>
      </c>
      <c r="BM7" s="256" t="str">
        <f t="array" ref="BM7">IF(AND(ISTEXT(BM$4),ISTEXT(BM$5)),VLOOKUP('s5.LCIA'!BM6,Holzrechner!$B$65:$C$73,2,FALSE),"")</f>
        <v/>
      </c>
      <c r="BN7" s="256" t="str">
        <f t="array" ref="BN7">IF(AND(ISTEXT(BN$4),ISTEXT(BN$5)),VLOOKUP('s5.LCIA'!BN6,Holzrechner!$B$65:$C$73,2,FALSE),"")</f>
        <v/>
      </c>
      <c r="BO7" s="256" t="str">
        <f t="array" ref="BO7">IF(AND(ISTEXT(BO$4),ISTEXT(BO$5)),VLOOKUP('s5.LCIA'!BO6,Holzrechner!$B$65:$C$73,2,FALSE),"")</f>
        <v/>
      </c>
    </row>
    <row r="8" spans="1:88" s="17" customFormat="1">
      <c r="C8" s="29" t="str">
        <f t="shared" ref="C8:K8" si="12">LEFT(C1,FIND("/",C1)-1)</f>
        <v>sawnwood, board, softwood, raw, kiln dried (u=10%), at sawmill</v>
      </c>
      <c r="D8" s="29" t="str">
        <f t="shared" si="12"/>
        <v>sawnwood, board, softwood, raw, kiln dried (u=10%), at sawmill</v>
      </c>
      <c r="E8" s="29" t="str">
        <f t="shared" si="12"/>
        <v>sawnwood, board, softwood, raw, kiln dried (u=10%), at sawmill</v>
      </c>
      <c r="F8" s="29" t="str">
        <f t="shared" si="12"/>
        <v>sawnwood, board, softwood, raw, kiln dried (u=10%), at sawmill</v>
      </c>
      <c r="G8" s="29" t="str">
        <f t="shared" si="12"/>
        <v>sawnwood, board, softwood, raw, kiln dried (u=10%), at sawmill</v>
      </c>
      <c r="H8" s="29" t="str">
        <f t="shared" si="12"/>
        <v>sawnwood, board, softwood, raw, kiln dried (u=10%), at sawmill</v>
      </c>
      <c r="I8" s="29" t="str">
        <f t="shared" si="12"/>
        <v>sawnwood, board, softwood, raw, kiln dried (u=10%), at sawmill</v>
      </c>
      <c r="J8" s="29" t="str">
        <f t="shared" si="12"/>
        <v>sawnwood, board, softwood, raw, kiln dried (u=10%), at sawmill</v>
      </c>
      <c r="K8" s="29" t="str">
        <f t="shared" si="12"/>
        <v>sawnwood, board, softwood, raw, kiln dried (u=10%), at sawmill_631</v>
      </c>
      <c r="L8" s="29"/>
      <c r="M8" s="29"/>
      <c r="N8" s="29" t="str">
        <f t="shared" ref="N8:AE8" si="13">LEFT(N1,FIND("/",N1)-1)</f>
        <v>glued laminated timber, indoor use, at plant</v>
      </c>
      <c r="O8" s="29" t="str">
        <f t="shared" si="13"/>
        <v>glued laminated timber, indoor use, at plant</v>
      </c>
      <c r="P8" s="29" t="str">
        <f t="shared" si="13"/>
        <v>glued laminated timber, indoor use, at plant</v>
      </c>
      <c r="Q8" s="29" t="str">
        <f t="shared" si="13"/>
        <v>glued laminated timber, indoor use, at plant</v>
      </c>
      <c r="R8" s="29" t="str">
        <f t="shared" si="13"/>
        <v>glued laminated timber, indoor use, at plant</v>
      </c>
      <c r="S8" s="29" t="str">
        <f t="shared" si="13"/>
        <v>glued laminated timber, indoor use, at plant</v>
      </c>
      <c r="T8" s="29" t="str">
        <f t="shared" si="13"/>
        <v>glued laminated timber, indoor use, at plant</v>
      </c>
      <c r="U8" s="29" t="str">
        <f t="shared" si="13"/>
        <v>glued laminated timber, indoor use, at plant</v>
      </c>
      <c r="V8" s="29" t="str">
        <f t="shared" si="13"/>
        <v>glued laminated timber, indoor use, at plant_631</v>
      </c>
      <c r="W8" s="29" t="str">
        <f t="shared" si="13"/>
        <v>glued laminated timber, outdoor use, at plant</v>
      </c>
      <c r="X8" s="29" t="str">
        <f t="shared" si="13"/>
        <v>glued laminated timber, outdoor use, at plant</v>
      </c>
      <c r="Y8" s="29" t="str">
        <f t="shared" si="13"/>
        <v>glued laminated timber, outdoor use, at plant</v>
      </c>
      <c r="Z8" s="29" t="str">
        <f t="shared" si="13"/>
        <v>glued laminated timber, outdoor use, at plant</v>
      </c>
      <c r="AA8" s="29" t="str">
        <f t="shared" si="13"/>
        <v>glued laminated timber, outdoor use, at plant</v>
      </c>
      <c r="AB8" s="29" t="str">
        <f t="shared" si="13"/>
        <v>glued laminated timber, outdoor use, at plant</v>
      </c>
      <c r="AC8" s="29" t="str">
        <f t="shared" si="13"/>
        <v>glued laminated timber, outdoor use, at plant</v>
      </c>
      <c r="AD8" s="29" t="str">
        <f t="shared" si="13"/>
        <v>glued laminated timber, outdoor use, at plant</v>
      </c>
      <c r="AE8" s="29" t="str">
        <f t="shared" si="13"/>
        <v>glued laminated timber, outdoor use, at plant_631</v>
      </c>
      <c r="AF8" s="29"/>
      <c r="AG8" s="29"/>
      <c r="AH8" s="29"/>
      <c r="AI8" s="29"/>
      <c r="AJ8" s="29"/>
      <c r="AK8" s="29"/>
      <c r="AL8" s="29"/>
      <c r="AM8" s="29"/>
      <c r="AN8" s="29"/>
      <c r="AO8" s="29"/>
      <c r="AP8" s="29"/>
      <c r="AQ8" s="29"/>
      <c r="AR8" s="29" t="str">
        <f t="shared" ref="AR8:BO8" si="14">LEFT(AR1,FIND("/",AR1)-1)</f>
        <v>Transport, lorry &gt;16t, fleet average</v>
      </c>
      <c r="AS8" s="29" t="str">
        <f t="shared" si="14"/>
        <v>Transport, freight, rail</v>
      </c>
      <c r="AT8" s="29" t="str">
        <f t="shared" si="14"/>
        <v>Transport, lorry 20-28t, fleet average</v>
      </c>
      <c r="AU8" s="29" t="str">
        <f t="shared" si="14"/>
        <v>Transport, freight, rail</v>
      </c>
      <c r="AV8" s="29" t="str">
        <f t="shared" si="14"/>
        <v>Transport, lorry &gt;32t, EURO3</v>
      </c>
      <c r="AW8" s="29" t="str">
        <f t="shared" si="14"/>
        <v>Transport, lorry 16-32t, EURO3</v>
      </c>
      <c r="AX8" s="29" t="str">
        <f t="shared" si="14"/>
        <v>sawlog and veneer log, hardwood, sustainable forest management, measured as solid wood under bark, at forest road</v>
      </c>
      <c r="AY8" s="29" t="str">
        <f t="shared" si="14"/>
        <v>sawlog and veneer log, hardwood, sustainable forest management, measured as solid wood under bark, at forest road</v>
      </c>
      <c r="AZ8" s="29" t="str">
        <f t="shared" si="14"/>
        <v>sawlog and veneer log, hardwood, sustainable forest management, measured as solid wood under bark, at forest road</v>
      </c>
      <c r="BA8" s="29" t="str">
        <f t="shared" si="14"/>
        <v>sawlog and veneer log, hardwood, sustainable forest management, measured as solid wood under bark, at forest road</v>
      </c>
      <c r="BB8" s="29" t="str">
        <f t="shared" si="14"/>
        <v>sawlog and veneer log, hardwood, sustainable forest management, measured as solid wood under bark, at forest road</v>
      </c>
      <c r="BC8" s="29" t="str">
        <f t="shared" si="14"/>
        <v>sawlog and veneer log, hardwood, sustainable forest management, measured as solid wood under bark, at forest road</v>
      </c>
      <c r="BD8" s="29" t="str">
        <f t="shared" si="14"/>
        <v>sawlog and veneer log, hardwood, sustainable forest management, measured as solid wood under bark, at forest road</v>
      </c>
      <c r="BE8" s="29" t="str">
        <f t="shared" si="14"/>
        <v>sawlog and veneer log, hardwood, sustainable forest management, measured as solid wood under bark, at forest road</v>
      </c>
      <c r="BF8" s="29" t="str">
        <f t="shared" si="14"/>
        <v>sawlog and veneer log, hardwood, sustainable forest management, measured as solid wood under bark, at forest road_631</v>
      </c>
      <c r="BG8" s="29" t="str">
        <f t="shared" si="14"/>
        <v>sawlog and veneer log, softwood, sustainable forest management, measured as solid wood under bark, at forest road</v>
      </c>
      <c r="BH8" s="29" t="str">
        <f t="shared" si="14"/>
        <v>sawlog and veneer log, softwood, sustainable forest management, measured as solid wood under bark, at forest road</v>
      </c>
      <c r="BI8" s="29" t="str">
        <f t="shared" si="14"/>
        <v>sawlog and veneer log, softwood, sustainable forest management, measured as solid wood under bark, at forest road</v>
      </c>
      <c r="BJ8" s="29" t="str">
        <f t="shared" si="14"/>
        <v>sawlog and veneer log, softwood, sustainable forest management, measured as solid wood under bark, at forest road</v>
      </c>
      <c r="BK8" s="29" t="str">
        <f t="shared" si="14"/>
        <v>sawlog and veneer log, softwood, sustainable forest management, measured as solid wood under bark, at forest road</v>
      </c>
      <c r="BL8" s="29" t="str">
        <f t="shared" si="14"/>
        <v>sawlog and veneer log, softwood, sustainable forest management, measured as solid wood under bark, at forest road</v>
      </c>
      <c r="BM8" s="29" t="str">
        <f t="shared" si="14"/>
        <v>sawlog and veneer log, softwood, sustainable forest management, measured as solid wood under bark, at forest road</v>
      </c>
      <c r="BN8" s="29" t="str">
        <f t="shared" si="14"/>
        <v>sawlog and veneer log, softwood, sustainable forest management, measured as solid wood under bark, at forest road</v>
      </c>
      <c r="BO8" s="29" t="str">
        <f t="shared" si="14"/>
        <v>sawlog and veneer log, softwood, sustainable forest management, measured as solid wood under bark, at forest road_631</v>
      </c>
      <c r="BS8" s="29" t="str">
        <f>LEFT(BS1,FIND("/",BS1)-1)</f>
        <v>glued laminated timber, indoor use, at plant</v>
      </c>
      <c r="BT8" s="29" t="str">
        <f t="shared" ref="BT8:CJ8" si="15">LEFT(BT1,FIND("/",BT1)-1)</f>
        <v>glued laminated timber, indoor use, at plant</v>
      </c>
      <c r="BU8" s="29" t="str">
        <f t="shared" si="15"/>
        <v>glued laminated timber, indoor use, at plant</v>
      </c>
      <c r="BV8" s="29" t="str">
        <f t="shared" si="15"/>
        <v>glued laminated timber, indoor use, at plant</v>
      </c>
      <c r="BW8" s="29" t="str">
        <f t="shared" si="15"/>
        <v>glued laminated timber, indoor use, at plant</v>
      </c>
      <c r="BX8" s="29" t="str">
        <f t="shared" si="15"/>
        <v>glued laminated timber, indoor use, at plant</v>
      </c>
      <c r="BY8" s="29" t="str">
        <f t="shared" si="15"/>
        <v>glued laminated timber, indoor use, at plant</v>
      </c>
      <c r="BZ8" s="29" t="str">
        <f t="shared" si="15"/>
        <v>glued laminated timber, indoor use, at plant</v>
      </c>
      <c r="CA8" s="29" t="str">
        <f t="shared" si="15"/>
        <v>glued laminated timber, indoor use, at plant_631</v>
      </c>
      <c r="CB8" s="29" t="str">
        <f t="shared" si="15"/>
        <v>glued laminated timber, outdoor use, at plant</v>
      </c>
      <c r="CC8" s="29" t="str">
        <f t="shared" si="15"/>
        <v>glued laminated timber, outdoor use, at plant</v>
      </c>
      <c r="CD8" s="29" t="str">
        <f t="shared" si="15"/>
        <v>glued laminated timber, outdoor use, at plant</v>
      </c>
      <c r="CE8" s="29" t="str">
        <f t="shared" si="15"/>
        <v>glued laminated timber, outdoor use, at plant</v>
      </c>
      <c r="CF8" s="29" t="str">
        <f t="shared" si="15"/>
        <v>glued laminated timber, outdoor use, at plant</v>
      </c>
      <c r="CG8" s="29" t="str">
        <f t="shared" si="15"/>
        <v>glued laminated timber, outdoor use, at plant</v>
      </c>
      <c r="CH8" s="29" t="str">
        <f t="shared" si="15"/>
        <v>glued laminated timber, outdoor use, at plant</v>
      </c>
      <c r="CI8" s="29" t="str">
        <f t="shared" si="15"/>
        <v>glued laminated timber, outdoor use, at plant</v>
      </c>
      <c r="CJ8" s="29" t="str">
        <f t="shared" si="15"/>
        <v>glued laminated timber, outdoor use, at plant_631</v>
      </c>
    </row>
    <row r="9" spans="1:88" s="17" customFormat="1">
      <c r="B9" s="17" t="s">
        <v>1018</v>
      </c>
      <c r="C9" s="29">
        <f>INDEX('Roundwood_transp._input'!$D$1:$M$96,MATCH('s5.LCIA'!C$8,'Roundwood_transp._input'!$D$1:$D$96,0),5)</f>
        <v>1.6350000000000002</v>
      </c>
      <c r="D9" s="29">
        <f>INDEX('Roundwood_transp._input'!$D$1:$M$96,MATCH('s5.LCIA'!D$8,'Roundwood_transp._input'!$D$1:$D$96,0),5)</f>
        <v>1.6350000000000002</v>
      </c>
      <c r="E9" s="29">
        <f>INDEX('Roundwood_transp._input'!$D$1:$M$96,MATCH('s5.LCIA'!E$8,'Roundwood_transp._input'!$D$1:$D$96,0),5)</f>
        <v>1.6350000000000002</v>
      </c>
      <c r="F9" s="29">
        <f>INDEX('Roundwood_transp._input'!$D$1:$M$96,MATCH('s5.LCIA'!F$8,'Roundwood_transp._input'!$D$1:$D$96,0),5)</f>
        <v>1.6350000000000002</v>
      </c>
      <c r="G9" s="29">
        <f>INDEX('Roundwood_transp._input'!$D$1:$M$96,MATCH('s5.LCIA'!G$8,'Roundwood_transp._input'!$D$1:$D$96,0),5)</f>
        <v>1.6350000000000002</v>
      </c>
      <c r="H9" s="29">
        <f>INDEX('Roundwood_transp._input'!$D$1:$M$96,MATCH('s5.LCIA'!H$8,'Roundwood_transp._input'!$D$1:$D$96,0),5)</f>
        <v>1.6350000000000002</v>
      </c>
      <c r="I9" s="29">
        <f>INDEX('Roundwood_transp._input'!$D$1:$M$96,MATCH('s5.LCIA'!I$8,'Roundwood_transp._input'!$D$1:$D$96,0),5)</f>
        <v>1.6350000000000002</v>
      </c>
      <c r="J9" s="29">
        <f>INDEX('Roundwood_transp._input'!$D$1:$M$96,MATCH('s5.LCIA'!J$8,'Roundwood_transp._input'!$D$1:$D$96,0),5)</f>
        <v>1.6350000000000002</v>
      </c>
      <c r="K9" s="29">
        <f>INDEX('Roundwood_transp._input'!$D$1:$M$96,MATCH('s5.LCIA'!K$8,'Roundwood_transp._input'!$D$1:$D$96,0),5)</f>
        <v>1.6350000000000002</v>
      </c>
      <c r="L9" s="29"/>
      <c r="M9" s="29"/>
      <c r="N9" s="29">
        <f>INDEX('Roundwood_transp._input'!$D$1:$M$96,MATCH('s5.LCIA'!N$8,'Roundwood_transp._input'!$D$1:$D$96,0),5)</f>
        <v>2.2399500000000003</v>
      </c>
      <c r="O9" s="29">
        <f>INDEX('Roundwood_transp._input'!$D$1:$M$96,MATCH('s5.LCIA'!O$8,'Roundwood_transp._input'!$D$1:$D$96,0),5)</f>
        <v>2.2399500000000003</v>
      </c>
      <c r="P9" s="29">
        <f>INDEX('Roundwood_transp._input'!$D$1:$M$96,MATCH('s5.LCIA'!P$8,'Roundwood_transp._input'!$D$1:$D$96,0),5)</f>
        <v>2.2399500000000003</v>
      </c>
      <c r="Q9" s="29">
        <f t="array" ref="Q9">INDEX('Roundwood_transp._input'!$D$1:$M$96,MATCH('s5.LCIA'!Q$8,'Roundwood_transp._input'!$D$1:$D$96,0),5)</f>
        <v>2.2399500000000003</v>
      </c>
      <c r="R9" s="29">
        <f>INDEX('Roundwood_transp._input'!$D$1:$M$96,MATCH('s5.LCIA'!R$8,'Roundwood_transp._input'!$D$1:$D$96,0),5)</f>
        <v>2.2399500000000003</v>
      </c>
      <c r="S9" s="29">
        <f>INDEX('Roundwood_transp._input'!$D$1:$M$96,MATCH('s5.LCIA'!S$8,'Roundwood_transp._input'!$D$1:$D$96,0),5)</f>
        <v>2.2399500000000003</v>
      </c>
      <c r="T9" s="29">
        <f>INDEX('Roundwood_transp._input'!$D$1:$M$96,MATCH('s5.LCIA'!T$8,'Roundwood_transp._input'!$D$1:$D$96,0),5)</f>
        <v>2.2399500000000003</v>
      </c>
      <c r="U9" s="29">
        <f>INDEX('Roundwood_transp._input'!$D$1:$M$96,MATCH('s5.LCIA'!U$8,'Roundwood_transp._input'!$D$1:$D$96,0),5)</f>
        <v>2.2399500000000003</v>
      </c>
      <c r="V9" s="29">
        <f>INDEX('Roundwood_transp._input'!$D$1:$M$96,MATCH('s5.LCIA'!V$8,'Roundwood_transp._input'!$D$1:$D$96,0),5)</f>
        <v>2.2399500000000003</v>
      </c>
      <c r="W9" s="29">
        <f>INDEX('Roundwood_transp._input'!$D$1:$M$96,MATCH('s5.LCIA'!W$8,'Roundwood_transp._input'!$D$1:$D$96,0),5)</f>
        <v>2.2399500000000003</v>
      </c>
      <c r="X9" s="29">
        <f>INDEX('Roundwood_transp._input'!$D$1:$M$96,MATCH('s5.LCIA'!X$8,'Roundwood_transp._input'!$D$1:$D$96,0),5)</f>
        <v>2.2399500000000003</v>
      </c>
      <c r="Y9" s="29">
        <f>INDEX('Roundwood_transp._input'!$D$1:$M$96,MATCH('s5.LCIA'!Y$8,'Roundwood_transp._input'!$D$1:$D$96,0),5)</f>
        <v>2.2399500000000003</v>
      </c>
      <c r="Z9" s="29">
        <f>INDEX('Roundwood_transp._input'!$D$1:$M$96,MATCH('s5.LCIA'!Z$8,'Roundwood_transp._input'!$D$1:$D$96,0),5)</f>
        <v>2.2399500000000003</v>
      </c>
      <c r="AA9" s="29">
        <f>INDEX('Roundwood_transp._input'!$D$1:$M$96,MATCH('s5.LCIA'!AA$8,'Roundwood_transp._input'!$D$1:$D$96,0),5)</f>
        <v>2.2399500000000003</v>
      </c>
      <c r="AB9" s="29">
        <f>INDEX('Roundwood_transp._input'!$D$1:$M$96,MATCH('s5.LCIA'!AB$8,'Roundwood_transp._input'!$D$1:$D$96,0),5)</f>
        <v>2.2399500000000003</v>
      </c>
      <c r="AC9" s="29">
        <f>INDEX('Roundwood_transp._input'!$D$1:$M$96,MATCH('s5.LCIA'!AC$8,'Roundwood_transp._input'!$D$1:$D$96,0),5)</f>
        <v>2.2399500000000003</v>
      </c>
      <c r="AD9" s="29">
        <f>INDEX('Roundwood_transp._input'!$D$1:$M$96,MATCH('s5.LCIA'!AD$8,'Roundwood_transp._input'!$D$1:$D$96,0),5)</f>
        <v>2.2399500000000003</v>
      </c>
      <c r="AE9" s="29">
        <f>INDEX('Roundwood_transp._input'!$D$1:$M$96,MATCH('s5.LCIA'!AE$8,'Roundwood_transp._input'!$D$1:$D$96,0),5)</f>
        <v>2.2399500000000003</v>
      </c>
      <c r="AF9" s="29"/>
      <c r="AG9" s="29"/>
      <c r="AH9" s="29"/>
      <c r="AI9" s="29"/>
      <c r="AJ9" s="29"/>
      <c r="AK9" s="29"/>
      <c r="AL9" s="29"/>
      <c r="AM9" s="29"/>
      <c r="AN9" s="29"/>
      <c r="AO9" s="29"/>
      <c r="AP9" s="29"/>
      <c r="AQ9" s="29"/>
      <c r="AR9" s="29"/>
      <c r="AS9" s="29"/>
      <c r="AT9" s="29"/>
      <c r="AU9" s="29"/>
      <c r="AV9" s="29"/>
      <c r="AW9" s="29"/>
      <c r="AX9" s="29" t="e">
        <f>INDEX('Roundwood_transp._input'!$D$1:$M$96,MATCH('s5.LCIA'!AX$8,'Roundwood_transp._input'!$D$1:$D$96,0),5)</f>
        <v>#N/A</v>
      </c>
      <c r="AY9" s="29" t="e">
        <f>INDEX('Roundwood_transp._input'!$D$1:$M$96,MATCH('s5.LCIA'!AY$8,'Roundwood_transp._input'!$D$1:$D$96,0),5)</f>
        <v>#N/A</v>
      </c>
      <c r="AZ9" s="29" t="e">
        <f>INDEX('Roundwood_transp._input'!$D$1:$M$96,MATCH('s5.LCIA'!AZ$8,'Roundwood_transp._input'!$D$1:$D$96,0),5)</f>
        <v>#N/A</v>
      </c>
      <c r="BA9" s="29" t="e">
        <f>INDEX('Roundwood_transp._input'!$D$1:$M$96,MATCH('s5.LCIA'!BA$8,'Roundwood_transp._input'!$D$1:$D$96,0),5)</f>
        <v>#N/A</v>
      </c>
      <c r="BB9" s="29" t="e">
        <f>INDEX('Roundwood_transp._input'!$D$1:$M$96,MATCH('s5.LCIA'!BB$8,'Roundwood_transp._input'!$D$1:$D$96,0),5)</f>
        <v>#N/A</v>
      </c>
      <c r="BC9" s="29" t="e">
        <f>INDEX('Roundwood_transp._input'!$D$1:$M$96,MATCH('s5.LCIA'!BC$8,'Roundwood_transp._input'!$D$1:$D$96,0),5)</f>
        <v>#N/A</v>
      </c>
      <c r="BD9" s="29" t="e">
        <f>INDEX('Roundwood_transp._input'!$D$1:$M$96,MATCH('s5.LCIA'!BD$8,'Roundwood_transp._input'!$D$1:$D$96,0),5)</f>
        <v>#N/A</v>
      </c>
      <c r="BE9" s="29" t="e">
        <f>INDEX('Roundwood_transp._input'!$D$1:$M$96,MATCH('s5.LCIA'!BE$8,'Roundwood_transp._input'!$D$1:$D$96,0),5)</f>
        <v>#N/A</v>
      </c>
      <c r="BF9" s="29" t="e">
        <f>INDEX('Roundwood_transp._input'!$D$1:$M$96,MATCH('s5.LCIA'!BF$8,'Roundwood_transp._input'!$D$1:$D$96,0),5)</f>
        <v>#N/A</v>
      </c>
      <c r="BG9" s="29" t="e">
        <f>INDEX('Roundwood_transp._input'!$D$1:$M$96,MATCH('s5.LCIA'!BG$8,'Roundwood_transp._input'!$D$1:$D$96,0),5)</f>
        <v>#N/A</v>
      </c>
      <c r="BH9" s="29" t="e">
        <f>INDEX('Roundwood_transp._input'!$D$1:$M$96,MATCH('s5.LCIA'!BH$8,'Roundwood_transp._input'!$D$1:$D$96,0),5)</f>
        <v>#N/A</v>
      </c>
      <c r="BI9" s="29" t="e">
        <f>INDEX('Roundwood_transp._input'!$D$1:$M$96,MATCH('s5.LCIA'!BI$8,'Roundwood_transp._input'!$D$1:$D$96,0),5)</f>
        <v>#N/A</v>
      </c>
      <c r="BJ9" s="29" t="e">
        <f>INDEX('Roundwood_transp._input'!$D$1:$M$96,MATCH('s5.LCIA'!BJ$8,'Roundwood_transp._input'!$D$1:$D$96,0),5)</f>
        <v>#N/A</v>
      </c>
      <c r="BK9" s="29" t="e">
        <f>INDEX('Roundwood_transp._input'!$D$1:$M$96,MATCH('s5.LCIA'!BK$8,'Roundwood_transp._input'!$D$1:$D$96,0),5)</f>
        <v>#N/A</v>
      </c>
      <c r="BL9" s="29" t="e">
        <f>INDEX('Roundwood_transp._input'!$D$1:$M$96,MATCH('s5.LCIA'!BL$8,'Roundwood_transp._input'!$D$1:$D$96,0),5)</f>
        <v>#N/A</v>
      </c>
      <c r="BM9" s="29" t="e">
        <f>INDEX('Roundwood_transp._input'!$D$1:$M$96,MATCH('s5.LCIA'!BM$8,'Roundwood_transp._input'!$D$1:$D$96,0),5)</f>
        <v>#N/A</v>
      </c>
      <c r="BN9" s="29" t="e">
        <f>INDEX('Roundwood_transp._input'!$D$1:$M$96,MATCH('s5.LCIA'!BN$8,'Roundwood_transp._input'!$D$1:$D$96,0),5)</f>
        <v>#N/A</v>
      </c>
      <c r="BO9" s="29" t="e">
        <f>INDEX('Roundwood_transp._input'!$D$1:$M$96,MATCH('s5.LCIA'!BO$8,'Roundwood_transp._input'!$D$1:$D$96,0),5)</f>
        <v>#N/A</v>
      </c>
      <c r="BR9" s="17" t="s">
        <v>1424</v>
      </c>
      <c r="BS9" s="29">
        <f>INDEX('Roundwood_transp._input'!$D$1:$M$96,MATCH('s5.LCIA'!BS$8,'Roundwood_transp._input'!$D$1:$D$96,0),5)</f>
        <v>2.2399500000000003</v>
      </c>
      <c r="BT9" s="29">
        <f>INDEX('Roundwood_transp._input'!$D$1:$M$96,MATCH('s5.LCIA'!BT$8,'Roundwood_transp._input'!$D$1:$D$96,0),5)</f>
        <v>2.2399500000000003</v>
      </c>
      <c r="BU9" s="29">
        <f>INDEX('Roundwood_transp._input'!$D$1:$M$96,MATCH('s5.LCIA'!BU$8,'Roundwood_transp._input'!$D$1:$D$96,0),5)</f>
        <v>2.2399500000000003</v>
      </c>
      <c r="BV9" s="29">
        <f>INDEX('Roundwood_transp._input'!$D$1:$M$96,MATCH('s5.LCIA'!BV$8,'Roundwood_transp._input'!$D$1:$D$96,0),5)</f>
        <v>2.2399500000000003</v>
      </c>
      <c r="BW9" s="29">
        <f>INDEX('Roundwood_transp._input'!$D$1:$M$96,MATCH('s5.LCIA'!BW$8,'Roundwood_transp._input'!$D$1:$D$96,0),5)</f>
        <v>2.2399500000000003</v>
      </c>
      <c r="BX9" s="29">
        <f>INDEX('Roundwood_transp._input'!$D$1:$M$96,MATCH('s5.LCIA'!BX$8,'Roundwood_transp._input'!$D$1:$D$96,0),5)</f>
        <v>2.2399500000000003</v>
      </c>
      <c r="BY9" s="29">
        <f>INDEX('Roundwood_transp._input'!$D$1:$M$96,MATCH('s5.LCIA'!BY$8,'Roundwood_transp._input'!$D$1:$D$96,0),5)</f>
        <v>2.2399500000000003</v>
      </c>
      <c r="BZ9" s="29">
        <f>INDEX('Roundwood_transp._input'!$D$1:$M$96,MATCH('s5.LCIA'!BZ$8,'Roundwood_transp._input'!$D$1:$D$96,0),5)</f>
        <v>2.2399500000000003</v>
      </c>
      <c r="CA9" s="29">
        <f>INDEX('Roundwood_transp._input'!$D$1:$M$96,MATCH('s5.LCIA'!CA$8,'Roundwood_transp._input'!$D$1:$D$96,0),5)</f>
        <v>2.2399500000000003</v>
      </c>
      <c r="CB9" s="29">
        <f>INDEX('Roundwood_transp._input'!$D$1:$M$96,MATCH('s5.LCIA'!CB$8,'Roundwood_transp._input'!$D$1:$D$96,0),5)</f>
        <v>2.2399500000000003</v>
      </c>
      <c r="CC9" s="29">
        <f>INDEX('Roundwood_transp._input'!$D$1:$M$96,MATCH('s5.LCIA'!CC$8,'Roundwood_transp._input'!$D$1:$D$96,0),5)</f>
        <v>2.2399500000000003</v>
      </c>
      <c r="CD9" s="29">
        <f>INDEX('Roundwood_transp._input'!$D$1:$M$96,MATCH('s5.LCIA'!CD$8,'Roundwood_transp._input'!$D$1:$D$96,0),5)</f>
        <v>2.2399500000000003</v>
      </c>
      <c r="CE9" s="29">
        <f>INDEX('Roundwood_transp._input'!$D$1:$M$96,MATCH('s5.LCIA'!CE$8,'Roundwood_transp._input'!$D$1:$D$96,0),5)</f>
        <v>2.2399500000000003</v>
      </c>
      <c r="CF9" s="29">
        <f>INDEX('Roundwood_transp._input'!$D$1:$M$96,MATCH('s5.LCIA'!CF$8,'Roundwood_transp._input'!$D$1:$D$96,0),5)</f>
        <v>2.2399500000000003</v>
      </c>
      <c r="CG9" s="29">
        <f>INDEX('Roundwood_transp._input'!$D$1:$M$96,MATCH('s5.LCIA'!CG$8,'Roundwood_transp._input'!$D$1:$D$96,0),5)</f>
        <v>2.2399500000000003</v>
      </c>
      <c r="CH9" s="29">
        <f>INDEX('Roundwood_transp._input'!$D$1:$M$96,MATCH('s5.LCIA'!CH$8,'Roundwood_transp._input'!$D$1:$D$96,0),5)</f>
        <v>2.2399500000000003</v>
      </c>
      <c r="CI9" s="29">
        <f>INDEX('Roundwood_transp._input'!$D$1:$M$96,MATCH('s5.LCIA'!CI$8,'Roundwood_transp._input'!$D$1:$D$96,0),5)</f>
        <v>2.2399500000000003</v>
      </c>
      <c r="CJ9" s="29">
        <f>INDEX('Roundwood_transp._input'!$D$1:$M$96,MATCH('s5.LCIA'!CJ$8,'Roundwood_transp._input'!$D$1:$D$96,0),5)</f>
        <v>2.2399500000000003</v>
      </c>
    </row>
    <row r="10" spans="1:88" s="17" customFormat="1">
      <c r="B10" s="17" t="s">
        <v>1129</v>
      </c>
      <c r="C10" s="29"/>
      <c r="D10" s="29"/>
      <c r="E10" s="29"/>
      <c r="F10" s="29"/>
      <c r="G10" s="29"/>
      <c r="H10" s="29"/>
      <c r="I10" s="29"/>
      <c r="J10" s="29"/>
      <c r="K10" s="29"/>
      <c r="L10" s="29"/>
      <c r="M10" s="29"/>
      <c r="N10" s="175">
        <v>74</v>
      </c>
      <c r="O10" s="175">
        <v>74</v>
      </c>
      <c r="P10" s="175">
        <v>74</v>
      </c>
      <c r="Q10" s="175">
        <v>74</v>
      </c>
      <c r="R10" s="175">
        <v>74</v>
      </c>
      <c r="S10" s="175">
        <v>74</v>
      </c>
      <c r="T10" s="175">
        <v>74</v>
      </c>
      <c r="U10" s="175">
        <v>74</v>
      </c>
      <c r="V10" s="175">
        <v>74</v>
      </c>
      <c r="W10" s="175">
        <v>74</v>
      </c>
      <c r="X10" s="175">
        <v>74</v>
      </c>
      <c r="Y10" s="175">
        <v>74</v>
      </c>
      <c r="Z10" s="175">
        <v>74</v>
      </c>
      <c r="AA10" s="175">
        <v>74</v>
      </c>
      <c r="AB10" s="175">
        <v>74</v>
      </c>
      <c r="AC10" s="175">
        <v>74</v>
      </c>
      <c r="AD10" s="175">
        <v>74</v>
      </c>
      <c r="AE10" s="175">
        <v>74</v>
      </c>
      <c r="AF10" s="29"/>
      <c r="AG10" s="29"/>
      <c r="AH10" s="29"/>
      <c r="AI10" s="29"/>
      <c r="AJ10" s="29"/>
      <c r="AK10" s="29"/>
      <c r="AL10" s="29"/>
      <c r="AM10" s="29"/>
      <c r="AN10" s="29"/>
      <c r="AO10" s="29"/>
      <c r="AP10" s="281" t="s">
        <v>1127</v>
      </c>
      <c r="AQ10" s="29"/>
      <c r="AR10" s="256">
        <f>'s5.Transport'!E28</f>
        <v>0</v>
      </c>
      <c r="AS10" s="256">
        <f>'s5.Transport'!F28</f>
        <v>0</v>
      </c>
      <c r="AT10" s="256">
        <f>'s5.Transport'!E29</f>
        <v>0</v>
      </c>
      <c r="AU10" s="256">
        <f>'s5.Transport'!F29</f>
        <v>0</v>
      </c>
      <c r="AV10" s="29"/>
      <c r="AW10" s="29"/>
      <c r="AX10" s="29">
        <f t="array" ref="AX10">INDEX(Dichten!$A$2:$E$19,MATCH('s5.LCIA'!AX6&amp;'s5.LCIA'!AX2,INDEX(Dichten!$A$2:$E$19,,1)&amp;INDEX(Dichten!$A$2:$E$19,,2),0),5)</f>
        <v>1.1968000000000001</v>
      </c>
      <c r="AY10" s="29">
        <f t="array" ref="AY10">INDEX(Dichten!$A$2:$E$19,MATCH('s5.LCIA'!AY6&amp;'s5.LCIA'!AY2,INDEX(Dichten!$A$2:$E$19,,1)&amp;INDEX(Dichten!$A$2:$E$19,,2),0),5)</f>
        <v>1.2155</v>
      </c>
      <c r="AZ10" s="29">
        <f t="array" ref="AZ10">INDEX(Dichten!$A$2:$E$19,MATCH('s5.LCIA'!AZ6&amp;'s5.LCIA'!AZ2,INDEX(Dichten!$A$2:$E$19,,1)&amp;INDEX(Dichten!$A$2:$E$19,,2),0),5)</f>
        <v>1.1968000000000001</v>
      </c>
      <c r="BA10" s="29">
        <f t="array" ref="BA10">INDEX(Dichten!$A$2:$E$19,MATCH('s5.LCIA'!BA6&amp;'s5.LCIA'!BA2,INDEX(Dichten!$A$2:$E$19,,1)&amp;INDEX(Dichten!$A$2:$E$19,,2),0),5)</f>
        <v>1.1968000000000001</v>
      </c>
      <c r="BB10" s="29">
        <f t="array" ref="BB10">INDEX(Dichten!$A$2:$E$19,MATCH('s5.LCIA'!BB6&amp;'s5.LCIA'!BB2,INDEX(Dichten!$A$2:$E$19,,1)&amp;INDEX(Dichten!$A$2:$E$19,,2),0),5)</f>
        <v>1.1968000000000001</v>
      </c>
      <c r="BC10" s="29">
        <f t="array" ref="BC10">INDEX(Dichten!$A$2:$E$19,MATCH('s5.LCIA'!BC6&amp;'s5.LCIA'!BC2,INDEX(Dichten!$A$2:$E$19,,1)&amp;INDEX(Dichten!$A$2:$E$19,,2),0),5)</f>
        <v>1.1968000000000001</v>
      </c>
      <c r="BD10" s="29">
        <f t="array" ref="BD10">INDEX(Dichten!$A$2:$E$19,MATCH('s5.LCIA'!BD6&amp;'s5.LCIA'!BD2,INDEX(Dichten!$A$2:$E$19,,1)&amp;INDEX(Dichten!$A$2:$E$19,,2),0),5)</f>
        <v>1.1968000000000001</v>
      </c>
      <c r="BE10" s="29">
        <f t="array" ref="BE10">INDEX(Dichten!$A$2:$E$19,MATCH('s5.LCIA'!BE6&amp;'s5.LCIA'!BE2,INDEX(Dichten!$A$2:$E$19,,1)&amp;INDEX(Dichten!$A$2:$E$19,,2),0),5)</f>
        <v>1.1968000000000001</v>
      </c>
      <c r="BF10" s="29">
        <f t="array" ref="BF10">INDEX(Dichten!$A$2:$E$19,MATCH('s5.LCIA'!BF6&amp;'s5.LCIA'!BF2,INDEX(Dichten!$A$2:$E$19,,1)&amp;INDEX(Dichten!$A$2:$E$19,,2),0),5)</f>
        <v>1.1968000000000001</v>
      </c>
      <c r="BG10" s="29">
        <f t="array" ref="BG10">INDEX(Dichten!$A$2:$E$19,MATCH('s5.LCIA'!BG6&amp;'s5.LCIA'!BG2,INDEX(Dichten!$A$2:$E$19,,1)&amp;INDEX(Dichten!$A$2:$E$19,,2),0),5)</f>
        <v>0.83776000000000006</v>
      </c>
      <c r="BH10" s="29">
        <f t="array" ref="BH10">INDEX(Dichten!$A$2:$E$19,MATCH('s5.LCIA'!BH6&amp;'s5.LCIA'!BH2,INDEX(Dichten!$A$2:$E$19,,1)&amp;INDEX(Dichten!$A$2:$E$19,,2),0),5)</f>
        <v>0.87584000000000006</v>
      </c>
      <c r="BI10" s="29">
        <f t="array" ref="BI10">INDEX(Dichten!$A$2:$E$19,MATCH('s5.LCIA'!BI6&amp;'s5.LCIA'!BI2,INDEX(Dichten!$A$2:$E$19,,1)&amp;INDEX(Dichten!$A$2:$E$19,,2),0),5)</f>
        <v>0.87584000000000006</v>
      </c>
      <c r="BJ10" s="29">
        <f t="array" ref="BJ10">INDEX(Dichten!$A$2:$E$19,MATCH('s5.LCIA'!BJ6&amp;'s5.LCIA'!BJ2,INDEX(Dichten!$A$2:$E$19,,1)&amp;INDEX(Dichten!$A$2:$E$19,,2),0),5)</f>
        <v>0.87584000000000006</v>
      </c>
      <c r="BK10" s="29">
        <f t="array" ref="BK10">INDEX(Dichten!$A$2:$E$19,MATCH('s5.LCIA'!BK6&amp;'s5.LCIA'!BK2,INDEX(Dichten!$A$2:$E$19,,1)&amp;INDEX(Dichten!$A$2:$E$19,,2),0),5)</f>
        <v>0.93296000000000001</v>
      </c>
      <c r="BL10" s="29">
        <f t="array" ref="BL10">INDEX(Dichten!$A$2:$E$19,MATCH('s5.LCIA'!BL6&amp;'s5.LCIA'!BL2,INDEX(Dichten!$A$2:$E$19,,1)&amp;INDEX(Dichten!$A$2:$E$19,,2),0),5)</f>
        <v>0.93296000000000001</v>
      </c>
      <c r="BM10" s="29">
        <f t="array" ref="BM10">INDEX(Dichten!$A$2:$E$19,MATCH('s5.LCIA'!BM6&amp;'s5.LCIA'!BM2,INDEX(Dichten!$A$2:$E$19,,1)&amp;INDEX(Dichten!$A$2:$E$19,,2),0),5)</f>
        <v>0.87584000000000006</v>
      </c>
      <c r="BN10" s="29">
        <f t="array" ref="BN10">INDEX(Dichten!$A$2:$E$19,MATCH('s5.LCIA'!BN6&amp;'s5.LCIA'!BN2,INDEX(Dichten!$A$2:$E$19,,1)&amp;INDEX(Dichten!$A$2:$E$19,,2),0),5)</f>
        <v>0.87584000000000006</v>
      </c>
      <c r="BO10" s="29">
        <f t="array" ref="BO10">INDEX(Dichten!$A$2:$E$19,MATCH('s5.LCIA'!BO6&amp;'s5.LCIA'!BO2,INDEX(Dichten!$A$2:$E$19,,1)&amp;INDEX(Dichten!$A$2:$E$19,,2),0),5)</f>
        <v>0.83776000000000006</v>
      </c>
      <c r="BR10" s="17" t="s">
        <v>1423</v>
      </c>
      <c r="BS10" s="29">
        <f>INDEX('Roundwood_transp._input'!$D$1:$M$96,MATCH('s5.LCIA'!BS$8,'Roundwood_transp._input'!$D$1:$D$96,0),2)</f>
        <v>1.37</v>
      </c>
      <c r="BT10" s="29">
        <f>INDEX('Roundwood_transp._input'!$D$1:$M$96,MATCH('s5.LCIA'!BT$8,'Roundwood_transp._input'!$D$1:$D$96,0),2)</f>
        <v>1.37</v>
      </c>
      <c r="BU10" s="29">
        <f>INDEX('Roundwood_transp._input'!$D$1:$M$96,MATCH('s5.LCIA'!BU$8,'Roundwood_transp._input'!$D$1:$D$96,0),2)</f>
        <v>1.37</v>
      </c>
      <c r="BV10" s="29">
        <f>INDEX('Roundwood_transp._input'!$D$1:$M$96,MATCH('s5.LCIA'!BV$8,'Roundwood_transp._input'!$D$1:$D$96,0),2)</f>
        <v>1.37</v>
      </c>
      <c r="BW10" s="29">
        <f>INDEX('Roundwood_transp._input'!$D$1:$M$96,MATCH('s5.LCIA'!BW$8,'Roundwood_transp._input'!$D$1:$D$96,0),2)</f>
        <v>1.37</v>
      </c>
      <c r="BX10" s="29">
        <f>INDEX('Roundwood_transp._input'!$D$1:$M$96,MATCH('s5.LCIA'!BX$8,'Roundwood_transp._input'!$D$1:$D$96,0),2)</f>
        <v>1.37</v>
      </c>
      <c r="BY10" s="29">
        <f>INDEX('Roundwood_transp._input'!$D$1:$M$96,MATCH('s5.LCIA'!BY$8,'Roundwood_transp._input'!$D$1:$D$96,0),2)</f>
        <v>1.37</v>
      </c>
      <c r="BZ10" s="29">
        <f>INDEX('Roundwood_transp._input'!$D$1:$M$96,MATCH('s5.LCIA'!BZ$8,'Roundwood_transp._input'!$D$1:$D$96,0),2)</f>
        <v>1.37</v>
      </c>
      <c r="CA10" s="29">
        <f>INDEX('Roundwood_transp._input'!$D$1:$M$96,MATCH('s5.LCIA'!CA$8,'Roundwood_transp._input'!$D$1:$D$96,0),2)</f>
        <v>1.37</v>
      </c>
      <c r="CB10" s="29">
        <f>INDEX('Roundwood_transp._input'!$D$1:$M$96,MATCH('s5.LCIA'!CB$8,'Roundwood_transp._input'!$D$1:$D$96,0),2)</f>
        <v>1.37</v>
      </c>
      <c r="CC10" s="29">
        <f>INDEX('Roundwood_transp._input'!$D$1:$M$96,MATCH('s5.LCIA'!CC$8,'Roundwood_transp._input'!$D$1:$D$96,0),2)</f>
        <v>1.37</v>
      </c>
      <c r="CD10" s="29">
        <f>INDEX('Roundwood_transp._input'!$D$1:$M$96,MATCH('s5.LCIA'!CD$8,'Roundwood_transp._input'!$D$1:$D$96,0),2)</f>
        <v>1.37</v>
      </c>
      <c r="CE10" s="29">
        <f>INDEX('Roundwood_transp._input'!$D$1:$M$96,MATCH('s5.LCIA'!CE$8,'Roundwood_transp._input'!$D$1:$D$96,0),2)</f>
        <v>1.37</v>
      </c>
      <c r="CF10" s="29">
        <f>INDEX('Roundwood_transp._input'!$D$1:$M$96,MATCH('s5.LCIA'!CF$8,'Roundwood_transp._input'!$D$1:$D$96,0),2)</f>
        <v>1.37</v>
      </c>
      <c r="CG10" s="29">
        <f>INDEX('Roundwood_transp._input'!$D$1:$M$96,MATCH('s5.LCIA'!CG$8,'Roundwood_transp._input'!$D$1:$D$96,0),2)</f>
        <v>1.37</v>
      </c>
      <c r="CH10" s="29">
        <f>INDEX('Roundwood_transp._input'!$D$1:$M$96,MATCH('s5.LCIA'!CH$8,'Roundwood_transp._input'!$D$1:$D$96,0),2)</f>
        <v>1.37</v>
      </c>
      <c r="CI10" s="29">
        <f>INDEX('Roundwood_transp._input'!$D$1:$M$96,MATCH('s5.LCIA'!CI$8,'Roundwood_transp._input'!$D$1:$D$96,0),2)</f>
        <v>1.37</v>
      </c>
      <c r="CJ10" s="29">
        <f>INDEX('Roundwood_transp._input'!$D$1:$M$96,MATCH('s5.LCIA'!CJ$8,'Roundwood_transp._input'!$D$1:$D$96,0),2)</f>
        <v>1.37</v>
      </c>
    </row>
    <row r="11" spans="1:88" s="17" customFormat="1">
      <c r="B11" s="17" t="s">
        <v>1132</v>
      </c>
      <c r="C11" s="29" t="str">
        <f>INDEX('Roundwood_transp._input'!$D$1:$M$96,MATCH('s5.LCIA'!C$8,'Roundwood_transp._input'!$D$1:$D$96,0),7)</f>
        <v>sawlog and veneer log, softwood, sustainable forest management, measured as solid wood under bark, at forest road</v>
      </c>
      <c r="D11" s="29" t="str">
        <f>INDEX('Roundwood_transp._input'!$D$1:$M$96,MATCH('s5.LCIA'!D$8,'Roundwood_transp._input'!$D$1:$D$96,0),7)</f>
        <v>sawlog and veneer log, softwood, sustainable forest management, measured as solid wood under bark, at forest road</v>
      </c>
      <c r="E11" s="29" t="str">
        <f>INDEX('Roundwood_transp._input'!$D$1:$M$96,MATCH('s5.LCIA'!E$8,'Roundwood_transp._input'!$D$1:$D$96,0),7)</f>
        <v>sawlog and veneer log, softwood, sustainable forest management, measured as solid wood under bark, at forest road</v>
      </c>
      <c r="F11" s="29" t="str">
        <f>INDEX('Roundwood_transp._input'!$D$1:$M$96,MATCH('s5.LCIA'!F$8,'Roundwood_transp._input'!$D$1:$D$96,0),7)</f>
        <v>sawlog and veneer log, softwood, sustainable forest management, measured as solid wood under bark, at forest road</v>
      </c>
      <c r="G11" s="29" t="str">
        <f>INDEX('Roundwood_transp._input'!$D$1:$M$96,MATCH('s5.LCIA'!G$8,'Roundwood_transp._input'!$D$1:$D$96,0),7)</f>
        <v>sawlog and veneer log, softwood, sustainable forest management, measured as solid wood under bark, at forest road</v>
      </c>
      <c r="H11" s="29" t="str">
        <f>INDEX('Roundwood_transp._input'!$D$1:$M$96,MATCH('s5.LCIA'!H$8,'Roundwood_transp._input'!$D$1:$D$96,0),7)</f>
        <v>sawlog and veneer log, softwood, sustainable forest management, measured as solid wood under bark, at forest road</v>
      </c>
      <c r="I11" s="29" t="str">
        <f>INDEX('Roundwood_transp._input'!$D$1:$M$96,MATCH('s5.LCIA'!I$8,'Roundwood_transp._input'!$D$1:$D$96,0),7)</f>
        <v>sawlog and veneer log, softwood, sustainable forest management, measured as solid wood under bark, at forest road</v>
      </c>
      <c r="J11" s="29" t="str">
        <f>INDEX('Roundwood_transp._input'!$D$1:$M$96,MATCH('s5.LCIA'!J$8,'Roundwood_transp._input'!$D$1:$D$96,0),7)</f>
        <v>sawlog and veneer log, softwood, sustainable forest management, measured as solid wood under bark, at forest road</v>
      </c>
      <c r="K11" s="29" t="str">
        <f>INDEX('Roundwood_transp._input'!$D$1:$M$96,MATCH('s5.LCIA'!K$8,'Roundwood_transp._input'!$D$1:$D$96,0),7)</f>
        <v>sawlog and veneer log, softwood, sustainable forest management, measured as solid wood under bark, at forest road</v>
      </c>
      <c r="L11" s="29"/>
      <c r="M11" s="29"/>
      <c r="N11" s="29" t="str">
        <f>INDEX('Roundwood_transp._input'!$D$1:$M$96,MATCH('s5.LCIA'!N$8,'Roundwood_transp._input'!$D$1:$D$96,0),7)</f>
        <v>sawlog and veneer log, softwood, sustainable forest management, measured as solid wood under bark, at forest road</v>
      </c>
      <c r="O11" s="29" t="str">
        <f>INDEX('Roundwood_transp._input'!$D$1:$M$96,MATCH('s5.LCIA'!O$8,'Roundwood_transp._input'!$D$1:$D$96,0),7)</f>
        <v>sawlog and veneer log, softwood, sustainable forest management, measured as solid wood under bark, at forest road</v>
      </c>
      <c r="P11" s="29" t="str">
        <f>INDEX('Roundwood_transp._input'!$D$1:$M$96,MATCH('s5.LCIA'!P$8,'Roundwood_transp._input'!$D$1:$D$96,0),7)</f>
        <v>sawlog and veneer log, softwood, sustainable forest management, measured as solid wood under bark, at forest road</v>
      </c>
      <c r="Q11" s="29" t="str">
        <f>INDEX('Roundwood_transp._input'!$D$1:$M$96,MATCH('s5.LCIA'!Q$8,'Roundwood_transp._input'!$D$1:$D$96,0),7)</f>
        <v>sawlog and veneer log, softwood, sustainable forest management, measured as solid wood under bark, at forest road</v>
      </c>
      <c r="R11" s="29" t="str">
        <f>INDEX('Roundwood_transp._input'!$D$1:$M$96,MATCH('s5.LCIA'!R$8,'Roundwood_transp._input'!$D$1:$D$96,0),7)</f>
        <v>sawlog and veneer log, softwood, sustainable forest management, measured as solid wood under bark, at forest road</v>
      </c>
      <c r="S11" s="29" t="str">
        <f>INDEX('Roundwood_transp._input'!$D$1:$M$96,MATCH('s5.LCIA'!S$8,'Roundwood_transp._input'!$D$1:$D$96,0),7)</f>
        <v>sawlog and veneer log, softwood, sustainable forest management, measured as solid wood under bark, at forest road</v>
      </c>
      <c r="T11" s="29" t="str">
        <f>INDEX('Roundwood_transp._input'!$D$1:$M$96,MATCH('s5.LCIA'!T$8,'Roundwood_transp._input'!$D$1:$D$96,0),7)</f>
        <v>sawlog and veneer log, softwood, sustainable forest management, measured as solid wood under bark, at forest road</v>
      </c>
      <c r="U11" s="29" t="str">
        <f>INDEX('Roundwood_transp._input'!$D$1:$M$96,MATCH('s5.LCIA'!U$8,'Roundwood_transp._input'!$D$1:$D$96,0),7)</f>
        <v>sawlog and veneer log, softwood, sustainable forest management, measured as solid wood under bark, at forest road</v>
      </c>
      <c r="V11" s="29" t="str">
        <f>INDEX('Roundwood_transp._input'!$D$1:$M$96,MATCH('s5.LCIA'!V$8,'Roundwood_transp._input'!$D$1:$D$96,0),7)</f>
        <v>sawlog and veneer log, softwood, sustainable forest management, measured as solid wood under bark, at forest road</v>
      </c>
      <c r="W11" s="29" t="str">
        <f>INDEX('Roundwood_transp._input'!$D$1:$M$96,MATCH('s5.LCIA'!W$8,'Roundwood_transp._input'!$D$1:$D$96,0),7)</f>
        <v>sawlog and veneer log, softwood, sustainable forest management, measured as solid wood under bark, at forest road</v>
      </c>
      <c r="X11" s="29" t="str">
        <f>INDEX('Roundwood_transp._input'!$D$1:$M$96,MATCH('s5.LCIA'!X$8,'Roundwood_transp._input'!$D$1:$D$96,0),7)</f>
        <v>sawlog and veneer log, softwood, sustainable forest management, measured as solid wood under bark, at forest road</v>
      </c>
      <c r="Y11" s="29" t="str">
        <f>INDEX('Roundwood_transp._input'!$D$1:$M$96,MATCH('s5.LCIA'!Y$8,'Roundwood_transp._input'!$D$1:$D$96,0),7)</f>
        <v>sawlog and veneer log, softwood, sustainable forest management, measured as solid wood under bark, at forest road</v>
      </c>
      <c r="Z11" s="29" t="str">
        <f>INDEX('Roundwood_transp._input'!$D$1:$M$96,MATCH('s5.LCIA'!Z$8,'Roundwood_transp._input'!$D$1:$D$96,0),7)</f>
        <v>sawlog and veneer log, softwood, sustainable forest management, measured as solid wood under bark, at forest road</v>
      </c>
      <c r="AA11" s="29" t="str">
        <f>INDEX('Roundwood_transp._input'!$D$1:$M$96,MATCH('s5.LCIA'!AA$8,'Roundwood_transp._input'!$D$1:$D$96,0),7)</f>
        <v>sawlog and veneer log, softwood, sustainable forest management, measured as solid wood under bark, at forest road</v>
      </c>
      <c r="AB11" s="29" t="str">
        <f>INDEX('Roundwood_transp._input'!$D$1:$M$96,MATCH('s5.LCIA'!AB$8,'Roundwood_transp._input'!$D$1:$D$96,0),7)</f>
        <v>sawlog and veneer log, softwood, sustainable forest management, measured as solid wood under bark, at forest road</v>
      </c>
      <c r="AC11" s="29" t="str">
        <f>INDEX('Roundwood_transp._input'!$D$1:$M$96,MATCH('s5.LCIA'!AC$8,'Roundwood_transp._input'!$D$1:$D$96,0),7)</f>
        <v>sawlog and veneer log, softwood, sustainable forest management, measured as solid wood under bark, at forest road</v>
      </c>
      <c r="AD11" s="29" t="str">
        <f>INDEX('Roundwood_transp._input'!$D$1:$M$96,MATCH('s5.LCIA'!AD$8,'Roundwood_transp._input'!$D$1:$D$96,0),7)</f>
        <v>sawlog and veneer log, softwood, sustainable forest management, measured as solid wood under bark, at forest road</v>
      </c>
      <c r="AE11" s="29" t="str">
        <f>INDEX('Roundwood_transp._input'!$D$1:$M$96,MATCH('s5.LCIA'!AE$8,'Roundwood_transp._input'!$D$1:$D$96,0),7)</f>
        <v>sawlog and veneer log, softwood, sustainable forest management, measured as solid wood under bark, at forest road</v>
      </c>
      <c r="AF11" s="29"/>
      <c r="AG11" s="29"/>
      <c r="AH11" s="29"/>
      <c r="AI11" s="29"/>
      <c r="AJ11" s="29"/>
      <c r="AK11" s="29"/>
      <c r="AL11" s="29"/>
      <c r="AM11" s="29"/>
      <c r="AN11" s="29"/>
      <c r="AO11" s="29"/>
      <c r="AP11" s="281" t="s">
        <v>1421</v>
      </c>
      <c r="AQ11" s="29"/>
      <c r="AR11" s="281" t="e">
        <f>'s5.Transport'!C162</f>
        <v>#N/A</v>
      </c>
      <c r="AS11" s="281" t="e">
        <f>'s5.Transport'!D162</f>
        <v>#N/A</v>
      </c>
      <c r="AT11" s="281" t="e">
        <f>'s5.Transport'!C163</f>
        <v>#N/A</v>
      </c>
      <c r="AU11" s="281" t="e">
        <f>'s5.Transport'!D163</f>
        <v>#N/A</v>
      </c>
      <c r="AV11" s="29"/>
      <c r="AW11" s="29"/>
      <c r="AX11" s="29">
        <f t="array" ref="AX11">INDEX(Dichten!$A$2:$F$19,MATCH('s5.LCIA'!AX6&amp;'s5.LCIA'!AX2,INDEX(Dichten!$A$2:$F$19,,1)&amp;INDEX(Dichten!$A$2:$F$19,,2),0),6)</f>
        <v>0.70399999999999996</v>
      </c>
      <c r="AY11" s="29">
        <f t="array" ref="AY11">INDEX(Dichten!$A$2:$F$19,MATCH('s5.LCIA'!AY6&amp;'s5.LCIA'!AY2,INDEX(Dichten!$A$2:$F$19,,1)&amp;INDEX(Dichten!$A$2:$F$19,,2),0),6)</f>
        <v>0.71499999999999997</v>
      </c>
      <c r="AZ11" s="29">
        <f t="array" ref="AZ11">INDEX(Dichten!$A$2:$F$19,MATCH('s5.LCIA'!AZ6&amp;'s5.LCIA'!AZ2,INDEX(Dichten!$A$2:$F$19,,1)&amp;INDEX(Dichten!$A$2:$F$19,,2),0),6)</f>
        <v>0.70399999999999996</v>
      </c>
      <c r="BA11" s="29">
        <f t="array" ref="BA11">INDEX(Dichten!$A$2:$F$19,MATCH('s5.LCIA'!BA6&amp;'s5.LCIA'!BA2,INDEX(Dichten!$A$2:$F$19,,1)&amp;INDEX(Dichten!$A$2:$F$19,,2),0),6)</f>
        <v>0.70399999999999996</v>
      </c>
      <c r="BB11" s="29">
        <f t="array" ref="BB11">INDEX(Dichten!$A$2:$F$19,MATCH('s5.LCIA'!BB6&amp;'s5.LCIA'!BB2,INDEX(Dichten!$A$2:$F$19,,1)&amp;INDEX(Dichten!$A$2:$F$19,,2),0),6)</f>
        <v>0.70399999999999996</v>
      </c>
      <c r="BC11" s="29">
        <f t="array" ref="BC11">INDEX(Dichten!$A$2:$F$19,MATCH('s5.LCIA'!BC6&amp;'s5.LCIA'!BC2,INDEX(Dichten!$A$2:$F$19,,1)&amp;INDEX(Dichten!$A$2:$F$19,,2),0),6)</f>
        <v>0.70399999999999996</v>
      </c>
      <c r="BD11" s="29">
        <f t="array" ref="BD11">INDEX(Dichten!$A$2:$F$19,MATCH('s5.LCIA'!BD6&amp;'s5.LCIA'!BD2,INDEX(Dichten!$A$2:$F$19,,1)&amp;INDEX(Dichten!$A$2:$F$19,,2),0),6)</f>
        <v>0.70399999999999996</v>
      </c>
      <c r="BE11" s="29">
        <f t="array" ref="BE11">INDEX(Dichten!$A$2:$F$19,MATCH('s5.LCIA'!BE6&amp;'s5.LCIA'!BE2,INDEX(Dichten!$A$2:$F$19,,1)&amp;INDEX(Dichten!$A$2:$F$19,,2),0),6)</f>
        <v>0.70399999999999996</v>
      </c>
      <c r="BF11" s="29">
        <f t="array" ref="BF11">INDEX(Dichten!$A$2:$F$19,MATCH('s5.LCIA'!BF6&amp;'s5.LCIA'!BF2,INDEX(Dichten!$A$2:$F$19,,1)&amp;INDEX(Dichten!$A$2:$F$19,,2),0),6)</f>
        <v>0.70399999999999996</v>
      </c>
      <c r="BG11" s="29">
        <f t="array" ref="BG11">INDEX(Dichten!$A$2:$F$19,MATCH('s5.LCIA'!BG6&amp;'s5.LCIA'!BG2,INDEX(Dichten!$A$2:$F$19,,1)&amp;INDEX(Dichten!$A$2:$F$19,,2),0),6)</f>
        <v>0.48399999999999999</v>
      </c>
      <c r="BH11" s="29">
        <f t="array" ref="BH11">INDEX(Dichten!$A$2:$F$19,MATCH('s5.LCIA'!BH6&amp;'s5.LCIA'!BH2,INDEX(Dichten!$A$2:$F$19,,1)&amp;INDEX(Dichten!$A$2:$F$19,,2),0),6)</f>
        <v>0.50600000000000001</v>
      </c>
      <c r="BI11" s="29">
        <f t="array" ref="BI11">INDEX(Dichten!$A$2:$F$19,MATCH('s5.LCIA'!BI6&amp;'s5.LCIA'!BI2,INDEX(Dichten!$A$2:$F$19,,1)&amp;INDEX(Dichten!$A$2:$F$19,,2),0),6)</f>
        <v>0.50600000000000001</v>
      </c>
      <c r="BJ11" s="29">
        <f t="array" ref="BJ11">INDEX(Dichten!$A$2:$F$19,MATCH('s5.LCIA'!BJ6&amp;'s5.LCIA'!BJ2,INDEX(Dichten!$A$2:$F$19,,1)&amp;INDEX(Dichten!$A$2:$F$19,,2),0),6)</f>
        <v>0.50600000000000001</v>
      </c>
      <c r="BK11" s="29">
        <f t="array" ref="BK11">INDEX(Dichten!$A$2:$F$19,MATCH('s5.LCIA'!BK6&amp;'s5.LCIA'!BK2,INDEX(Dichten!$A$2:$F$19,,1)&amp;INDEX(Dichten!$A$2:$F$19,,2),0),6)</f>
        <v>0.53900000000000003</v>
      </c>
      <c r="BL11" s="29">
        <f t="array" ref="BL11">INDEX(Dichten!$A$2:$F$19,MATCH('s5.LCIA'!BL6&amp;'s5.LCIA'!BL2,INDEX(Dichten!$A$2:$F$19,,1)&amp;INDEX(Dichten!$A$2:$F$19,,2),0),6)</f>
        <v>0.53900000000000003</v>
      </c>
      <c r="BM11" s="29">
        <f t="array" ref="BM11">INDEX(Dichten!$A$2:$F$19,MATCH('s5.LCIA'!BM6&amp;'s5.LCIA'!BM2,INDEX(Dichten!$A$2:$F$19,,1)&amp;INDEX(Dichten!$A$2:$F$19,,2),0),6)</f>
        <v>0.50600000000000001</v>
      </c>
      <c r="BN11" s="29">
        <f t="array" ref="BN11">INDEX(Dichten!$A$2:$F$19,MATCH('s5.LCIA'!BN6&amp;'s5.LCIA'!BN2,INDEX(Dichten!$A$2:$F$19,,1)&amp;INDEX(Dichten!$A$2:$F$19,,2),0),6)</f>
        <v>0.50600000000000001</v>
      </c>
      <c r="BO11" s="29">
        <f t="array" ref="BO11">INDEX(Dichten!$A$2:$F$19,MATCH('s5.LCIA'!BO6&amp;'s5.LCIA'!BO2,INDEX(Dichten!$A$2:$F$19,,1)&amp;INDEX(Dichten!$A$2:$F$19,,2),0),6)</f>
        <v>0.48399999999999999</v>
      </c>
    </row>
    <row r="12" spans="1:88" s="17" customFormat="1">
      <c r="B12" s="17" t="s">
        <v>1024</v>
      </c>
      <c r="C12" s="29">
        <f>IF(ISNUMBER(INDEX('Roundwood_transp._input'!$D$1:$M$96,MATCH('s5.LCIA'!C$8,'Roundwood_transp._input'!$D$1:$D$96,0),8)),INDEX('Roundwood_transp._input'!$D$1:$M$96,MATCH('s5.LCIA'!C$8,'Roundwood_transp._input'!$D$1:$D$96,0),8),INDEX('Roundwood_transp._input'!$D$1:$M$96,MATCH('s5.LCIA'!C$8,'Roundwood_transp._input'!$D$1:$D$96,0),10))</f>
        <v>62.457000000000001</v>
      </c>
      <c r="D12" s="29">
        <f>IF(ISNUMBER(INDEX('Roundwood_transp._input'!$D$1:$M$96,MATCH('s5.LCIA'!D$8,'Roundwood_transp._input'!$D$1:$D$96,0),8)),INDEX('Roundwood_transp._input'!$D$1:$M$96,MATCH('s5.LCIA'!D$8,'Roundwood_transp._input'!$D$1:$D$96,0),8),INDEX('Roundwood_transp._input'!$D$1:$M$96,MATCH('s5.LCIA'!D$8,'Roundwood_transp._input'!$D$1:$D$96,0),10))</f>
        <v>62.457000000000001</v>
      </c>
      <c r="E12" s="29">
        <f>IF(ISNUMBER(INDEX('Roundwood_transp._input'!$D$1:$M$96,MATCH('s5.LCIA'!E$8,'Roundwood_transp._input'!$D$1:$D$96,0),8)),INDEX('Roundwood_transp._input'!$D$1:$M$96,MATCH('s5.LCIA'!E$8,'Roundwood_transp._input'!$D$1:$D$96,0),8),INDEX('Roundwood_transp._input'!$D$1:$M$96,MATCH('s5.LCIA'!E$8,'Roundwood_transp._input'!$D$1:$D$96,0),10))</f>
        <v>62.457000000000001</v>
      </c>
      <c r="F12" s="29">
        <f>IF(ISNUMBER(INDEX('Roundwood_transp._input'!$D$1:$M$96,MATCH('s5.LCIA'!F$8,'Roundwood_transp._input'!$D$1:$D$96,0),8)),INDEX('Roundwood_transp._input'!$D$1:$M$96,MATCH('s5.LCIA'!F$8,'Roundwood_transp._input'!$D$1:$D$96,0),8),INDEX('Roundwood_transp._input'!$D$1:$M$96,MATCH('s5.LCIA'!F$8,'Roundwood_transp._input'!$D$1:$D$96,0),10))</f>
        <v>62.457000000000001</v>
      </c>
      <c r="G12" s="29">
        <f>IF(ISNUMBER(INDEX('Roundwood_transp._input'!$D$1:$M$96,MATCH('s5.LCIA'!G$8,'Roundwood_transp._input'!$D$1:$D$96,0),8)),INDEX('Roundwood_transp._input'!$D$1:$M$96,MATCH('s5.LCIA'!G$8,'Roundwood_transp._input'!$D$1:$D$96,0),8),INDEX('Roundwood_transp._input'!$D$1:$M$96,MATCH('s5.LCIA'!G$8,'Roundwood_transp._input'!$D$1:$D$96,0),10))</f>
        <v>62.457000000000001</v>
      </c>
      <c r="H12" s="29">
        <f>IF(ISNUMBER(INDEX('Roundwood_transp._input'!$D$1:$M$96,MATCH('s5.LCIA'!H$8,'Roundwood_transp._input'!$D$1:$D$96,0),8)),INDEX('Roundwood_transp._input'!$D$1:$M$96,MATCH('s5.LCIA'!H$8,'Roundwood_transp._input'!$D$1:$D$96,0),8),INDEX('Roundwood_transp._input'!$D$1:$M$96,MATCH('s5.LCIA'!H$8,'Roundwood_transp._input'!$D$1:$D$96,0),10))</f>
        <v>62.457000000000001</v>
      </c>
      <c r="I12" s="29">
        <f>IF(ISNUMBER(INDEX('Roundwood_transp._input'!$D$1:$M$96,MATCH('s5.LCIA'!I$8,'Roundwood_transp._input'!$D$1:$D$96,0),8)),INDEX('Roundwood_transp._input'!$D$1:$M$96,MATCH('s5.LCIA'!I$8,'Roundwood_transp._input'!$D$1:$D$96,0),8),INDEX('Roundwood_transp._input'!$D$1:$M$96,MATCH('s5.LCIA'!I$8,'Roundwood_transp._input'!$D$1:$D$96,0),10))</f>
        <v>62.457000000000001</v>
      </c>
      <c r="J12" s="29">
        <f>IF(ISNUMBER(INDEX('Roundwood_transp._input'!$D$1:$M$96,MATCH('s5.LCIA'!J$8,'Roundwood_transp._input'!$D$1:$D$96,0),8)),INDEX('Roundwood_transp._input'!$D$1:$M$96,MATCH('s5.LCIA'!J$8,'Roundwood_transp._input'!$D$1:$D$96,0),8),INDEX('Roundwood_transp._input'!$D$1:$M$96,MATCH('s5.LCIA'!J$8,'Roundwood_transp._input'!$D$1:$D$96,0),10))</f>
        <v>62.457000000000001</v>
      </c>
      <c r="K12" s="29">
        <f>IF(ISNUMBER(INDEX('Roundwood_transp._input'!$D$1:$M$96,MATCH('s5.LCIA'!K$8,'Roundwood_transp._input'!$D$1:$D$96,0),8)),INDEX('Roundwood_transp._input'!$D$1:$M$96,MATCH('s5.LCIA'!K$8,'Roundwood_transp._input'!$D$1:$D$96,0),8),INDEX('Roundwood_transp._input'!$D$1:$M$96,MATCH('s5.LCIA'!K$8,'Roundwood_transp._input'!$D$1:$D$96,0),10))</f>
        <v>62.457000000000001</v>
      </c>
      <c r="L12" s="29"/>
      <c r="M12" s="29"/>
      <c r="N12" s="29">
        <f t="array" ref="N12">IF(ISNUMBER(INDEX('Roundwood_transp._input'!$D$1:$M$96,MATCH('s5.LCIA'!N$8,'Roundwood_transp._input'!$D$1:$D$96,0),8)),INDEX('Roundwood_transp._input'!$D$1:$M$96,MATCH('s5.LCIA'!N$8,'Roundwood_transp._input'!$D$1:$D$96,0),8),INDEX('Roundwood_transp._input'!$D$1:$M$96,MATCH('s5.LCIA'!N$8,'Roundwood_transp._input'!$D$1:$D$96,0),10))+37</f>
        <v>122.56609</v>
      </c>
      <c r="O12" s="29">
        <f>IF(ISNUMBER(INDEX('Roundwood_transp._input'!$D$1:$M$96,MATCH('s5.LCIA'!O$8,'Roundwood_transp._input'!$D$1:$D$96,0),8)),INDEX('Roundwood_transp._input'!$D$1:$M$96,MATCH('s5.LCIA'!O$8,'Roundwood_transp._input'!$D$1:$D$96,0),8),INDEX('Roundwood_transp._input'!$D$1:$M$96,MATCH('s5.LCIA'!O$8,'Roundwood_transp._input'!$D$1:$D$96,0),10))+37</f>
        <v>122.56609</v>
      </c>
      <c r="P12" s="29">
        <f>IF(ISNUMBER(INDEX('Roundwood_transp._input'!$D$1:$M$96,MATCH('s5.LCIA'!P$8,'Roundwood_transp._input'!$D$1:$D$96,0),8)),INDEX('Roundwood_transp._input'!$D$1:$M$96,MATCH('s5.LCIA'!P$8,'Roundwood_transp._input'!$D$1:$D$96,0),8),INDEX('Roundwood_transp._input'!$D$1:$M$96,MATCH('s5.LCIA'!P$8,'Roundwood_transp._input'!$D$1:$D$96,0),10))+37</f>
        <v>122.56609</v>
      </c>
      <c r="Q12" s="29">
        <f>IF(ISNUMBER(INDEX('Roundwood_transp._input'!$D$1:$M$96,MATCH('s5.LCIA'!Q$8,'Roundwood_transp._input'!$D$1:$D$96,0),8)),INDEX('Roundwood_transp._input'!$D$1:$M$96,MATCH('s5.LCIA'!Q$8,'Roundwood_transp._input'!$D$1:$D$96,0),8),INDEX('Roundwood_transp._input'!$D$1:$M$96,MATCH('s5.LCIA'!Q$8,'Roundwood_transp._input'!$D$1:$D$96,0),10))+37</f>
        <v>122.56609</v>
      </c>
      <c r="R12" s="29">
        <f>IF(ISNUMBER(INDEX('Roundwood_transp._input'!$D$1:$M$96,MATCH('s5.LCIA'!R$8,'Roundwood_transp._input'!$D$1:$D$96,0),8)),INDEX('Roundwood_transp._input'!$D$1:$M$96,MATCH('s5.LCIA'!R$8,'Roundwood_transp._input'!$D$1:$D$96,0),8),INDEX('Roundwood_transp._input'!$D$1:$M$96,MATCH('s5.LCIA'!R$8,'Roundwood_transp._input'!$D$1:$D$96,0),10))+37</f>
        <v>122.56609</v>
      </c>
      <c r="S12" s="29">
        <f>IF(ISNUMBER(INDEX('Roundwood_transp._input'!$D$1:$M$96,MATCH('s5.LCIA'!S$8,'Roundwood_transp._input'!$D$1:$D$96,0),8)),INDEX('Roundwood_transp._input'!$D$1:$M$96,MATCH('s5.LCIA'!S$8,'Roundwood_transp._input'!$D$1:$D$96,0),8),INDEX('Roundwood_transp._input'!$D$1:$M$96,MATCH('s5.LCIA'!S$8,'Roundwood_transp._input'!$D$1:$D$96,0),10))+37</f>
        <v>122.56609</v>
      </c>
      <c r="T12" s="29">
        <f t="array" ref="T12">IF(ISNUMBER(INDEX('Roundwood_transp._input'!$D$1:$M$96,MATCH('s5.LCIA'!T$8,'Roundwood_transp._input'!$D$1:$D$96,0),8)),INDEX('Roundwood_transp._input'!$D$1:$M$96,MATCH('s5.LCIA'!T$8,'Roundwood_transp._input'!$D$1:$D$96,0),8),INDEX('Roundwood_transp._input'!$D$1:$M$96,MATCH('s5.LCIA'!T$8,'Roundwood_transp._input'!$D$1:$D$96,0),10))+37</f>
        <v>122.56609</v>
      </c>
      <c r="U12" s="29">
        <f>IF(ISNUMBER(INDEX('Roundwood_transp._input'!$D$1:$M$96,MATCH('s5.LCIA'!U$8,'Roundwood_transp._input'!$D$1:$D$96,0),8)),INDEX('Roundwood_transp._input'!$D$1:$M$96,MATCH('s5.LCIA'!U$8,'Roundwood_transp._input'!$D$1:$D$96,0),8),INDEX('Roundwood_transp._input'!$D$1:$M$96,MATCH('s5.LCIA'!U$8,'Roundwood_transp._input'!$D$1:$D$96,0),10))+37</f>
        <v>122.56609</v>
      </c>
      <c r="V12" s="29">
        <f>IF(ISNUMBER(INDEX('Roundwood_transp._input'!$D$1:$M$96,MATCH('s5.LCIA'!V$8,'Roundwood_transp._input'!$D$1:$D$96,0),8)),INDEX('Roundwood_transp._input'!$D$1:$M$96,MATCH('s5.LCIA'!V$8,'Roundwood_transp._input'!$D$1:$D$96,0),8),INDEX('Roundwood_transp._input'!$D$1:$M$96,MATCH('s5.LCIA'!V$8,'Roundwood_transp._input'!$D$1:$D$96,0),10))</f>
        <v>85.566090000000003</v>
      </c>
      <c r="W12" s="29">
        <f t="array" ref="W12">IF(ISNUMBER(INDEX('Roundwood_transp._input'!$D$1:$M$96,MATCH('s5.LCIA'!W$8,'Roundwood_transp._input'!$D$1:$D$96,0),8)),INDEX('Roundwood_transp._input'!$D$1:$M$96,MATCH('s5.LCIA'!W$8,'Roundwood_transp._input'!$D$1:$D$96,0),8),INDEX('Roundwood_transp._input'!$D$1:$M$96,MATCH('s5.LCIA'!W$8,'Roundwood_transp._input'!$D$1:$D$96,0),10))+37</f>
        <v>122.56609</v>
      </c>
      <c r="X12" s="29">
        <f>IF(ISNUMBER(INDEX('Roundwood_transp._input'!$D$1:$M$96,MATCH('s5.LCIA'!X$8,'Roundwood_transp._input'!$D$1:$D$96,0),8)),INDEX('Roundwood_transp._input'!$D$1:$M$96,MATCH('s5.LCIA'!X$8,'Roundwood_transp._input'!$D$1:$D$96,0),8),INDEX('Roundwood_transp._input'!$D$1:$M$96,MATCH('s5.LCIA'!X$8,'Roundwood_transp._input'!$D$1:$D$96,0),10))+37</f>
        <v>122.56609</v>
      </c>
      <c r="Y12" s="29">
        <f>IF(ISNUMBER(INDEX('Roundwood_transp._input'!$D$1:$M$96,MATCH('s5.LCIA'!Y$8,'Roundwood_transp._input'!$D$1:$D$96,0),8)),INDEX('Roundwood_transp._input'!$D$1:$M$96,MATCH('s5.LCIA'!Y$8,'Roundwood_transp._input'!$D$1:$D$96,0),8),INDEX('Roundwood_transp._input'!$D$1:$M$96,MATCH('s5.LCIA'!Y$8,'Roundwood_transp._input'!$D$1:$D$96,0),10))+37</f>
        <v>122.56609</v>
      </c>
      <c r="Z12" s="29">
        <f>IF(ISNUMBER(INDEX('Roundwood_transp._input'!$D$1:$M$96,MATCH('s5.LCIA'!Z$8,'Roundwood_transp._input'!$D$1:$D$96,0),8)),INDEX('Roundwood_transp._input'!$D$1:$M$96,MATCH('s5.LCIA'!Z$8,'Roundwood_transp._input'!$D$1:$D$96,0),8),INDEX('Roundwood_transp._input'!$D$1:$M$96,MATCH('s5.LCIA'!Z$8,'Roundwood_transp._input'!$D$1:$D$96,0),10))+37</f>
        <v>122.56609</v>
      </c>
      <c r="AA12" s="29">
        <f>IF(ISNUMBER(INDEX('Roundwood_transp._input'!$D$1:$M$96,MATCH('s5.LCIA'!AA$8,'Roundwood_transp._input'!$D$1:$D$96,0),8)),INDEX('Roundwood_transp._input'!$D$1:$M$96,MATCH('s5.LCIA'!AA$8,'Roundwood_transp._input'!$D$1:$D$96,0),8),INDEX('Roundwood_transp._input'!$D$1:$M$96,MATCH('s5.LCIA'!AA$8,'Roundwood_transp._input'!$D$1:$D$96,0),10))+37</f>
        <v>122.56609</v>
      </c>
      <c r="AB12" s="29">
        <f>IF(ISNUMBER(INDEX('Roundwood_transp._input'!$D$1:$M$96,MATCH('s5.LCIA'!AB$8,'Roundwood_transp._input'!$D$1:$D$96,0),8)),INDEX('Roundwood_transp._input'!$D$1:$M$96,MATCH('s5.LCIA'!AB$8,'Roundwood_transp._input'!$D$1:$D$96,0),8),INDEX('Roundwood_transp._input'!$D$1:$M$96,MATCH('s5.LCIA'!AB$8,'Roundwood_transp._input'!$D$1:$D$96,0),10))+37</f>
        <v>122.56609</v>
      </c>
      <c r="AC12" s="29">
        <f>IF(ISNUMBER(INDEX('Roundwood_transp._input'!$D$1:$M$96,MATCH('s5.LCIA'!AC$8,'Roundwood_transp._input'!$D$1:$D$96,0),8)),INDEX('Roundwood_transp._input'!$D$1:$M$96,MATCH('s5.LCIA'!AC$8,'Roundwood_transp._input'!$D$1:$D$96,0),8),INDEX('Roundwood_transp._input'!$D$1:$M$96,MATCH('s5.LCIA'!AC$8,'Roundwood_transp._input'!$D$1:$D$96,0),10))+37</f>
        <v>122.56609</v>
      </c>
      <c r="AD12" s="29">
        <f>IF(ISNUMBER(INDEX('Roundwood_transp._input'!$D$1:$M$96,MATCH('s5.LCIA'!AD$8,'Roundwood_transp._input'!$D$1:$D$96,0),8)),INDEX('Roundwood_transp._input'!$D$1:$M$96,MATCH('s5.LCIA'!AD$8,'Roundwood_transp._input'!$D$1:$D$96,0),8),INDEX('Roundwood_transp._input'!$D$1:$M$96,MATCH('s5.LCIA'!AD$8,'Roundwood_transp._input'!$D$1:$D$96,0),10))+37</f>
        <v>122.56609</v>
      </c>
      <c r="AE12" s="29">
        <f>IF(ISNUMBER(INDEX('Roundwood_transp._input'!$D$1:$M$96,MATCH('s5.LCIA'!AE$8,'Roundwood_transp._input'!$D$1:$D$96,0),8)),INDEX('Roundwood_transp._input'!$D$1:$M$96,MATCH('s5.LCIA'!AE$8,'Roundwood_transp._input'!$D$1:$D$96,0),8),INDEX('Roundwood_transp._input'!$D$1:$M$96,MATCH('s5.LCIA'!AE$8,'Roundwood_transp._input'!$D$1:$D$96,0),10))</f>
        <v>85.566090000000003</v>
      </c>
      <c r="AF12" s="29"/>
      <c r="AG12" s="29"/>
      <c r="AH12" s="29"/>
      <c r="AI12" s="29"/>
      <c r="AJ12" s="29"/>
      <c r="AK12" s="29"/>
      <c r="AL12" s="29"/>
      <c r="AM12" s="29"/>
      <c r="AN12" s="29"/>
      <c r="AO12" s="29"/>
      <c r="AP12" s="281" t="s">
        <v>1422</v>
      </c>
      <c r="AQ12" s="29"/>
      <c r="AR12" s="281" t="e">
        <f>'s5.Transport'!C67</f>
        <v>#N/A</v>
      </c>
      <c r="AS12" s="284" t="e">
        <f>'s5.Transport'!D67</f>
        <v>#N/A</v>
      </c>
      <c r="AT12" s="281">
        <v>0</v>
      </c>
      <c r="AU12" s="281">
        <v>0</v>
      </c>
      <c r="AV12" s="29"/>
      <c r="AW12" s="29"/>
      <c r="AX12" s="29" t="e">
        <f>IF(ISNUMBER(INDEX('Roundwood_transp._input'!$D$1:$M$96,MATCH('s5.LCIA'!AX$8,'Roundwood_transp._input'!$D$1:$D$96,0),8)),INDEX('Roundwood_transp._input'!$D$1:$M$96,MATCH('s5.LCIA'!AX$8,'Roundwood_transp._input'!$D$1:$D$96,0),8),INDEX('Roundwood_transp._input'!$D$1:$M$96,MATCH('s5.LCIA'!AX$8,'Roundwood_transp._input'!$D$1:$D$96,0),10))</f>
        <v>#N/A</v>
      </c>
      <c r="AY12" s="29" t="e">
        <f>IF(ISNUMBER(INDEX('Roundwood_transp._input'!$D$1:$M$96,MATCH('s5.LCIA'!AY$8,'Roundwood_transp._input'!$D$1:$D$96,0),8)),INDEX('Roundwood_transp._input'!$D$1:$M$96,MATCH('s5.LCIA'!AY$8,'Roundwood_transp._input'!$D$1:$D$96,0),8),INDEX('Roundwood_transp._input'!$D$1:$M$96,MATCH('s5.LCIA'!AY$8,'Roundwood_transp._input'!$D$1:$D$96,0),10))</f>
        <v>#N/A</v>
      </c>
      <c r="AZ12" s="29" t="e">
        <f>IF(ISNUMBER(INDEX('Roundwood_transp._input'!$D$1:$M$96,MATCH('s5.LCIA'!AZ$8,'Roundwood_transp._input'!$D$1:$D$96,0),8)),INDEX('Roundwood_transp._input'!$D$1:$M$96,MATCH('s5.LCIA'!AZ$8,'Roundwood_transp._input'!$D$1:$D$96,0),8),INDEX('Roundwood_transp._input'!$D$1:$M$96,MATCH('s5.LCIA'!AZ$8,'Roundwood_transp._input'!$D$1:$D$96,0),10))</f>
        <v>#N/A</v>
      </c>
      <c r="BA12" s="29" t="e">
        <f>IF(ISNUMBER(INDEX('Roundwood_transp._input'!$D$1:$M$96,MATCH('s5.LCIA'!BA$8,'Roundwood_transp._input'!$D$1:$D$96,0),8)),INDEX('Roundwood_transp._input'!$D$1:$M$96,MATCH('s5.LCIA'!BA$8,'Roundwood_transp._input'!$D$1:$D$96,0),8),INDEX('Roundwood_transp._input'!$D$1:$M$96,MATCH('s5.LCIA'!BA$8,'Roundwood_transp._input'!$D$1:$D$96,0),10))</f>
        <v>#N/A</v>
      </c>
      <c r="BB12" s="29" t="e">
        <f>IF(ISNUMBER(INDEX('Roundwood_transp._input'!$D$1:$M$96,MATCH('s5.LCIA'!BB$8,'Roundwood_transp._input'!$D$1:$D$96,0),8)),INDEX('Roundwood_transp._input'!$D$1:$M$96,MATCH('s5.LCIA'!BB$8,'Roundwood_transp._input'!$D$1:$D$96,0),8),INDEX('Roundwood_transp._input'!$D$1:$M$96,MATCH('s5.LCIA'!BB$8,'Roundwood_transp._input'!$D$1:$D$96,0),10))</f>
        <v>#N/A</v>
      </c>
      <c r="BC12" s="29" t="e">
        <f>IF(ISNUMBER(INDEX('Roundwood_transp._input'!$D$1:$M$96,MATCH('s5.LCIA'!BC$8,'Roundwood_transp._input'!$D$1:$D$96,0),8)),INDEX('Roundwood_transp._input'!$D$1:$M$96,MATCH('s5.LCIA'!BC$8,'Roundwood_transp._input'!$D$1:$D$96,0),8),INDEX('Roundwood_transp._input'!$D$1:$M$96,MATCH('s5.LCIA'!BC$8,'Roundwood_transp._input'!$D$1:$D$96,0),10))</f>
        <v>#N/A</v>
      </c>
      <c r="BD12" s="29" t="e">
        <f>IF(ISNUMBER(INDEX('Roundwood_transp._input'!$D$1:$M$96,MATCH('s5.LCIA'!BD$8,'Roundwood_transp._input'!$D$1:$D$96,0),8)),INDEX('Roundwood_transp._input'!$D$1:$M$96,MATCH('s5.LCIA'!BD$8,'Roundwood_transp._input'!$D$1:$D$96,0),8),INDEX('Roundwood_transp._input'!$D$1:$M$96,MATCH('s5.LCIA'!BD$8,'Roundwood_transp._input'!$D$1:$D$96,0),10))</f>
        <v>#N/A</v>
      </c>
      <c r="BE12" s="29" t="e">
        <f>IF(ISNUMBER(INDEX('Roundwood_transp._input'!$D$1:$M$96,MATCH('s5.LCIA'!BE$8,'Roundwood_transp._input'!$D$1:$D$96,0),8)),INDEX('Roundwood_transp._input'!$D$1:$M$96,MATCH('s5.LCIA'!BE$8,'Roundwood_transp._input'!$D$1:$D$96,0),8),INDEX('Roundwood_transp._input'!$D$1:$M$96,MATCH('s5.LCIA'!BE$8,'Roundwood_transp._input'!$D$1:$D$96,0),10))</f>
        <v>#N/A</v>
      </c>
      <c r="BF12" s="29" t="e">
        <f>IF(ISNUMBER(INDEX('Roundwood_transp._input'!$D$1:$M$96,MATCH('s5.LCIA'!BF$8,'Roundwood_transp._input'!$D$1:$D$96,0),8)),INDEX('Roundwood_transp._input'!$D$1:$M$96,MATCH('s5.LCIA'!BF$8,'Roundwood_transp._input'!$D$1:$D$96,0),8),INDEX('Roundwood_transp._input'!$D$1:$M$96,MATCH('s5.LCIA'!BF$8,'Roundwood_transp._input'!$D$1:$D$96,0),10))</f>
        <v>#N/A</v>
      </c>
      <c r="BG12" s="29" t="e">
        <f>IF(ISNUMBER(INDEX('Roundwood_transp._input'!$D$1:$M$96,MATCH('s5.LCIA'!BG$8,'Roundwood_transp._input'!$D$1:$D$96,0),8)),INDEX('Roundwood_transp._input'!$D$1:$M$96,MATCH('s5.LCIA'!BG$8,'Roundwood_transp._input'!$D$1:$D$96,0),8),INDEX('Roundwood_transp._input'!$D$1:$M$96,MATCH('s5.LCIA'!BG$8,'Roundwood_transp._input'!$D$1:$D$96,0),10))</f>
        <v>#N/A</v>
      </c>
      <c r="BH12" s="29" t="e">
        <f>IF(ISNUMBER(INDEX('Roundwood_transp._input'!$D$1:$M$96,MATCH('s5.LCIA'!BH$8,'Roundwood_transp._input'!$D$1:$D$96,0),8)),INDEX('Roundwood_transp._input'!$D$1:$M$96,MATCH('s5.LCIA'!BH$8,'Roundwood_transp._input'!$D$1:$D$96,0),8),INDEX('Roundwood_transp._input'!$D$1:$M$96,MATCH('s5.LCIA'!BH$8,'Roundwood_transp._input'!$D$1:$D$96,0),10))</f>
        <v>#N/A</v>
      </c>
      <c r="BI12" s="29" t="e">
        <f>IF(ISNUMBER(INDEX('Roundwood_transp._input'!$D$1:$M$96,MATCH('s5.LCIA'!BI$8,'Roundwood_transp._input'!$D$1:$D$96,0),8)),INDEX('Roundwood_transp._input'!$D$1:$M$96,MATCH('s5.LCIA'!BI$8,'Roundwood_transp._input'!$D$1:$D$96,0),8),INDEX('Roundwood_transp._input'!$D$1:$M$96,MATCH('s5.LCIA'!BI$8,'Roundwood_transp._input'!$D$1:$D$96,0),10))</f>
        <v>#N/A</v>
      </c>
      <c r="BJ12" s="29" t="e">
        <f>IF(ISNUMBER(INDEX('Roundwood_transp._input'!$D$1:$M$96,MATCH('s5.LCIA'!BJ$8,'Roundwood_transp._input'!$D$1:$D$96,0),8)),INDEX('Roundwood_transp._input'!$D$1:$M$96,MATCH('s5.LCIA'!BJ$8,'Roundwood_transp._input'!$D$1:$D$96,0),8),INDEX('Roundwood_transp._input'!$D$1:$M$96,MATCH('s5.LCIA'!BJ$8,'Roundwood_transp._input'!$D$1:$D$96,0),10))</f>
        <v>#N/A</v>
      </c>
      <c r="BK12" s="29" t="e">
        <f>IF(ISNUMBER(INDEX('Roundwood_transp._input'!$D$1:$M$96,MATCH('s5.LCIA'!BK$8,'Roundwood_transp._input'!$D$1:$D$96,0),8)),INDEX('Roundwood_transp._input'!$D$1:$M$96,MATCH('s5.LCIA'!BK$8,'Roundwood_transp._input'!$D$1:$D$96,0),8),INDEX('Roundwood_transp._input'!$D$1:$M$96,MATCH('s5.LCIA'!BK$8,'Roundwood_transp._input'!$D$1:$D$96,0),10))</f>
        <v>#N/A</v>
      </c>
      <c r="BL12" s="29" t="e">
        <f>IF(ISNUMBER(INDEX('Roundwood_transp._input'!$D$1:$M$96,MATCH('s5.LCIA'!BL$8,'Roundwood_transp._input'!$D$1:$D$96,0),8)),INDEX('Roundwood_transp._input'!$D$1:$M$96,MATCH('s5.LCIA'!BL$8,'Roundwood_transp._input'!$D$1:$D$96,0),8),INDEX('Roundwood_transp._input'!$D$1:$M$96,MATCH('s5.LCIA'!BL$8,'Roundwood_transp._input'!$D$1:$D$96,0),10))</f>
        <v>#N/A</v>
      </c>
      <c r="BM12" s="29" t="e">
        <f>IF(ISNUMBER(INDEX('Roundwood_transp._input'!$D$1:$M$96,MATCH('s5.LCIA'!BM$8,'Roundwood_transp._input'!$D$1:$D$96,0),8)),INDEX('Roundwood_transp._input'!$D$1:$M$96,MATCH('s5.LCIA'!BM$8,'Roundwood_transp._input'!$D$1:$D$96,0),8),INDEX('Roundwood_transp._input'!$D$1:$M$96,MATCH('s5.LCIA'!BM$8,'Roundwood_transp._input'!$D$1:$D$96,0),10))</f>
        <v>#N/A</v>
      </c>
      <c r="BN12" s="29" t="e">
        <f>IF(ISNUMBER(INDEX('Roundwood_transp._input'!$D$1:$M$96,MATCH('s5.LCIA'!BN$8,'Roundwood_transp._input'!$D$1:$D$96,0),8)),INDEX('Roundwood_transp._input'!$D$1:$M$96,MATCH('s5.LCIA'!BN$8,'Roundwood_transp._input'!$D$1:$D$96,0),8),INDEX('Roundwood_transp._input'!$D$1:$M$96,MATCH('s5.LCIA'!BN$8,'Roundwood_transp._input'!$D$1:$D$96,0),10))</f>
        <v>#N/A</v>
      </c>
      <c r="BO12" s="29" t="e">
        <f>IF(ISNUMBER(INDEX('Roundwood_transp._input'!$D$1:$M$96,MATCH('s5.LCIA'!BO$8,'Roundwood_transp._input'!$D$1:$D$96,0),8)),INDEX('Roundwood_transp._input'!$D$1:$M$96,MATCH('s5.LCIA'!BO$8,'Roundwood_transp._input'!$D$1:$D$96,0),8),INDEX('Roundwood_transp._input'!$D$1:$M$96,MATCH('s5.LCIA'!BO$8,'Roundwood_transp._input'!$D$1:$D$96,0),10))</f>
        <v>#N/A</v>
      </c>
    </row>
    <row r="13" spans="1:88" s="272" customFormat="1">
      <c r="B13" s="272" t="s">
        <v>1025</v>
      </c>
      <c r="C13" s="273" t="str">
        <f>IF(ISNUMBER(INDEX('Roundwood_transp._input'!$D$1:$M$96,MATCH('s5.LCIA'!C$8,'Roundwood_transp._input'!$D$1:$D$96,0),8)),'Roundwood_transp._input'!$K$1,'Roundwood_transp._input'!$M$1)</f>
        <v>Transport, lorry &gt;16t, fleet average/RER U</v>
      </c>
      <c r="D13" s="273" t="str">
        <f>IF(ISNUMBER(INDEX('Roundwood_transp._input'!$D$1:$M$96,MATCH('s5.LCIA'!D$8,'Roundwood_transp._input'!$D$1:$D$96,0),8)),'Roundwood_transp._input'!$K$1,'Roundwood_transp._input'!$M$1)</f>
        <v>Transport, lorry &gt;16t, fleet average/RER U</v>
      </c>
      <c r="E13" s="273" t="str">
        <f>IF(ISNUMBER(INDEX('Roundwood_transp._input'!$D$1:$M$96,MATCH('s5.LCIA'!E$8,'Roundwood_transp._input'!$D$1:$D$96,0),8)),'Roundwood_transp._input'!$K$1,'Roundwood_transp._input'!$M$1)</f>
        <v>Transport, lorry &gt;16t, fleet average/RER U</v>
      </c>
      <c r="F13" s="273" t="str">
        <f>IF(ISNUMBER(INDEX('Roundwood_transp._input'!$D$1:$M$96,MATCH('s5.LCIA'!F$8,'Roundwood_transp._input'!$D$1:$D$96,0),8)),'Roundwood_transp._input'!$K$1,'Roundwood_transp._input'!$M$1)</f>
        <v>Transport, lorry &gt;16t, fleet average/RER U</v>
      </c>
      <c r="G13" s="273" t="str">
        <f>IF(ISNUMBER(INDEX('Roundwood_transp._input'!$D$1:$M$96,MATCH('s5.LCIA'!G$8,'Roundwood_transp._input'!$D$1:$D$96,0),8)),'Roundwood_transp._input'!$K$1,'Roundwood_transp._input'!$M$1)</f>
        <v>Transport, lorry &gt;16t, fleet average/RER U</v>
      </c>
      <c r="H13" s="273" t="str">
        <f>IF(ISNUMBER(INDEX('Roundwood_transp._input'!$D$1:$M$96,MATCH('s5.LCIA'!H$8,'Roundwood_transp._input'!$D$1:$D$96,0),8)),'Roundwood_transp._input'!$K$1,'Roundwood_transp._input'!$M$1)</f>
        <v>Transport, lorry &gt;16t, fleet average/RER U</v>
      </c>
      <c r="I13" s="273" t="str">
        <f>IF(ISNUMBER(INDEX('Roundwood_transp._input'!$D$1:$M$96,MATCH('s5.LCIA'!I$8,'Roundwood_transp._input'!$D$1:$D$96,0),8)),'Roundwood_transp._input'!$K$1,'Roundwood_transp._input'!$M$1)</f>
        <v>Transport, lorry &gt;16t, fleet average/RER U</v>
      </c>
      <c r="J13" s="273" t="str">
        <f>IF(ISNUMBER(INDEX('Roundwood_transp._input'!$D$1:$M$96,MATCH('s5.LCIA'!J$8,'Roundwood_transp._input'!$D$1:$D$96,0),8)),'Roundwood_transp._input'!$K$1,'Roundwood_transp._input'!$M$1)</f>
        <v>Transport, lorry &gt;16t, fleet average/RER U</v>
      </c>
      <c r="K13" s="273" t="str">
        <f>IF(ISNUMBER(INDEX('Roundwood_transp._input'!$D$1:$M$96,MATCH('s5.LCIA'!K$8,'Roundwood_transp._input'!$D$1:$D$96,0),8)),'Roundwood_transp._input'!$K$1,'Roundwood_transp._input'!$M$1)</f>
        <v>Transport, lorry 20-28t, fleet average/CH U</v>
      </c>
      <c r="L13" s="273"/>
      <c r="M13" s="273"/>
      <c r="N13" s="273" t="str">
        <f>IF(ISNUMBER(INDEX('Roundwood_transp._input'!$D$1:$M$96,MATCH('s5.LCIA'!N$8,'Roundwood_transp._input'!$D$1:$D$96,0),8)),'Roundwood_transp._input'!$K$1,'Roundwood_transp._input'!$M$1)</f>
        <v>Transport, lorry &gt;16t, fleet average/RER U</v>
      </c>
      <c r="O13" s="273" t="str">
        <f>IF(ISNUMBER(INDEX('Roundwood_transp._input'!$D$1:$M$96,MATCH('s5.LCIA'!O$8,'Roundwood_transp._input'!$D$1:$D$96,0),8)),'Roundwood_transp._input'!$K$1,'Roundwood_transp._input'!$M$1)</f>
        <v>Transport, lorry &gt;16t, fleet average/RER U</v>
      </c>
      <c r="P13" s="273" t="str">
        <f>IF(ISNUMBER(INDEX('Roundwood_transp._input'!$D$1:$M$96,MATCH('s5.LCIA'!P$8,'Roundwood_transp._input'!$D$1:$D$96,0),8)),'Roundwood_transp._input'!$K$1,'Roundwood_transp._input'!$M$1)</f>
        <v>Transport, lorry &gt;16t, fleet average/RER U</v>
      </c>
      <c r="Q13" s="273" t="str">
        <f>IF(ISNUMBER(INDEX('Roundwood_transp._input'!$D$1:$M$96,MATCH('s5.LCIA'!Q$8,'Roundwood_transp._input'!$D$1:$D$96,0),8)),'Roundwood_transp._input'!$K$1,'Roundwood_transp._input'!$M$1)</f>
        <v>Transport, lorry &gt;16t, fleet average/RER U</v>
      </c>
      <c r="R13" s="273" t="str">
        <f>IF(ISNUMBER(INDEX('Roundwood_transp._input'!$D$1:$M$96,MATCH('s5.LCIA'!R$8,'Roundwood_transp._input'!$D$1:$D$96,0),8)),'Roundwood_transp._input'!$K$1,'Roundwood_transp._input'!$M$1)</f>
        <v>Transport, lorry &gt;16t, fleet average/RER U</v>
      </c>
      <c r="S13" s="273" t="str">
        <f>IF(ISNUMBER(INDEX('Roundwood_transp._input'!$D$1:$M$96,MATCH('s5.LCIA'!S$8,'Roundwood_transp._input'!$D$1:$D$96,0),8)),'Roundwood_transp._input'!$K$1,'Roundwood_transp._input'!$M$1)</f>
        <v>Transport, lorry &gt;16t, fleet average/RER U</v>
      </c>
      <c r="T13" s="273" t="str">
        <f>IF(ISNUMBER(INDEX('Roundwood_transp._input'!$D$1:$M$96,MATCH('s5.LCIA'!T$8,'Roundwood_transp._input'!$D$1:$D$96,0),8)),'Roundwood_transp._input'!$K$1,'Roundwood_transp._input'!$M$1)</f>
        <v>Transport, lorry &gt;16t, fleet average/RER U</v>
      </c>
      <c r="U13" s="273" t="str">
        <f>IF(ISNUMBER(INDEX('Roundwood_transp._input'!$D$1:$M$96,MATCH('s5.LCIA'!U$8,'Roundwood_transp._input'!$D$1:$D$96,0),8)),'Roundwood_transp._input'!$K$1,'Roundwood_transp._input'!$M$1)</f>
        <v>Transport, lorry &gt;16t, fleet average/RER U</v>
      </c>
      <c r="V13" s="273" t="str">
        <f>IF(ISNUMBER(INDEX('Roundwood_transp._input'!$D$1:$M$96,MATCH('s5.LCIA'!V$8,'Roundwood_transp._input'!$D$1:$D$96,0),8)),'Roundwood_transp._input'!$K$1,'Roundwood_transp._input'!$M$1)</f>
        <v>Transport, lorry 20-28t, fleet average/CH U</v>
      </c>
      <c r="W13" s="273" t="str">
        <f>IF(ISNUMBER(INDEX('Roundwood_transp._input'!$D$1:$M$96,MATCH('s5.LCIA'!W$8,'Roundwood_transp._input'!$D$1:$D$96,0),8)),'Roundwood_transp._input'!$K$1,'Roundwood_transp._input'!$M$1)</f>
        <v>Transport, lorry &gt;16t, fleet average/RER U</v>
      </c>
      <c r="X13" s="273" t="str">
        <f>IF(ISNUMBER(INDEX('Roundwood_transp._input'!$D$1:$M$96,MATCH('s5.LCIA'!X$8,'Roundwood_transp._input'!$D$1:$D$96,0),8)),'Roundwood_transp._input'!$K$1,'Roundwood_transp._input'!$M$1)</f>
        <v>Transport, lorry &gt;16t, fleet average/RER U</v>
      </c>
      <c r="Y13" s="273" t="str">
        <f>IF(ISNUMBER(INDEX('Roundwood_transp._input'!$D$1:$M$96,MATCH('s5.LCIA'!Y$8,'Roundwood_transp._input'!$D$1:$D$96,0),8)),'Roundwood_transp._input'!$K$1,'Roundwood_transp._input'!$M$1)</f>
        <v>Transport, lorry &gt;16t, fleet average/RER U</v>
      </c>
      <c r="Z13" s="273" t="str">
        <f>IF(ISNUMBER(INDEX('Roundwood_transp._input'!$D$1:$M$96,MATCH('s5.LCIA'!Z$8,'Roundwood_transp._input'!$D$1:$D$96,0),8)),'Roundwood_transp._input'!$K$1,'Roundwood_transp._input'!$M$1)</f>
        <v>Transport, lorry &gt;16t, fleet average/RER U</v>
      </c>
      <c r="AA13" s="273" t="str">
        <f>IF(ISNUMBER(INDEX('Roundwood_transp._input'!$D$1:$M$96,MATCH('s5.LCIA'!AA$8,'Roundwood_transp._input'!$D$1:$D$96,0),8)),'Roundwood_transp._input'!$K$1,'Roundwood_transp._input'!$M$1)</f>
        <v>Transport, lorry &gt;16t, fleet average/RER U</v>
      </c>
      <c r="AB13" s="273" t="str">
        <f>IF(ISNUMBER(INDEX('Roundwood_transp._input'!$D$1:$M$96,MATCH('s5.LCIA'!AB$8,'Roundwood_transp._input'!$D$1:$D$96,0),8)),'Roundwood_transp._input'!$K$1,'Roundwood_transp._input'!$M$1)</f>
        <v>Transport, lorry &gt;16t, fleet average/RER U</v>
      </c>
      <c r="AC13" s="273" t="str">
        <f>IF(ISNUMBER(INDEX('Roundwood_transp._input'!$D$1:$M$96,MATCH('s5.LCIA'!AC$8,'Roundwood_transp._input'!$D$1:$D$96,0),8)),'Roundwood_transp._input'!$K$1,'Roundwood_transp._input'!$M$1)</f>
        <v>Transport, lorry &gt;16t, fleet average/RER U</v>
      </c>
      <c r="AD13" s="273" t="str">
        <f>IF(ISNUMBER(INDEX('Roundwood_transp._input'!$D$1:$M$96,MATCH('s5.LCIA'!AD$8,'Roundwood_transp._input'!$D$1:$D$96,0),8)),'Roundwood_transp._input'!$K$1,'Roundwood_transp._input'!$M$1)</f>
        <v>Transport, lorry &gt;16t, fleet average/RER U</v>
      </c>
      <c r="AE13" s="273" t="str">
        <f>IF(ISNUMBER(INDEX('Roundwood_transp._input'!$D$1:$M$96,MATCH('s5.LCIA'!AE$8,'Roundwood_transp._input'!$D$1:$D$96,0),8)),'Roundwood_transp._input'!$K$1,'Roundwood_transp._input'!$M$1)</f>
        <v>Transport, lorry 20-28t, fleet average/CH U</v>
      </c>
      <c r="AF13" s="273"/>
      <c r="AG13" s="273"/>
      <c r="AH13" s="273"/>
      <c r="AI13" s="273"/>
      <c r="AJ13" s="273"/>
      <c r="AK13" s="273"/>
      <c r="AL13" s="273"/>
      <c r="AM13" s="273"/>
      <c r="AN13" s="273"/>
      <c r="AO13" s="273"/>
      <c r="AP13" s="273"/>
      <c r="AQ13" s="273"/>
      <c r="AR13" s="273"/>
      <c r="AS13" s="273"/>
      <c r="AT13" s="273"/>
      <c r="AU13" s="273"/>
      <c r="AV13" s="273"/>
      <c r="AW13" s="273"/>
      <c r="AX13" s="273" t="str">
        <f>IF(ISNUMBER(INDEX('Roundwood_transp._input'!$D$1:$M$96,MATCH('s5.LCIA'!AX$8,'Roundwood_transp._input'!$D$1:$D$96,0),8)),'Roundwood_transp._input'!$K$1,'Roundwood_transp._input'!$M$1)</f>
        <v>Transport, lorry 20-28t, fleet average/CH U</v>
      </c>
      <c r="AY13" s="273" t="str">
        <f>IF(ISNUMBER(INDEX('Roundwood_transp._input'!$D$1:$M$96,MATCH('s5.LCIA'!AY$8,'Roundwood_transp._input'!$D$1:$D$96,0),8)),'Roundwood_transp._input'!$K$1,'Roundwood_transp._input'!$M$1)</f>
        <v>Transport, lorry 20-28t, fleet average/CH U</v>
      </c>
      <c r="AZ13" s="273" t="str">
        <f>IF(ISNUMBER(INDEX('Roundwood_transp._input'!$D$1:$M$96,MATCH('s5.LCIA'!AZ$8,'Roundwood_transp._input'!$D$1:$D$96,0),8)),'Roundwood_transp._input'!$K$1,'Roundwood_transp._input'!$M$1)</f>
        <v>Transport, lorry 20-28t, fleet average/CH U</v>
      </c>
      <c r="BA13" s="273" t="str">
        <f>IF(ISNUMBER(INDEX('Roundwood_transp._input'!$D$1:$M$96,MATCH('s5.LCIA'!BA$8,'Roundwood_transp._input'!$D$1:$D$96,0),8)),'Roundwood_transp._input'!$K$1,'Roundwood_transp._input'!$M$1)</f>
        <v>Transport, lorry 20-28t, fleet average/CH U</v>
      </c>
      <c r="BB13" s="273" t="str">
        <f>IF(ISNUMBER(INDEX('Roundwood_transp._input'!$D$1:$M$96,MATCH('s5.LCIA'!BB$8,'Roundwood_transp._input'!$D$1:$D$96,0),8)),'Roundwood_transp._input'!$K$1,'Roundwood_transp._input'!$M$1)</f>
        <v>Transport, lorry 20-28t, fleet average/CH U</v>
      </c>
      <c r="BC13" s="273" t="str">
        <f>IF(ISNUMBER(INDEX('Roundwood_transp._input'!$D$1:$M$96,MATCH('s5.LCIA'!BC$8,'Roundwood_transp._input'!$D$1:$D$96,0),8)),'Roundwood_transp._input'!$K$1,'Roundwood_transp._input'!$M$1)</f>
        <v>Transport, lorry 20-28t, fleet average/CH U</v>
      </c>
      <c r="BD13" s="273" t="str">
        <f>IF(ISNUMBER(INDEX('Roundwood_transp._input'!$D$1:$M$96,MATCH('s5.LCIA'!BD$8,'Roundwood_transp._input'!$D$1:$D$96,0),8)),'Roundwood_transp._input'!$K$1,'Roundwood_transp._input'!$M$1)</f>
        <v>Transport, lorry 20-28t, fleet average/CH U</v>
      </c>
      <c r="BE13" s="273" t="str">
        <f>IF(ISNUMBER(INDEX('Roundwood_transp._input'!$D$1:$M$96,MATCH('s5.LCIA'!BE$8,'Roundwood_transp._input'!$D$1:$D$96,0),8)),'Roundwood_transp._input'!$K$1,'Roundwood_transp._input'!$M$1)</f>
        <v>Transport, lorry 20-28t, fleet average/CH U</v>
      </c>
      <c r="BF13" s="273" t="str">
        <f>IF(ISNUMBER(INDEX('Roundwood_transp._input'!$D$1:$M$96,MATCH('s5.LCIA'!BF$8,'Roundwood_transp._input'!$D$1:$D$96,0),8)),'Roundwood_transp._input'!$K$1,'Roundwood_transp._input'!$M$1)</f>
        <v>Transport, lorry 20-28t, fleet average/CH U</v>
      </c>
      <c r="BG13" s="273" t="str">
        <f>IF(ISNUMBER(INDEX('Roundwood_transp._input'!$D$1:$M$96,MATCH('s5.LCIA'!BG$8,'Roundwood_transp._input'!$D$1:$D$96,0),8)),'Roundwood_transp._input'!$K$1,'Roundwood_transp._input'!$M$1)</f>
        <v>Transport, lorry 20-28t, fleet average/CH U</v>
      </c>
      <c r="BH13" s="273" t="str">
        <f>IF(ISNUMBER(INDEX('Roundwood_transp._input'!$D$1:$M$96,MATCH('s5.LCIA'!BH$8,'Roundwood_transp._input'!$D$1:$D$96,0),8)),'Roundwood_transp._input'!$K$1,'Roundwood_transp._input'!$M$1)</f>
        <v>Transport, lorry 20-28t, fleet average/CH U</v>
      </c>
      <c r="BI13" s="273" t="str">
        <f>IF(ISNUMBER(INDEX('Roundwood_transp._input'!$D$1:$M$96,MATCH('s5.LCIA'!BI$8,'Roundwood_transp._input'!$D$1:$D$96,0),8)),'Roundwood_transp._input'!$K$1,'Roundwood_transp._input'!$M$1)</f>
        <v>Transport, lorry 20-28t, fleet average/CH U</v>
      </c>
      <c r="BJ13" s="273" t="str">
        <f>IF(ISNUMBER(INDEX('Roundwood_transp._input'!$D$1:$M$96,MATCH('s5.LCIA'!BJ$8,'Roundwood_transp._input'!$D$1:$D$96,0),8)),'Roundwood_transp._input'!$K$1,'Roundwood_transp._input'!$M$1)</f>
        <v>Transport, lorry 20-28t, fleet average/CH U</v>
      </c>
      <c r="BK13" s="273" t="str">
        <f>IF(ISNUMBER(INDEX('Roundwood_transp._input'!$D$1:$M$96,MATCH('s5.LCIA'!BK$8,'Roundwood_transp._input'!$D$1:$D$96,0),8)),'Roundwood_transp._input'!$K$1,'Roundwood_transp._input'!$M$1)</f>
        <v>Transport, lorry 20-28t, fleet average/CH U</v>
      </c>
      <c r="BL13" s="273" t="str">
        <f>IF(ISNUMBER(INDEX('Roundwood_transp._input'!$D$1:$M$96,MATCH('s5.LCIA'!BL$8,'Roundwood_transp._input'!$D$1:$D$96,0),8)),'Roundwood_transp._input'!$K$1,'Roundwood_transp._input'!$M$1)</f>
        <v>Transport, lorry 20-28t, fleet average/CH U</v>
      </c>
      <c r="BM13" s="273" t="str">
        <f>IF(ISNUMBER(INDEX('Roundwood_transp._input'!$D$1:$M$96,MATCH('s5.LCIA'!BM$8,'Roundwood_transp._input'!$D$1:$D$96,0),8)),'Roundwood_transp._input'!$K$1,'Roundwood_transp._input'!$M$1)</f>
        <v>Transport, lorry 20-28t, fleet average/CH U</v>
      </c>
      <c r="BN13" s="273" t="str">
        <f>IF(ISNUMBER(INDEX('Roundwood_transp._input'!$D$1:$M$96,MATCH('s5.LCIA'!BN$8,'Roundwood_transp._input'!$D$1:$D$96,0),8)),'Roundwood_transp._input'!$K$1,'Roundwood_transp._input'!$M$1)</f>
        <v>Transport, lorry 20-28t, fleet average/CH U</v>
      </c>
      <c r="BO13" s="273" t="str">
        <f>IF(ISNUMBER(INDEX('Roundwood_transp._input'!$D$1:$M$96,MATCH('s5.LCIA'!BO$8,'Roundwood_transp._input'!$D$1:$D$96,0),8)),'Roundwood_transp._input'!$K$1,'Roundwood_transp._input'!$M$1)</f>
        <v>Transport, lorry 20-28t, fleet average/CH U</v>
      </c>
    </row>
    <row r="14" spans="1:88" s="272" customFormat="1">
      <c r="C14" s="273"/>
      <c r="D14" s="273"/>
      <c r="E14" s="273"/>
      <c r="F14" s="273"/>
      <c r="G14" s="273"/>
      <c r="H14" s="273"/>
      <c r="I14" s="273"/>
      <c r="J14" s="273"/>
      <c r="K14" s="273"/>
      <c r="L14" s="273"/>
      <c r="M14" s="273"/>
      <c r="N14" s="273" t="s">
        <v>930</v>
      </c>
      <c r="O14" s="273" t="s">
        <v>930</v>
      </c>
      <c r="P14" s="273" t="s">
        <v>930</v>
      </c>
      <c r="Q14" s="273" t="s">
        <v>930</v>
      </c>
      <c r="R14" s="273" t="s">
        <v>930</v>
      </c>
      <c r="S14" s="273" t="s">
        <v>930</v>
      </c>
      <c r="T14" s="273" t="s">
        <v>930</v>
      </c>
      <c r="U14" s="273" t="s">
        <v>930</v>
      </c>
      <c r="V14" s="273" t="s">
        <v>930</v>
      </c>
      <c r="W14" s="273" t="s">
        <v>930</v>
      </c>
      <c r="X14" s="273" t="s">
        <v>930</v>
      </c>
      <c r="Y14" s="273" t="s">
        <v>930</v>
      </c>
      <c r="Z14" s="273" t="s">
        <v>930</v>
      </c>
      <c r="AA14" s="273" t="s">
        <v>930</v>
      </c>
      <c r="AB14" s="273" t="s">
        <v>930</v>
      </c>
      <c r="AC14" s="273" t="s">
        <v>930</v>
      </c>
      <c r="AD14" s="273" t="s">
        <v>930</v>
      </c>
      <c r="AE14" s="273" t="s">
        <v>930</v>
      </c>
      <c r="AF14" s="273"/>
      <c r="AG14" s="273"/>
      <c r="AH14" s="273"/>
      <c r="AI14" s="273"/>
      <c r="AJ14" s="273"/>
      <c r="AK14" s="273"/>
      <c r="AL14" s="273"/>
      <c r="AM14" s="273"/>
      <c r="AN14" s="273"/>
      <c r="AO14" s="273"/>
      <c r="AP14" s="273"/>
      <c r="AQ14" s="273"/>
      <c r="AR14" s="273"/>
      <c r="AS14" s="273"/>
      <c r="AT14" s="273"/>
      <c r="AU14" s="273"/>
      <c r="AV14" s="273"/>
      <c r="AW14" s="273"/>
      <c r="AX14" s="273">
        <f t="array" ref="AX14">INDEX(Dichten!$A$2:$F$19,MATCH('s5.LCIA'!AX6&amp;'s5.LCIA'!AX2,INDEX(Dichten!$A$2:$F$19,,1)&amp;INDEX(Dichten!$A$2:$F$19,,2),0),4)</f>
        <v>-6875.0000000000009</v>
      </c>
      <c r="AY14" s="273">
        <f t="array" ref="AY14">INDEX(Dichten!$A$2:$F$19,MATCH('s5.LCIA'!AY6&amp;'s5.LCIA'!AY2,INDEX(Dichten!$A$2:$F$19,,1)&amp;INDEX(Dichten!$A$2:$F$19,,2),0),4)</f>
        <v>-6600.0000000000009</v>
      </c>
      <c r="AZ14" s="273">
        <f t="array" ref="AZ14">INDEX(Dichten!$A$2:$F$19,MATCH('s5.LCIA'!AZ6&amp;'s5.LCIA'!AZ2,INDEX(Dichten!$A$2:$F$19,,1)&amp;INDEX(Dichten!$A$2:$F$19,,2),0),4)</f>
        <v>-6710.0000000000009</v>
      </c>
      <c r="BA14" s="273">
        <f t="array" ref="BA14">INDEX(Dichten!$A$2:$F$19,MATCH('s5.LCIA'!BA6&amp;'s5.LCIA'!BA2,INDEX(Dichten!$A$2:$F$19,,1)&amp;INDEX(Dichten!$A$2:$F$19,,2),0),4)</f>
        <v>-6710.0000000000009</v>
      </c>
      <c r="BB14" s="273">
        <f t="array" ref="BB14">INDEX(Dichten!$A$2:$F$19,MATCH('s5.LCIA'!BB6&amp;'s5.LCIA'!BB2,INDEX(Dichten!$A$2:$F$19,,1)&amp;INDEX(Dichten!$A$2:$F$19,,2),0),4)</f>
        <v>-6710.0000000000009</v>
      </c>
      <c r="BC14" s="273">
        <f t="array" ref="BC14">INDEX(Dichten!$A$2:$F$19,MATCH('s5.LCIA'!BC6&amp;'s5.LCIA'!BC2,INDEX(Dichten!$A$2:$F$19,,1)&amp;INDEX(Dichten!$A$2:$F$19,,2),0),4)</f>
        <v>-6710.0000000000009</v>
      </c>
      <c r="BD14" s="273">
        <f t="array" ref="BD14">INDEX(Dichten!$A$2:$F$19,MATCH('s5.LCIA'!BD6&amp;'s5.LCIA'!BD2,INDEX(Dichten!$A$2:$F$19,,1)&amp;INDEX(Dichten!$A$2:$F$19,,2),0),4)</f>
        <v>-6710.0000000000009</v>
      </c>
      <c r="BE14" s="273">
        <f t="array" ref="BE14">INDEX(Dichten!$A$2:$F$19,MATCH('s5.LCIA'!BE6&amp;'s5.LCIA'!BE2,INDEX(Dichten!$A$2:$F$19,,1)&amp;INDEX(Dichten!$A$2:$F$19,,2),0),4)</f>
        <v>-6710.0000000000009</v>
      </c>
      <c r="BF14" s="273">
        <f t="array" ref="BF14">INDEX(Dichten!$A$2:$F$19,MATCH('s5.LCIA'!BF6&amp;'s5.LCIA'!BF2,INDEX(Dichten!$A$2:$F$19,,1)&amp;INDEX(Dichten!$A$2:$F$19,,2),0),4)</f>
        <v>-6875.0000000000009</v>
      </c>
      <c r="BG14" s="273">
        <f t="array" ref="BG14">INDEX(Dichten!$A$2:$F$19,MATCH('s5.LCIA'!BG6&amp;'s5.LCIA'!BG2,INDEX(Dichten!$A$2:$F$19,,1)&amp;INDEX(Dichten!$A$2:$F$19,,2),0),4)</f>
        <v>-4823.5</v>
      </c>
      <c r="BH14" s="273">
        <f t="array" ref="BH14">INDEX(Dichten!$A$2:$F$19,MATCH('s5.LCIA'!BH6&amp;'s5.LCIA'!BH2,INDEX(Dichten!$A$2:$F$19,,1)&amp;INDEX(Dichten!$A$2:$F$19,,2),0),4)</f>
        <v>-5161.75</v>
      </c>
      <c r="BI14" s="273">
        <f t="array" ref="BI14">INDEX(Dichten!$A$2:$F$19,MATCH('s5.LCIA'!BI6&amp;'s5.LCIA'!BI2,INDEX(Dichten!$A$2:$F$19,,1)&amp;INDEX(Dichten!$A$2:$F$19,,2),0),4)</f>
        <v>-5161.75</v>
      </c>
      <c r="BJ14" s="273">
        <f t="array" ref="BJ14">INDEX(Dichten!$A$2:$F$19,MATCH('s5.LCIA'!BJ6&amp;'s5.LCIA'!BJ2,INDEX(Dichten!$A$2:$F$19,,1)&amp;INDEX(Dichten!$A$2:$F$19,,2),0),4)</f>
        <v>-5161.75</v>
      </c>
      <c r="BK14" s="273">
        <f t="array" ref="BK14">INDEX(Dichten!$A$2:$F$19,MATCH('s5.LCIA'!BK6&amp;'s5.LCIA'!BK2,INDEX(Dichten!$A$2:$F$19,,1)&amp;INDEX(Dichten!$A$2:$F$19,,2),0),4)</f>
        <v>-5500</v>
      </c>
      <c r="BL14" s="273">
        <f t="array" ref="BL14">INDEX(Dichten!$A$2:$F$19,MATCH('s5.LCIA'!BL6&amp;'s5.LCIA'!BL2,INDEX(Dichten!$A$2:$F$19,,1)&amp;INDEX(Dichten!$A$2:$F$19,,2),0),4)</f>
        <v>-5500</v>
      </c>
      <c r="BM14" s="273">
        <f t="array" ref="BM14">INDEX(Dichten!$A$2:$F$19,MATCH('s5.LCIA'!BM6&amp;'s5.LCIA'!BM2,INDEX(Dichten!$A$2:$F$19,,1)&amp;INDEX(Dichten!$A$2:$F$19,,2),0),4)</f>
        <v>-5161.75</v>
      </c>
      <c r="BN14" s="273">
        <f t="array" ref="BN14">INDEX(Dichten!$A$2:$F$19,MATCH('s5.LCIA'!BN6&amp;'s5.LCIA'!BN2,INDEX(Dichten!$A$2:$F$19,,1)&amp;INDEX(Dichten!$A$2:$F$19,,2),0),4)</f>
        <v>-5161.75</v>
      </c>
      <c r="BO14" s="273">
        <f t="array" ref="BO14">INDEX(Dichten!$A$2:$F$19,MATCH('s5.LCIA'!BO6&amp;'s5.LCIA'!BO2,INDEX(Dichten!$A$2:$F$19,,1)&amp;INDEX(Dichten!$A$2:$F$19,,2),0),4)</f>
        <v>-4823.5</v>
      </c>
    </row>
    <row r="15" spans="1:88" s="17" customFormat="1" ht="28.5">
      <c r="A15" s="18" t="s">
        <v>66</v>
      </c>
      <c r="B15" s="18">
        <f>SUM(N15:AE15)</f>
        <v>0</v>
      </c>
      <c r="C15" s="19">
        <f>C149/3.6</f>
        <v>2832.0674999999997</v>
      </c>
      <c r="D15" s="19">
        <f t="shared" ref="D15:K15" si="16">D149/3.6</f>
        <v>3141.5138888888891</v>
      </c>
      <c r="E15" s="19">
        <f t="shared" si="16"/>
        <v>3124.9972222222223</v>
      </c>
      <c r="F15" s="19">
        <f t="shared" si="16"/>
        <v>3156.85</v>
      </c>
      <c r="G15" s="19">
        <f t="shared" si="16"/>
        <v>3462.4702777777775</v>
      </c>
      <c r="H15" s="188">
        <f t="shared" si="16"/>
        <v>3425.9513888888887</v>
      </c>
      <c r="I15" s="188">
        <f t="shared" si="16"/>
        <v>3056.4291666666668</v>
      </c>
      <c r="J15" s="19">
        <f t="shared" si="16"/>
        <v>3103.6072222222224</v>
      </c>
      <c r="K15" s="19">
        <f t="shared" si="16"/>
        <v>2872.3244444444445</v>
      </c>
      <c r="L15" s="19" t="str">
        <f t="array" ref="L15">IF(L$7="1",L149/3.6-PRODUCT(L9,INDEX($AX$1:$BO$19,15,MATCH(L$2&amp;L$6,INDEX($AX$1:$BO$19,2,)&amp;INDEX($AX$1:$BO$19,6,),0)))+L9*SUMPRODUCT($AX$7:$BO$7,$AX$15:$BO$15),"")</f>
        <v/>
      </c>
      <c r="M15" s="19" t="str">
        <f t="array" ref="M15">IF(M$7="1",M149/3.6-PRODUCT(M9,INDEX($AX$1:$BO$19,15,MATCH(M$2&amp;M$6,INDEX($AX$1:$BO$19,2,)&amp;INDEX($AX$1:$BO$19,6,),0)))+M9*SUMPRODUCT($AX$7:$BO$7,$AX$15:$BO$15),"")</f>
        <v/>
      </c>
      <c r="N15" s="19" t="str">
        <f t="array" ref="N15">IF(N$7="1",N149/3.6-PRODUCT(1.37,INDEX($C$1:$K$19,15,MATCH(N$6,INDEX($C$1:$K$19,6,),0)))+PRODUCT(1.37,INDEX($C$1:$K$19,15,MATCH(Brettsperrholz!$AB$13,INDEX($C$1:$K$19,6,),0)))-PRODUCT(N$9,INDEX($AX$1:$BO$19,15,MATCH(N$2&amp;Brettsperrholz!$AB$13,INDEX($AX$1:$BO$19,2,)&amp;INDEX($AX$1:$BO$19,6,),0)))+N$9*SUMPRODUCT($AX$7:$BO$7,$AX$15:$BO$15)-N$12*INDEX($AR$1:$AW$19,15,MATCH(N$13,$AR$1:$AW$1,0))-N$10*INDEX($AR$1:$AW$19,15,MATCH(N$14,$AR$1:$AW$1,0)),"")</f>
        <v/>
      </c>
      <c r="O15" s="19" t="str">
        <f t="array" ref="O15">IF(O$7="1",O149/3.6-PRODUCT(1.37,INDEX($C$1:$K$19,15,MATCH(O$6,INDEX($C$1:$K$19,6,),0)))+PRODUCT(1.37,INDEX($C$1:$K$19,15,MATCH(Brettsperrholz!$AB$13,INDEX($C$1:$K$19,6,),0)))-PRODUCT(O$9,INDEX($AX$1:$BO$19,15,MATCH(O$2&amp;Brettsperrholz!$AB$13,INDEX($AX$1:$BO$19,2,)&amp;INDEX($AX$1:$BO$19,6,),0)))+O$9*SUMPRODUCT($AX$7:$BO$7,$AX$15:$BO$15)-O$12*INDEX($AR$1:$AW$19,15,MATCH(O$13,$AR$1:$AW$1,0))-O$10*INDEX($AR$1:$AW$19,15,MATCH(O$14,$AR$1:$AW$1,0)),"")</f>
        <v/>
      </c>
      <c r="P15" s="19" t="str">
        <f t="array" ref="P15">IF(P$7="1",P149/3.6-PRODUCT(1.37,INDEX($C$1:$K$19,15,MATCH(P$6,INDEX($C$1:$K$19,6,),0)))+PRODUCT(1.37,INDEX($C$1:$K$19,15,MATCH(Brettsperrholz!$AB$13,INDEX($C$1:$K$19,6,),0)))-PRODUCT(P$9,INDEX($AX$1:$BO$19,15,MATCH(P$2&amp;Brettsperrholz!$AB$13,INDEX($AX$1:$BO$19,2,)&amp;INDEX($AX$1:$BO$19,6,),0)))+P$9*SUMPRODUCT($AX$7:$BO$7,$AX$15:$BO$15)-P$12*INDEX($AR$1:$AW$19,15,MATCH(P$13,$AR$1:$AW$1,0))-P$10*INDEX($AR$1:$AW$19,15,MATCH(P$14,$AR$1:$AW$1,0)),"")</f>
        <v/>
      </c>
      <c r="Q15" s="19" t="str">
        <f t="array" ref="Q15">IF(Q$7="1",Q149/3.6-PRODUCT(1.37,INDEX($C$1:$K$19,15,MATCH(Q$6,INDEX($C$1:$K$19,6,),0)))+PRODUCT(1.37,INDEX($C$1:$K$19,15,MATCH(Brettsperrholz!$AB$13,INDEX($C$1:$K$19,6,),0)))-PRODUCT(Q$9,INDEX($AX$1:$BO$19,15,MATCH(Q$2&amp;Brettsperrholz!$AB$13,INDEX($AX$1:$BO$19,2,)&amp;INDEX($AX$1:$BO$19,6,),0)))+Q$9*SUMPRODUCT($AX$7:$BO$7,$AX$15:$BO$15)-Q$12*INDEX($AR$1:$AW$19,15,MATCH(Q$13,$AR$1:$AW$1,0))-Q$10*INDEX($AR$1:$AW$19,15,MATCH(Q$14,$AR$1:$AW$1,0)),"")</f>
        <v/>
      </c>
      <c r="R15" s="19" t="str">
        <f t="array" ref="R15">IF(R$7="1",R149/3.6-PRODUCT(1.37,INDEX($C$1:$K$19,15,MATCH(R$6,INDEX($C$1:$K$19,6,),0)))+PRODUCT(1.37,INDEX($C$1:$K$19,15,MATCH(Brettsperrholz!$AB$13,INDEX($C$1:$K$19,6,),0)))-PRODUCT(R$9,INDEX($AX$1:$BO$19,15,MATCH(R$2&amp;Brettsperrholz!$AB$13,INDEX($AX$1:$BO$19,2,)&amp;INDEX($AX$1:$BO$19,6,),0)))+R$9*SUMPRODUCT($AX$7:$BO$7,$AX$15:$BO$15)-R$12*INDEX($AR$1:$AW$19,15,MATCH(R$13,$AR$1:$AW$1,0))-R$10*INDEX($AR$1:$AW$19,15,MATCH(R$14,$AR$1:$AW$1,0)),"")</f>
        <v/>
      </c>
      <c r="S15" s="19" t="str">
        <f t="array" ref="S15">IF(S$7="1",S149/3.6-PRODUCT(1.37,INDEX($C$1:$K$19,15,MATCH(S$6,INDEX($C$1:$K$19,6,),0)))+PRODUCT(1.37,INDEX($C$1:$K$19,15,MATCH(Brettsperrholz!$AB$13,INDEX($C$1:$K$19,6,),0)))-PRODUCT(S$9,INDEX($AX$1:$BO$19,15,MATCH(S$2&amp;Brettsperrholz!$AB$13,INDEX($AX$1:$BO$19,2,)&amp;INDEX($AX$1:$BO$19,6,),0)))+S$9*SUMPRODUCT($AX$7:$BO$7,$AX$15:$BO$15)-S$12*INDEX($AR$1:$AW$19,15,MATCH(S$13,$AR$1:$AW$1,0))-S$10*INDEX($AR$1:$AW$19,15,MATCH(S$14,$AR$1:$AW$1,0)),"")</f>
        <v/>
      </c>
      <c r="T15" s="19" t="str">
        <f t="array" ref="T15">IF(T$7="1",T149/3.6-PRODUCT(1.37,INDEX($C$1:$K$19,15,MATCH(T$6,INDEX($C$1:$K$19,6,),0)))+PRODUCT(1.37,INDEX($C$1:$K$19,15,MATCH(Brettsperrholz!$AB$13,INDEX($C$1:$K$19,6,),0)))-PRODUCT(T$9,INDEX($AX$1:$BO$19,15,MATCH(T$2&amp;Brettsperrholz!$AB$13,INDEX($AX$1:$BO$19,2,)&amp;INDEX($AX$1:$BO$19,6,),0)))+T$9*SUMPRODUCT($AX$7:$BO$7,$AX$15:$BO$15)-T$12*INDEX($AR$1:$AW$19,15,MATCH(T$13,$AR$1:$AW$1,0))-T$10*INDEX($AR$1:$AW$19,15,MATCH(T$14,$AR$1:$AW$1,0)),"")</f>
        <v/>
      </c>
      <c r="U15" s="19" t="str">
        <f t="array" ref="U15">IF(U$7="1",U149/3.6-PRODUCT(1.37,INDEX($C$1:$K$19,15,MATCH(U$6,INDEX($C$1:$K$19,6,),0)))+PRODUCT(1.37,INDEX($C$1:$K$19,15,MATCH(Brettsperrholz!$AB$13,INDEX($C$1:$K$19,6,),0)))-PRODUCT(U$9,INDEX($AX$1:$BO$19,15,MATCH(U$2&amp;Brettsperrholz!$AB$13,INDEX($AX$1:$BO$19,2,)&amp;INDEX($AX$1:$BO$19,6,),0)))+U$9*SUMPRODUCT($AX$7:$BO$7,$AX$15:$BO$15)-U$12*INDEX($AR$1:$AW$19,15,MATCH(U$13,$AR$1:$AW$1,0))-U$10*INDEX($AR$1:$AW$19,15,MATCH(U$14,$AR$1:$AW$1,0)),"")</f>
        <v/>
      </c>
      <c r="V15" s="19" t="str">
        <f t="array" ref="V15">IF(V$7="1",V149/3.6-PRODUCT(1.37,INDEX($C$1:$K$19,15,MATCH(V$6,INDEX($C$1:$K$19,6,),0)))+PRODUCT(1.37,INDEX($C$1:$K$19,15,MATCH(Brettsperrholz!$AB$13,INDEX($C$1:$K$19,6,),0)))-PRODUCT(V$9,INDEX($AX$1:$BO$19,15,MATCH(V$2&amp;Brettsperrholz!$AB$13,INDEX($AX$1:$BO$19,2,)&amp;INDEX($AX$1:$BO$19,6,),0)))+V$9*SUMPRODUCT($AX$7:$BO$7,$AX$15:$BO$15)-V$12*INDEX($AR$1:$AW$19,15,MATCH(V$13,$AR$1:$AW$1,0))-37*INDEX($AR$1:$AW$19,15,MATCH(U13,$AR$1:$AW$1,0))-V$10*INDEX($AR$1:$AW$19,15,MATCH(V$14,$AR$1:$AW$1,0)),"")</f>
        <v/>
      </c>
      <c r="W15" s="19" t="str">
        <f t="array" ref="W15">IF(W$7="1",W149/3.6-PRODUCT(1.37,INDEX($C$1:$K$19,15,MATCH(W$6,INDEX($C$1:$K$19,6,),0)))+PRODUCT(1.37,INDEX($C$1:$K$19,15,MATCH(Brettsperrholz!$AB$13,INDEX($C$1:$K$19,6,),0)))-PRODUCT(W$9,INDEX($AX$1:$BO$19,15,MATCH(W$2&amp;Brettsperrholz!$AB$13,INDEX($AX$1:$BO$19,2,)&amp;INDEX($AX$1:$BO$19,6,),0)))+W$9*SUMPRODUCT($AX$7:$BO$7,$AX$15:$BO$15)-W$12*INDEX($AR$1:$AW$19,15,MATCH(W$13,$AR$1:$AW$1,0))-W$10*INDEX($AR$1:$AW$19,15,MATCH(W$14,$AR$1:$AW$1,0)),"")</f>
        <v/>
      </c>
      <c r="X15" s="19" t="str">
        <f t="array" ref="X15">IF(X$7="1",X149/3.6-PRODUCT(1.37,INDEX($C$1:$K$19,15,MATCH(X$6,INDEX($C$1:$K$19,6,),0)))+PRODUCT(1.37,INDEX($C$1:$K$19,15,MATCH(Brettsperrholz!$AB$13,INDEX($C$1:$K$19,6,),0)))-PRODUCT(X$9,INDEX($AX$1:$BO$19,15,MATCH(X$2&amp;Brettsperrholz!$AB$13,INDEX($AX$1:$BO$19,2,)&amp;INDEX($AX$1:$BO$19,6,),0)))+X$9*SUMPRODUCT($AX$7:$BO$7,$AX$15:$BO$15)-X$12*INDEX($AR$1:$AW$19,15,MATCH(X$13,$AR$1:$AW$1,0))-X$10*INDEX($AR$1:$AW$19,15,MATCH(X$14,$AR$1:$AW$1,0)),"")</f>
        <v/>
      </c>
      <c r="Y15" s="19" t="str">
        <f t="array" ref="Y15">IF(Y$7="1",Y149/3.6-PRODUCT(1.37,INDEX($C$1:$K$19,15,MATCH(Y$6,INDEX($C$1:$K$19,6,),0)))+PRODUCT(1.37,INDEX($C$1:$K$19,15,MATCH(Brettsperrholz!$AB$13,INDEX($C$1:$K$19,6,),0)))-PRODUCT(Y$9,INDEX($AX$1:$BO$19,15,MATCH(Y$2&amp;Brettsperrholz!$AB$13,INDEX($AX$1:$BO$19,2,)&amp;INDEX($AX$1:$BO$19,6,),0)))+Y$9*SUMPRODUCT($AX$7:$BO$7,$AX$15:$BO$15)-Y$12*INDEX($AR$1:$AW$19,15,MATCH(Y$13,$AR$1:$AW$1,0))-Y$10*INDEX($AR$1:$AW$19,15,MATCH(Y$14,$AR$1:$AW$1,0)),"")</f>
        <v/>
      </c>
      <c r="Z15" s="19" t="str">
        <f t="array" ref="Z15">IF(Z$7="1",Z149/3.6-PRODUCT(1.37,INDEX($C$1:$K$19,15,MATCH(Z$6,INDEX($C$1:$K$19,6,),0)))+PRODUCT(1.37,INDEX($C$1:$K$19,15,MATCH(Brettsperrholz!$AB$13,INDEX($C$1:$K$19,6,),0)))-PRODUCT(Z$9,INDEX($AX$1:$BO$19,15,MATCH(Z$2&amp;Brettsperrholz!$AB$13,INDEX($AX$1:$BO$19,2,)&amp;INDEX($AX$1:$BO$19,6,),0)))+Z$9*SUMPRODUCT($AX$7:$BO$7,$AX$15:$BO$15)-Z$12*INDEX($AR$1:$AW$19,15,MATCH(Z$13,$AR$1:$AW$1,0))-Z$10*INDEX($AR$1:$AW$19,15,MATCH(Z$14,$AR$1:$AW$1,0)),"")</f>
        <v/>
      </c>
      <c r="AA15" s="19" t="str">
        <f t="array" ref="AA15">IF(AA$7="1",AA149/3.6-PRODUCT(1.37,INDEX($C$1:$K$19,15,MATCH(AA$6,INDEX($C$1:$K$19,6,),0)))+PRODUCT(1.37,INDEX($C$1:$K$19,15,MATCH(Brettsperrholz!$AB$13,INDEX($C$1:$K$19,6,),0)))-PRODUCT(AA$9,INDEX($AX$1:$BO$19,15,MATCH(AA$2&amp;Brettsperrholz!$AB$13,INDEX($AX$1:$BO$19,2,)&amp;INDEX($AX$1:$BO$19,6,),0)))+AA$9*SUMPRODUCT($AX$7:$BO$7,$AX$15:$BO$15)-AA$12*INDEX($AR$1:$AW$19,15,MATCH(AA$13,$AR$1:$AW$1,0))-AA$10*INDEX($AR$1:$AW$19,15,MATCH(AA$14,$AR$1:$AW$1,0)),"")</f>
        <v/>
      </c>
      <c r="AB15" s="19" t="str">
        <f t="array" ref="AB15">IF(AB$7="1",AB149/3.6-PRODUCT(1.37,INDEX($C$1:$K$19,15,MATCH(AB$6,INDEX($C$1:$K$19,6,),0)))+PRODUCT(1.37,INDEX($C$1:$K$19,15,MATCH(Brettsperrholz!$AB$13,INDEX($C$1:$K$19,6,),0)))-PRODUCT(AB$9,INDEX($AX$1:$BO$19,15,MATCH(AB$2&amp;Brettsperrholz!$AB$13,INDEX($AX$1:$BO$19,2,)&amp;INDEX($AX$1:$BO$19,6,),0)))+AB$9*SUMPRODUCT($AX$7:$BO$7,$AX$15:$BO$15)-AB$12*INDEX($AR$1:$AW$19,15,MATCH(AB$13,$AR$1:$AW$1,0))-AB$10*INDEX($AR$1:$AW$19,15,MATCH(AB$14,$AR$1:$AW$1,0)),"")</f>
        <v/>
      </c>
      <c r="AC15" s="19" t="str">
        <f t="array" ref="AC15">IF(AC$7="1",AC149/3.6-PRODUCT(1.37,INDEX($C$1:$K$19,15,MATCH(AC$6,INDEX($C$1:$K$19,6,),0)))+PRODUCT(1.37,INDEX($C$1:$K$19,15,MATCH(Brettsperrholz!$AB$13,INDEX($C$1:$K$19,6,),0)))-PRODUCT(AC$9,INDEX($AX$1:$BO$19,15,MATCH(AC$2&amp;Brettsperrholz!$AB$13,INDEX($AX$1:$BO$19,2,)&amp;INDEX($AX$1:$BO$19,6,),0)))+AC$9*SUMPRODUCT($AX$7:$BO$7,$AX$15:$BO$15)-AC$12*INDEX($AR$1:$AW$19,15,MATCH(AC$13,$AR$1:$AW$1,0))-AC$10*INDEX($AR$1:$AW$19,15,MATCH(AC$14,$AR$1:$AW$1,0)),"")</f>
        <v/>
      </c>
      <c r="AD15" s="19" t="str">
        <f t="array" ref="AD15">IF(AD$7="1",AD149/3.6-PRODUCT(1.37,INDEX($C$1:$K$19,15,MATCH(AD$6,INDEX($C$1:$K$19,6,),0)))+PRODUCT(1.37,INDEX($C$1:$K$19,15,MATCH(Brettsperrholz!$AB$13,INDEX($C$1:$K$19,6,),0)))-PRODUCT(AD$9,INDEX($AX$1:$BO$19,15,MATCH(AD$2&amp;Brettsperrholz!$AB$13,INDEX($AX$1:$BO$19,2,)&amp;INDEX($AX$1:$BO$19,6,),0)))+AD$9*SUMPRODUCT($AX$7:$BO$7,$AX$15:$BO$15)-AD$12*INDEX($AR$1:$AW$19,15,MATCH(AD$13,$AR$1:$AW$1,0))-AD$10*INDEX($AR$1:$AW$19,15,MATCH(AD$14,$AR$1:$AW$1,0)),"")</f>
        <v/>
      </c>
      <c r="AE15" s="19" t="str">
        <f t="array" ref="AE15">IF(AE$7="1",AE149/3.6-PRODUCT(1.37,INDEX($C$1:$K$19,15,MATCH(AE$6,INDEX($C$1:$K$19,6,),0)))+PRODUCT(1.37,INDEX($C$1:$K$19,15,MATCH(Brettsperrholz!$AB$13,INDEX($C$1:$K$19,6,),0)))-PRODUCT(AE$9,INDEX($AX$1:$BO$19,15,MATCH(AE$2&amp;Brettsperrholz!$AB$13,INDEX($AX$1:$BO$19,2,)&amp;INDEX($AX$1:$BO$19,6,),0)))+AE$9*SUMPRODUCT($AX$7:$BO$7,$AX$15:$BO$15)-AE$12*INDEX($AR$1:$AW$19,15,MATCH(AE$13,$AR$1:$AW$1,0))-37*INDEX($AR$1:$AW$19,15,MATCH(AD13,$AR$1:$AW$1,0))-AE$10*INDEX($AR$1:$AW$19,15,MATCH(AE$14,$AR$1:$AW$1,0)),"")</f>
        <v/>
      </c>
      <c r="AF15" s="19"/>
      <c r="AG15" s="19"/>
      <c r="AH15" s="19" t="str">
        <f t="array" ref="AH15">IF(ISTEXT(AH$4),AH149*SUMPRODUCT($AX$7:$BO$7,$AX$11:$BO$11)*1000/3.6,"")</f>
        <v/>
      </c>
      <c r="AI15" s="231"/>
      <c r="AJ15" s="231"/>
      <c r="AK15" s="231"/>
      <c r="AL15" s="231"/>
      <c r="AM15" s="231"/>
      <c r="AN15" s="231"/>
      <c r="AO15" s="19"/>
      <c r="AP15" s="19" t="str">
        <f t="array" ref="AP15">IF(ISTEXT(AP$4),AP149*Ressourcenkorrektur!$E$4/3.6,"")</f>
        <v/>
      </c>
      <c r="AQ15" s="19" t="str">
        <f t="array" ref="AQ15">IF(ISTEXT(AQ$4),AQ149*Ressourcenkorrektur!$E$4/3.6,"")</f>
        <v/>
      </c>
      <c r="AR15" s="19">
        <f>AR149/3.6</f>
        <v>0.62878111111111112</v>
      </c>
      <c r="AS15" s="19">
        <f t="shared" ref="AS15:AW15" si="17">AS149/3.6</f>
        <v>0.20145922777777778</v>
      </c>
      <c r="AT15" s="19">
        <f t="shared" si="17"/>
        <v>0.90205188888888888</v>
      </c>
      <c r="AU15" s="19">
        <f t="shared" si="17"/>
        <v>0.22540385555555553</v>
      </c>
      <c r="AV15" s="19">
        <f t="shared" si="17"/>
        <v>0.56855344444444444</v>
      </c>
      <c r="AW15" s="19">
        <f t="shared" si="17"/>
        <v>0.84637349999999989</v>
      </c>
      <c r="AX15" s="19">
        <f>AX149/3.6</f>
        <v>3518.3122222222223</v>
      </c>
      <c r="AY15" s="19">
        <f>AY149/3.6</f>
        <v>3389.9569444444442</v>
      </c>
      <c r="AZ15" s="19">
        <f>AZ149/3.6</f>
        <v>3429.8572222222224</v>
      </c>
      <c r="BA15" s="19">
        <f t="shared" ref="BA15:BF15" si="18">BA149/3.6</f>
        <v>3445.2827777777775</v>
      </c>
      <c r="BB15" s="19">
        <f t="shared" si="18"/>
        <v>3445.2827777777775</v>
      </c>
      <c r="BC15" s="19">
        <f t="shared" si="18"/>
        <v>3445.2827777777775</v>
      </c>
      <c r="BD15" s="19">
        <f t="shared" si="18"/>
        <v>3429.8572222222224</v>
      </c>
      <c r="BE15" s="19">
        <f t="shared" si="18"/>
        <v>3429.8572222222224</v>
      </c>
      <c r="BF15" s="19">
        <f t="shared" si="18"/>
        <v>3518.3122222222223</v>
      </c>
      <c r="BG15" s="188">
        <f t="array" ref="BG15">BG149/3.6</f>
        <v>2490.0695833333334</v>
      </c>
      <c r="BH15" s="19">
        <f t="shared" ref="BH15:BI15" si="19">BH149/3.6</f>
        <v>2656.1912500000003</v>
      </c>
      <c r="BI15" s="19">
        <f t="shared" si="19"/>
        <v>2651.3208888888889</v>
      </c>
      <c r="BJ15" s="19">
        <f t="array" ref="BJ15">BJ149/3.6</f>
        <v>2656.1912500000003</v>
      </c>
      <c r="BK15" s="19">
        <f t="shared" ref="BK15:BO15" si="20">BK149/3.6</f>
        <v>2833.2477777777776</v>
      </c>
      <c r="BL15" s="19">
        <f t="shared" si="20"/>
        <v>2833.2477777777776</v>
      </c>
      <c r="BM15" s="19">
        <f t="shared" si="20"/>
        <v>2651.3208888888889</v>
      </c>
      <c r="BN15" s="19">
        <f t="shared" si="20"/>
        <v>2651.3208888888889</v>
      </c>
      <c r="BO15" s="19">
        <f t="shared" si="20"/>
        <v>2490.0695833333334</v>
      </c>
    </row>
    <row r="16" spans="1:88" s="17" customFormat="1" ht="28.5">
      <c r="A16" s="18" t="s">
        <v>65</v>
      </c>
      <c r="B16" s="18">
        <f t="shared" ref="B16:B19" si="21">SUM(N16:AE16)</f>
        <v>0</v>
      </c>
      <c r="C16" s="19">
        <f t="shared" ref="C16:K16" si="22">SUM(C150:C152)/3.6</f>
        <v>208.47168567888889</v>
      </c>
      <c r="D16" s="19">
        <f t="shared" si="22"/>
        <v>257.15057207308337</v>
      </c>
      <c r="E16" s="19">
        <f t="shared" si="22"/>
        <v>227.61661833122221</v>
      </c>
      <c r="F16" s="19">
        <f t="shared" si="22"/>
        <v>274.07884769416671</v>
      </c>
      <c r="G16" s="19">
        <f t="shared" si="22"/>
        <v>294.41881265708332</v>
      </c>
      <c r="H16" s="19">
        <f t="shared" si="22"/>
        <v>254.12467418883332</v>
      </c>
      <c r="I16" s="19">
        <f t="shared" si="22"/>
        <v>139.34703143672223</v>
      </c>
      <c r="J16" s="19">
        <f t="shared" si="22"/>
        <v>200.77652124022222</v>
      </c>
      <c r="K16" s="19">
        <f t="shared" si="22"/>
        <v>259.01424505</v>
      </c>
      <c r="L16" s="19" t="str">
        <f t="array" ref="L16">IF(L$7="1",SUM(L$150:L$152)/3.6-PRODUCT(L$9,INDEX($AX$1:$BO$19,16,MATCH(L$2&amp;L$6,INDEX($AX$1:$BO$19,2,)&amp;INDEX($AX$1:$BO$19,6,),0)))+L9*SUMPRODUCT($AX$7:$BO$7,$AX$16:$BO$16),"")</f>
        <v/>
      </c>
      <c r="M16" s="19" t="str">
        <f t="array" ref="M16">IF(M$7="1",SUM(M$150:M$152)/3.6-PRODUCT(M$9,INDEX($AX$1:$BO$19,16,MATCH(M$2&amp;M$6,INDEX($AX$1:$BO$19,2,)&amp;INDEX($AX$1:$BO$19,6,),0)))+M9*SUMPRODUCT($AX$7:$BO$7,$AX$16:$BO$16),"")</f>
        <v/>
      </c>
      <c r="N16" s="19" t="str">
        <f t="array" ref="N16">IF(N$7="1",SUM(N$150:N$152)/3.6-PRODUCT(1.37,INDEX($C$1:$K$19,16,MATCH(N$6,INDEX($C$1:$K$19,6,),0)))+PRODUCT(1.37,INDEX($C$1:$K$19,16,MATCH(Brettsperrholz!$AB$13,INDEX($C$1:$K$19,6,),0)))-PRODUCT(N$9,INDEX($AX$1:$BO$19,16,MATCH(N$2&amp;Brettsperrholz!$AB$13,INDEX($AX$1:$BO$19,2,)&amp;INDEX($AX$1:$BO$19,6,),0)))+N$9*SUMPRODUCT($AX$7:$BO$7,$AX$16:$BO$16)-N$12*INDEX($AR$1:$AW$19,16,MATCH(N$13,$AR$1:$AW$1,0))-N$10*INDEX($AR$1:$AW$19,16,MATCH(N$14,$AR$1:$AW$1,0)),"")</f>
        <v/>
      </c>
      <c r="O16" s="19" t="str">
        <f t="array" ref="O16">IF(O$7="1",SUM(O$150:O$152)/3.6-PRODUCT(1.37,INDEX($C$1:$K$19,16,MATCH(O$6,INDEX($C$1:$K$19,6,),0)))+PRODUCT(1.37,INDEX($C$1:$K$19,16,MATCH(Brettsperrholz!$AB$13,INDEX($C$1:$K$19,6,),0)))-PRODUCT(O$9,INDEX($AX$1:$BO$19,16,MATCH(O$2&amp;Brettsperrholz!$AB$13,INDEX($AX$1:$BO$19,2,)&amp;INDEX($AX$1:$BO$19,6,),0)))+O$9*SUMPRODUCT($AX$7:$BO$7,$AX$16:$BO$16)-O$12*INDEX($AR$1:$AW$19,16,MATCH(O$13,$AR$1:$AW$1,0))-O$10*INDEX($AR$1:$AW$19,16,MATCH(O$14,$AR$1:$AW$1,0)),"")</f>
        <v/>
      </c>
      <c r="P16" s="19" t="str">
        <f t="array" ref="P16">IF(P$7="1",SUM(P$150:P$152)/3.6-PRODUCT(1.37,INDEX($C$1:$K$19,16,MATCH(P$6,INDEX($C$1:$K$19,6,),0)))+PRODUCT(1.37,INDEX($C$1:$K$19,16,MATCH(Brettsperrholz!$AB$13,INDEX($C$1:$K$19,6,),0)))-PRODUCT(P$9,INDEX($AX$1:$BO$19,16,MATCH(P$2&amp;Brettsperrholz!$AB$13,INDEX($AX$1:$BO$19,2,)&amp;INDEX($AX$1:$BO$19,6,),0)))+P$9*SUMPRODUCT($AX$7:$BO$7,$AX$16:$BO$16)-P$12*INDEX($AR$1:$AW$19,16,MATCH(P$13,$AR$1:$AW$1,0))-P$10*INDEX($AR$1:$AW$19,16,MATCH(P$14,$AR$1:$AW$1,0)),"")</f>
        <v/>
      </c>
      <c r="Q16" s="19" t="str">
        <f t="array" ref="Q16">IF(Q$7="1",SUM(Q$150:Q$152)/3.6-PRODUCT(1.37,INDEX($C$1:$K$19,16,MATCH(Q$6,INDEX($C$1:$K$19,6,),0)))+PRODUCT(1.37,INDEX($C$1:$K$19,16,MATCH(Brettsperrholz!$AB$13,INDEX($C$1:$K$19,6,),0)))-PRODUCT(Q$9,INDEX($AX$1:$BO$19,16,MATCH(Q$2&amp;Brettsperrholz!$AB$13,INDEX($AX$1:$BO$19,2,)&amp;INDEX($AX$1:$BO$19,6,),0)))+Q$9*SUMPRODUCT($AX$7:$BO$7,$AX$16:$BO$16)-Q$12*INDEX($AR$1:$AW$19,16,MATCH(Q$13,$AR$1:$AW$1,0))-Q$10*INDEX($AR$1:$AW$19,16,MATCH(Q$14,$AR$1:$AW$1,0)),"")</f>
        <v/>
      </c>
      <c r="R16" s="19" t="str">
        <f t="array" ref="R16">IF(R$7="1",SUM(R$150:R$152)/3.6-PRODUCT(1.37,INDEX($C$1:$K$19,16,MATCH(R$6,INDEX($C$1:$K$19,6,),0)))+PRODUCT(1.37,INDEX($C$1:$K$19,16,MATCH(Brettsperrholz!$AB$13,INDEX($C$1:$K$19,6,),0)))-PRODUCT(R$9,INDEX($AX$1:$BO$19,16,MATCH(R$2&amp;Brettsperrholz!$AB$13,INDEX($AX$1:$BO$19,2,)&amp;INDEX($AX$1:$BO$19,6,),0)))+R$9*SUMPRODUCT($AX$7:$BO$7,$AX$16:$BO$16)-R$12*INDEX($AR$1:$AW$19,16,MATCH(R$13,$AR$1:$AW$1,0))-R$10*INDEX($AR$1:$AW$19,16,MATCH(R$14,$AR$1:$AW$1,0)),"")</f>
        <v/>
      </c>
      <c r="S16" s="19" t="str">
        <f t="array" ref="S16">IF(S$7="1",SUM(S$150:S$152)/3.6-PRODUCT(1.37,INDEX($C$1:$K$19,16,MATCH(S$6,INDEX($C$1:$K$19,6,),0)))+PRODUCT(1.37,INDEX($C$1:$K$19,16,MATCH(Brettsperrholz!$AB$13,INDEX($C$1:$K$19,6,),0)))-PRODUCT(S$9,INDEX($AX$1:$BO$19,16,MATCH(S$2&amp;Brettsperrholz!$AB$13,INDEX($AX$1:$BO$19,2,)&amp;INDEX($AX$1:$BO$19,6,),0)))+S$9*SUMPRODUCT($AX$7:$BO$7,$AX$16:$BO$16)-S$12*INDEX($AR$1:$AW$19,16,MATCH(S$13,$AR$1:$AW$1,0))-S$10*INDEX($AR$1:$AW$19,16,MATCH(S$14,$AR$1:$AW$1,0)),"")</f>
        <v/>
      </c>
      <c r="T16" s="19" t="str">
        <f t="array" ref="T16">IF(T$7="1",SUM(T$150:T$152)/3.6-PRODUCT(1.37,INDEX($C$1:$K$19,16,MATCH(T$6,INDEX($C$1:$K$19,6,),0)))+PRODUCT(1.37,INDEX($C$1:$K$19,16,MATCH(Brettsperrholz!$AB$13,INDEX($C$1:$K$19,6,),0)))-PRODUCT(T$9,INDEX($AX$1:$BO$19,16,MATCH(T$2&amp;Brettsperrholz!$AB$13,INDEX($AX$1:$BO$19,2,)&amp;INDEX($AX$1:$BO$19,6,),0)))+T$9*SUMPRODUCT($AX$7:$BO$7,$AX$16:$BO$16)-T$12*INDEX($AR$1:$AW$19,16,MATCH(T$13,$AR$1:$AW$1,0))-T$10*INDEX($AR$1:$AW$19,16,MATCH(T$14,$AR$1:$AW$1,0)),"")</f>
        <v/>
      </c>
      <c r="U16" s="19" t="str">
        <f t="array" ref="U16">IF(U$7="1",SUM(U$150:U$152)/3.6-PRODUCT(1.37,INDEX($C$1:$K$19,16,MATCH(U$6,INDEX($C$1:$K$19,6,),0)))+PRODUCT(1.37,INDEX($C$1:$K$19,16,MATCH(Brettsperrholz!$AB$13,INDEX($C$1:$K$19,6,),0)))-PRODUCT(U$9,INDEX($AX$1:$BO$19,16,MATCH(U$2&amp;Brettsperrholz!$AB$13,INDEX($AX$1:$BO$19,2,)&amp;INDEX($AX$1:$BO$19,6,),0)))+U$9*SUMPRODUCT($AX$7:$BO$7,$AX$16:$BO$16)-U$12*INDEX($AR$1:$AW$19,16,MATCH(U$13,$AR$1:$AW$1,0))-U$10*INDEX($AR$1:$AW$19,16,MATCH(U$14,$AR$1:$AW$1,0)),"")</f>
        <v/>
      </c>
      <c r="V16" s="19" t="str">
        <f t="array" ref="V16">IF(V$7="1",SUM(V$150:V$152)/3.6-PRODUCT(1.37,INDEX($C$1:$K$19,16,MATCH(V$6,INDEX($C$1:$K$19,6,),0)))+PRODUCT(1.37,INDEX($C$1:$K$19,16,MATCH(Brettsperrholz!$AB$13,INDEX($C$1:$K$19,6,),0)))-PRODUCT(V$9,INDEX($AX$1:$BO$19,16,MATCH(V$2&amp;Brettsperrholz!$AB$13,INDEX($AX$1:$BO$19,2,)&amp;INDEX($AX$1:$BO$19,6,),0)))+V$9*SUMPRODUCT($AX$7:$BO$7,$AX$16:$BO$16)-V$12*INDEX($AR$1:$AW$19,16,MATCH(V13,$AR$1:$AW$1,0))-37*INDEX($AR$1:$AW$19,16,MATCH(U13,$AR$1:$AW$1,0))-V$10*INDEX($AR$1:$AW$19,16,MATCH(V$14,$AR$1:$AW$1,0)),"")</f>
        <v/>
      </c>
      <c r="W16" s="19" t="str">
        <f t="array" ref="W16">IF(W$7="1",SUM(W$150:W$152)/3.6-PRODUCT(1.37,INDEX($C$1:$K$19,16,MATCH(W$6,INDEX($C$1:$K$19,6,),0)))+PRODUCT(1.37,INDEX($C$1:$K$19,16,MATCH(Brettsperrholz!$AB$13,INDEX($C$1:$K$19,6,),0)))-PRODUCT(W$9,INDEX($AX$1:$BO$19,16,MATCH(W$2&amp;Brettsperrholz!$AB$13,INDEX($AX$1:$BO$19,2,)&amp;INDEX($AX$1:$BO$19,6,),0)))+W$9*SUMPRODUCT($AX$7:$BO$7,$AX$16:$BO$16)-W$12*INDEX($AR$1:$AW$19,16,MATCH(W$13,$AR$1:$AW$1,0))-W$10*INDEX($AR$1:$AW$19,16,MATCH(W$14,$AR$1:$AW$1,0)),"")</f>
        <v/>
      </c>
      <c r="X16" s="19" t="str">
        <f t="array" ref="X16">IF(X$7="1",SUM(X$150:X$152)/3.6-PRODUCT(1.37,INDEX($C$1:$K$19,16,MATCH(X$6,INDEX($C$1:$K$19,6,),0)))+PRODUCT(1.37,INDEX($C$1:$K$19,16,MATCH(Brettsperrholz!$AB$13,INDEX($C$1:$K$19,6,),0)))-PRODUCT(X$9,INDEX($AX$1:$BO$19,16,MATCH(X$2&amp;Brettsperrholz!$AB$13,INDEX($AX$1:$BO$19,2,)&amp;INDEX($AX$1:$BO$19,6,),0)))+X$9*SUMPRODUCT($AX$7:$BO$7,$AX$16:$BO$16)-X$12*INDEX($AR$1:$AW$19,16,MATCH(X$13,$AR$1:$AW$1,0))-X$10*INDEX($AR$1:$AW$19,16,MATCH(X$14,$AR$1:$AW$1,0)),"")</f>
        <v/>
      </c>
      <c r="Y16" s="19" t="str">
        <f t="array" ref="Y16">IF(Y$7="1",SUM(Y$150:Y$152)/3.6-PRODUCT(1.37,INDEX($C$1:$K$19,16,MATCH(Y$6,INDEX($C$1:$K$19,6,),0)))+PRODUCT(1.37,INDEX($C$1:$K$19,16,MATCH(Brettsperrholz!$AB$13,INDEX($C$1:$K$19,6,),0)))-PRODUCT(Y$9,INDEX($AX$1:$BO$19,16,MATCH(Y$2&amp;Brettsperrholz!$AB$13,INDEX($AX$1:$BO$19,2,)&amp;INDEX($AX$1:$BO$19,6,),0)))+Y$9*SUMPRODUCT($AX$7:$BO$7,$AX$16:$BO$16)-Y$12*INDEX($AR$1:$AW$19,16,MATCH(Y$13,$AR$1:$AW$1,0))-Y$10*INDEX($AR$1:$AW$19,16,MATCH(Y$14,$AR$1:$AW$1,0)),"")</f>
        <v/>
      </c>
      <c r="Z16" s="19" t="str">
        <f t="array" ref="Z16">IF(Z$7="1",SUM(Z$150:Z$152)/3.6-PRODUCT(1.37,INDEX($C$1:$K$19,16,MATCH(Z$6,INDEX($C$1:$K$19,6,),0)))+PRODUCT(1.37,INDEX($C$1:$K$19,16,MATCH(Brettsperrholz!$AB$13,INDEX($C$1:$K$19,6,),0)))-PRODUCT(Z$9,INDEX($AX$1:$BO$19,16,MATCH(Z$2&amp;Brettsperrholz!$AB$13,INDEX($AX$1:$BO$19,2,)&amp;INDEX($AX$1:$BO$19,6,),0)))+Z$9*SUMPRODUCT($AX$7:$BO$7,$AX$16:$BO$16)-Z$12*INDEX($AR$1:$AW$19,16,MATCH(Z$13,$AR$1:$AW$1,0))-Z$10*INDEX($AR$1:$AW$19,16,MATCH(Z$14,$AR$1:$AW$1,0)),"")</f>
        <v/>
      </c>
      <c r="AA16" s="19" t="str">
        <f t="array" ref="AA16">IF(AA$7="1",SUM(AA$150:AA$152)/3.6-PRODUCT(1.37,INDEX($C$1:$K$19,16,MATCH(AA$6,INDEX($C$1:$K$19,6,),0)))+PRODUCT(1.37,INDEX($C$1:$K$19,16,MATCH(Brettsperrholz!$AB$13,INDEX($C$1:$K$19,6,),0)))-PRODUCT(AA$9,INDEX($AX$1:$BO$19,16,MATCH(AA$2&amp;Brettsperrholz!$AB$13,INDEX($AX$1:$BO$19,2,)&amp;INDEX($AX$1:$BO$19,6,),0)))+AA$9*SUMPRODUCT($AX$7:$BO$7,$AX$16:$BO$16)-AA$12*INDEX($AR$1:$AW$19,16,MATCH(AA$13,$AR$1:$AW$1,0))-AA$10*INDEX($AR$1:$AW$19,16,MATCH(AA$14,$AR$1:$AW$1,0)),"")</f>
        <v/>
      </c>
      <c r="AB16" s="19" t="str">
        <f t="array" ref="AB16">IF(AB$7="1",SUM(AB$150:AB$152)/3.6-PRODUCT(1.37,INDEX($C$1:$K$19,16,MATCH(AB$6,INDEX($C$1:$K$19,6,),0)))+PRODUCT(1.37,INDEX($C$1:$K$19,16,MATCH(Brettsperrholz!$AB$13,INDEX($C$1:$K$19,6,),0)))-PRODUCT(AB$9,INDEX($AX$1:$BO$19,16,MATCH(AB$2&amp;Brettsperrholz!$AB$13,INDEX($AX$1:$BO$19,2,)&amp;INDEX($AX$1:$BO$19,6,),0)))+AB$9*SUMPRODUCT($AX$7:$BO$7,$AX$16:$BO$16)-AB$12*INDEX($AR$1:$AW$19,16,MATCH(AB$13,$AR$1:$AW$1,0))-AB$10*INDEX($AR$1:$AW$19,16,MATCH(AB$14,$AR$1:$AW$1,0)),"")</f>
        <v/>
      </c>
      <c r="AC16" s="19" t="str">
        <f t="array" ref="AC16">IF(AC$7="1",SUM(AC$150:AC$152)/3.6-PRODUCT(1.37,INDEX($C$1:$K$19,16,MATCH(AC$6,INDEX($C$1:$K$19,6,),0)))+PRODUCT(1.37,INDEX($C$1:$K$19,16,MATCH(Brettsperrholz!$AB$13,INDEX($C$1:$K$19,6,),0)))-PRODUCT(AC$9,INDEX($AX$1:$BO$19,16,MATCH(AC$2&amp;Brettsperrholz!$AB$13,INDEX($AX$1:$BO$19,2,)&amp;INDEX($AX$1:$BO$19,6,),0)))+AC$9*SUMPRODUCT($AX$7:$BO$7,$AX$16:$BO$16)-AC$12*INDEX($AR$1:$AW$19,16,MATCH(AC$13,$AR$1:$AW$1,0))-AC$10*INDEX($AR$1:$AW$19,16,MATCH(AC$14,$AR$1:$AW$1,0)),"")</f>
        <v/>
      </c>
      <c r="AD16" s="19" t="str">
        <f t="array" ref="AD16">IF(AD$7="1",SUM(AD$150:AD$152)/3.6-PRODUCT(1.37,INDEX($C$1:$K$19,16,MATCH(AD$6,INDEX($C$1:$K$19,6,),0)))+PRODUCT(1.37,INDEX($C$1:$K$19,16,MATCH(Brettsperrholz!$AB$13,INDEX($C$1:$K$19,6,),0)))-PRODUCT(AD$9,INDEX($AX$1:$BO$19,16,MATCH(AD$2&amp;Brettsperrholz!$AB$13,INDEX($AX$1:$BO$19,2,)&amp;INDEX($AX$1:$BO$19,6,),0)))+AD$9*SUMPRODUCT($AX$7:$BO$7,$AX$16:$BO$16)-AD$12*INDEX($AR$1:$AW$19,16,MATCH(AD$13,$AR$1:$AW$1,0))-AD$10*INDEX($AR$1:$AW$19,16,MATCH(AD$14,$AR$1:$AW$1,0)),"")</f>
        <v/>
      </c>
      <c r="AE16" s="19" t="str">
        <f t="array" ref="AE16">IF(AE$7="1",SUM(AE$150:AE$152)/3.6-PRODUCT(1.37,INDEX($C$1:$K$19,16,MATCH(AE$6,INDEX($C$1:$K$19,6,),0)))+PRODUCT(1.37,INDEX($C$1:$K$19,16,MATCH(Brettsperrholz!$AB$13,INDEX($C$1:$K$19,6,),0)))-PRODUCT(AE$9,INDEX($AX$1:$BO$19,16,MATCH(AE$2&amp;Brettsperrholz!$AB$13,INDEX($AX$1:$BO$19,2,)&amp;INDEX($AX$1:$BO$19,6,),0)))+AE$9*SUMPRODUCT($AX$7:$BO$7,$AX$16:$BO$16)-AE$12*INDEX($AR$1:$AW$19,16,MATCH(AE13,$AR$1:$AW$1,0))-37*INDEX($AR$1:$AW$19,16,MATCH(AD13,$AR$1:$AW$1,0))-AE$10*INDEX($AR$1:$AW$19,16,MATCH(AE$14,$AR$1:$AW$1,0)),"")</f>
        <v/>
      </c>
      <c r="AF16" s="19"/>
      <c r="AG16" s="19"/>
      <c r="AH16" s="19" t="str">
        <f t="array" ref="AH16">IF(ISTEXT(AH$4),SUM(AH150:AH152)*SUMPRODUCT($AX$7:$BO$7,$AX$11:$BO$11)*1000/3.6,"")</f>
        <v/>
      </c>
      <c r="AI16" s="231"/>
      <c r="AJ16" s="231"/>
      <c r="AK16" s="231"/>
      <c r="AL16" s="231"/>
      <c r="AM16" s="231"/>
      <c r="AN16" s="231"/>
      <c r="AO16" s="19"/>
      <c r="AP16" s="19" t="str">
        <f t="array" ref="AP16">IF(ISTEXT(AP$4),SUM(AP150:AP152)*Ressourcenkorrektur!$E$4/3.6,"")</f>
        <v/>
      </c>
      <c r="AQ16" s="19" t="str">
        <f t="array" ref="AQ16">IF(ISTEXT(AQ$4),SUM(AQ150:AQ152)*Ressourcenkorrektur!$E$4/3.6,"")</f>
        <v/>
      </c>
      <c r="AR16" s="19">
        <f>SUM(AR150:AR152)/3.6</f>
        <v>0.61974274398050011</v>
      </c>
      <c r="AS16" s="19">
        <f t="shared" ref="AS16:AU16" si="23">SUM(AS150:AS152)/3.6</f>
        <v>0.18675462899480275</v>
      </c>
      <c r="AT16" s="19">
        <f t="shared" si="23"/>
        <v>0.88984389504700001</v>
      </c>
      <c r="AU16" s="19">
        <f t="shared" si="23"/>
        <v>0.15233266879232499</v>
      </c>
      <c r="AV16" s="19">
        <f t="shared" ref="AV16:AW16" si="24">SUM(AV150:AV152)/3.6</f>
        <v>0.5610752101268055</v>
      </c>
      <c r="AW16" s="19">
        <f t="shared" si="24"/>
        <v>0.83466811951641662</v>
      </c>
      <c r="AX16" s="19">
        <f>SUM(AX150:AX152)/3.6</f>
        <v>42.278321221216665</v>
      </c>
      <c r="AY16" s="19">
        <f t="shared" ref="AY16:BO16" si="25">SUM(AY150:AY152)/3.6</f>
        <v>51.970658625274993</v>
      </c>
      <c r="AZ16" s="19">
        <f t="shared" si="25"/>
        <v>38.971790877266663</v>
      </c>
      <c r="BA16" s="19">
        <f t="shared" si="25"/>
        <v>52.002368492377769</v>
      </c>
      <c r="BB16" s="19">
        <f t="shared" si="25"/>
        <v>52.002368492377769</v>
      </c>
      <c r="BC16" s="19">
        <f t="shared" si="25"/>
        <v>52.002368492377769</v>
      </c>
      <c r="BD16" s="19">
        <f t="shared" si="25"/>
        <v>38.971790877266663</v>
      </c>
      <c r="BE16" s="19">
        <f t="shared" si="25"/>
        <v>38.971790877266663</v>
      </c>
      <c r="BF16" s="19">
        <f t="shared" si="25"/>
        <v>42.278321221216665</v>
      </c>
      <c r="BG16" s="19">
        <f t="shared" si="25"/>
        <v>48.28305867668611</v>
      </c>
      <c r="BH16" s="19">
        <f t="shared" si="25"/>
        <v>44.748841525125002</v>
      </c>
      <c r="BI16" s="19">
        <f t="shared" si="25"/>
        <v>42.542562537488877</v>
      </c>
      <c r="BJ16" s="19">
        <f t="shared" si="25"/>
        <v>44.748841525125002</v>
      </c>
      <c r="BK16" s="19">
        <f t="shared" si="25"/>
        <v>50.521487855263885</v>
      </c>
      <c r="BL16" s="19">
        <f t="shared" si="25"/>
        <v>50.521487855263885</v>
      </c>
      <c r="BM16" s="19">
        <f t="shared" si="25"/>
        <v>42.542562537488877</v>
      </c>
      <c r="BN16" s="19">
        <f t="shared" si="25"/>
        <v>42.542562537488877</v>
      </c>
      <c r="BO16" s="19">
        <f t="shared" si="25"/>
        <v>48.28305867668611</v>
      </c>
    </row>
    <row r="17" spans="1:67" s="17" customFormat="1" ht="28.5">
      <c r="A17" s="18" t="s">
        <v>64</v>
      </c>
      <c r="B17" s="18">
        <f t="shared" si="21"/>
        <v>0</v>
      </c>
      <c r="C17" s="19">
        <f t="shared" ref="C17:K17" si="26">SUM(C153:C155)/3.6</f>
        <v>2623.5959377777781</v>
      </c>
      <c r="D17" s="19">
        <f t="shared" si="26"/>
        <v>2884.3635261111108</v>
      </c>
      <c r="E17" s="19">
        <f t="shared" si="26"/>
        <v>2897.3806184722225</v>
      </c>
      <c r="F17" s="19">
        <f t="shared" si="26"/>
        <v>2882.7712567777776</v>
      </c>
      <c r="G17" s="19">
        <f t="shared" si="26"/>
        <v>3168.051358027778</v>
      </c>
      <c r="H17" s="19">
        <f t="shared" si="26"/>
        <v>3171.8266048888891</v>
      </c>
      <c r="I17" s="19">
        <f t="shared" si="26"/>
        <v>2917.0820511388883</v>
      </c>
      <c r="J17" s="19">
        <f t="shared" si="26"/>
        <v>2902.8305890833331</v>
      </c>
      <c r="K17" s="19">
        <f t="shared" si="26"/>
        <v>2613.3102131944447</v>
      </c>
      <c r="L17" s="19" t="str">
        <f t="array" ref="L17">IF(L7="1",SUM(L153:L155)/3.6-PRODUCT(L$9,INDEX($AX$1:$BO$19,17,MATCH(L$2&amp;L$6,INDEX($AX$1:$BO$19,2,)&amp;INDEX($AX$1:$BO$19,6,),0)))+L9*SUMPRODUCT($AX$7:$BO$7,$AX$17:$BO$17),"")</f>
        <v/>
      </c>
      <c r="M17" s="19" t="str">
        <f t="array" ref="M17">IF(M7="1",SUM(M153:M155)/3.6-PRODUCT(M$9,INDEX($AX$1:$BO$19,17,MATCH(M$2&amp;M$6,INDEX($AX$1:$BO$19,2,)&amp;INDEX($AX$1:$BO$19,6,),0)))+M9*SUMPRODUCT($AX$7:$BO$7,$AX$17:$BO$17),"")</f>
        <v/>
      </c>
      <c r="N17" s="19" t="str">
        <f t="array" ref="N17">IF(N$7="1",SUM(N153:N155)/3.6-PRODUCT(1.37,INDEX($C$1:$K$19,17,MATCH(N$6,INDEX($C$1:$K$19,6,),0)))+PRODUCT(1.37,INDEX($C$1:$K$19,17,MATCH(Brettsperrholz!$AB$13,INDEX($C$1:$K$19,6,),0)))-PRODUCT(N$9,INDEX($AX$1:$BO$19,17,MATCH(N$2&amp;Brettsperrholz!$AB$13,INDEX($AX$1:$BO$19,2,)&amp;INDEX($AX$1:$BO$19,6,),0)))+N$9*SUMPRODUCT($AX$7:$BO$7,$AX$17:$BO$17)-N$12*INDEX($AR$1:$AW$19,17,MATCH(N$13,$AR$1:$AW$1,0))-N$10*INDEX($AR$1:$AW$19,17,MATCH(N$14,$AR$1:$AW$1,0)),"")</f>
        <v/>
      </c>
      <c r="O17" s="19" t="str">
        <f t="array" ref="O17">IF(O$7="1",SUM(O153:O155)/3.6-PRODUCT(1.37,INDEX($C$1:$K$19,17,MATCH(O$6,INDEX($C$1:$K$19,6,),0)))+PRODUCT(1.37,INDEX($C$1:$K$19,17,MATCH(Brettsperrholz!$AB$13,INDEX($C$1:$K$19,6,),0)))-PRODUCT(O$9,INDEX($AX$1:$BO$19,17,MATCH(O$2&amp;Brettsperrholz!$AB$13,INDEX($AX$1:$BO$19,2,)&amp;INDEX($AX$1:$BO$19,6,),0)))+O$9*SUMPRODUCT($AX$7:$BO$7,$AX$17:$BO$17)-O$12*INDEX($AR$1:$AW$19,17,MATCH(O$13,$AR$1:$AW$1,0))-O$10*INDEX($AR$1:$AW$19,17,MATCH(O$14,$AR$1:$AW$1,0)),"")</f>
        <v/>
      </c>
      <c r="P17" s="19" t="str">
        <f t="array" ref="P17">IF(P$7="1",SUM(P153:P155)/3.6-PRODUCT(1.37,INDEX($C$1:$K$19,17,MATCH(P$6,INDEX($C$1:$K$19,6,),0)))+PRODUCT(1.37,INDEX($C$1:$K$19,17,MATCH(Brettsperrholz!$AB$13,INDEX($C$1:$K$19,6,),0)))-PRODUCT(P$9,INDEX($AX$1:$BO$19,17,MATCH(P$2&amp;Brettsperrholz!$AB$13,INDEX($AX$1:$BO$19,2,)&amp;INDEX($AX$1:$BO$19,6,),0)))+P$9*SUMPRODUCT($AX$7:$BO$7,$AX$17:$BO$17)-P$12*INDEX($AR$1:$AW$19,17,MATCH(P$13,$AR$1:$AW$1,0))-P$10*INDEX($AR$1:$AW$19,17,MATCH(P$14,$AR$1:$AW$1,0)),"")</f>
        <v/>
      </c>
      <c r="Q17" s="19" t="str">
        <f t="array" ref="Q17">IF(Q$7="1",SUM(Q153:Q155)/3.6-PRODUCT(1.37,INDEX($C$1:$K$19,17,MATCH(Q$6,INDEX($C$1:$K$19,6,),0)))+PRODUCT(1.37,INDEX($C$1:$K$19,17,MATCH(Brettsperrholz!$AB$13,INDEX($C$1:$K$19,6,),0)))-PRODUCT(Q$9,INDEX($AX$1:$BO$19,17,MATCH(Q$2&amp;Brettsperrholz!$AB$13,INDEX($AX$1:$BO$19,2,)&amp;INDEX($AX$1:$BO$19,6,),0)))+Q$9*SUMPRODUCT($AX$7:$BO$7,$AX$17:$BO$17)-Q$12*INDEX($AR$1:$AW$19,17,MATCH(Q$13,$AR$1:$AW$1,0))-Q$10*INDEX($AR$1:$AW$19,17,MATCH(Q$14,$AR$1:$AW$1,0)),"")</f>
        <v/>
      </c>
      <c r="R17" s="19" t="str">
        <f t="array" ref="R17">IF(R$7="1",SUM(R153:R155)/3.6-PRODUCT(1.37,INDEX($C$1:$K$19,17,MATCH(R$6,INDEX($C$1:$K$19,6,),0)))+PRODUCT(1.37,INDEX($C$1:$K$19,17,MATCH(Brettsperrholz!$AB$13,INDEX($C$1:$K$19,6,),0)))-PRODUCT(R$9,INDEX($AX$1:$BO$19,17,MATCH(R$2&amp;Brettsperrholz!$AB$13,INDEX($AX$1:$BO$19,2,)&amp;INDEX($AX$1:$BO$19,6,),0)))+R$9*SUMPRODUCT($AX$7:$BO$7,$AX$17:$BO$17)-R$12*INDEX($AR$1:$AW$19,17,MATCH(R$13,$AR$1:$AW$1,0))-R$10*INDEX($AR$1:$AW$19,17,MATCH(R$14,$AR$1:$AW$1,0)),"")</f>
        <v/>
      </c>
      <c r="S17" s="19" t="str">
        <f t="array" ref="S17">IF(S$7="1",SUM(S153:S155)/3.6-PRODUCT(1.37,INDEX($C$1:$K$19,17,MATCH(S$6,INDEX($C$1:$K$19,6,),0)))+PRODUCT(1.37,INDEX($C$1:$K$19,17,MATCH(Brettsperrholz!$AB$13,INDEX($C$1:$K$19,6,),0)))-PRODUCT(S$9,INDEX($AX$1:$BO$19,17,MATCH(S$2&amp;Brettsperrholz!$AB$13,INDEX($AX$1:$BO$19,2,)&amp;INDEX($AX$1:$BO$19,6,),0)))+S$9*SUMPRODUCT($AX$7:$BO$7,$AX$17:$BO$17)-S$12*INDEX($AR$1:$AW$19,17,MATCH(S$13,$AR$1:$AW$1,0))-S$10*INDEX($AR$1:$AW$19,17,MATCH(S$14,$AR$1:$AW$1,0)),"")</f>
        <v/>
      </c>
      <c r="T17" s="19" t="str">
        <f t="array" ref="T17">IF(T$7="1",SUM(T153:T155)/3.6-PRODUCT(1.37,INDEX($C$1:$K$19,17,MATCH(T$6,INDEX($C$1:$K$19,6,),0)))+PRODUCT(1.37,INDEX($C$1:$K$19,17,MATCH(Brettsperrholz!$AB$13,INDEX($C$1:$K$19,6,),0)))-PRODUCT(T$9,INDEX($AX$1:$BO$19,17,MATCH(T$2&amp;Brettsperrholz!$AB$13,INDEX($AX$1:$BO$19,2,)&amp;INDEX($AX$1:$BO$19,6,),0)))+T$9*SUMPRODUCT($AX$7:$BO$7,$AX$17:$BO$17)-T$12*INDEX($AR$1:$AW$19,17,MATCH(T$13,$AR$1:$AW$1,0))-T$10*INDEX($AR$1:$AW$19,17,MATCH(T$14,$AR$1:$AW$1,0)),"")</f>
        <v/>
      </c>
      <c r="U17" s="19" t="str">
        <f t="array" ref="U17">IF(U$7="1",SUM(U153:U155)/3.6-PRODUCT(1.37,INDEX($C$1:$K$19,17,MATCH(U$6,INDEX($C$1:$K$19,6,),0)))+PRODUCT(1.37,INDEX($C$1:$K$19,17,MATCH(Brettsperrholz!$AB$13,INDEX($C$1:$K$19,6,),0)))-PRODUCT(U$9,INDEX($AX$1:$BO$19,17,MATCH(U$2&amp;Brettsperrholz!$AB$13,INDEX($AX$1:$BO$19,2,)&amp;INDEX($AX$1:$BO$19,6,),0)))+U$9*SUMPRODUCT($AX$7:$BO$7,$AX$17:$BO$17)-U$12*INDEX($AR$1:$AW$19,17,MATCH(U$13,$AR$1:$AW$1,0))-U$10*INDEX($AR$1:$AW$19,17,MATCH(U$14,$AR$1:$AW$1,0)),"")</f>
        <v/>
      </c>
      <c r="V17" s="19" t="str">
        <f t="array" ref="V17">IF(V$7="1",SUM(V153:V155)/3.6-PRODUCT(1.37,INDEX($C$1:$K$19,17,MATCH(V$6,INDEX($C$1:$K$19,6,),0)))+PRODUCT(1.37,INDEX($C$1:$K$19,17,MATCH(Brettsperrholz!$AB$13,INDEX($C$1:$K$19,6,),0)))-PRODUCT(V$9,INDEX($AX$1:$BO$19,17,MATCH(V$2&amp;Brettsperrholz!$AB$13,INDEX($AX$1:$BO$19,2,)&amp;INDEX($AX$1:$BO$19,6,),0)))+V$9*SUMPRODUCT($AX$7:$BO$7,$AX$17:$BO$17)-V$12*INDEX($AR$1:$AW$19,17,MATCH(V13,$AR$1:$AW$1,0))-37*INDEX($AR$1:$AW$19,17,MATCH(U13,$AR$1:$AW$1,0))-V$10*INDEX($AR$1:$AW$19,17,MATCH(V$14,$AR$1:$AW$1,0)),"")</f>
        <v/>
      </c>
      <c r="W17" s="19" t="str">
        <f t="array" ref="W17">IF(W$7="1",SUM(W153:W155)/3.6-PRODUCT(1.37,INDEX($C$1:$K$19,17,MATCH(W$6,INDEX($C$1:$K$19,6,),0)))+PRODUCT(1.37,INDEX($C$1:$K$19,17,MATCH(Brettsperrholz!$AB$13,INDEX($C$1:$K$19,6,),0)))-PRODUCT(W$9,INDEX($AX$1:$BO$19,17,MATCH(W$2&amp;Brettsperrholz!$AB$13,INDEX($AX$1:$BO$19,2,)&amp;INDEX($AX$1:$BO$19,6,),0)))+W$9*SUMPRODUCT($AX$7:$BO$7,$AX$17:$BO$17)-W$12*INDEX($AR$1:$AW$19,17,MATCH(W$13,$AR$1:$AW$1,0))-W$10*INDEX($AR$1:$AW$19,17,MATCH(W$14,$AR$1:$AW$1,0)),"")</f>
        <v/>
      </c>
      <c r="X17" s="19" t="str">
        <f t="array" ref="X17">IF(X$7="1",SUM(X153:X155)/3.6-PRODUCT(1.37,INDEX($C$1:$K$19,17,MATCH(X$6,INDEX($C$1:$K$19,6,),0)))+PRODUCT(1.37,INDEX($C$1:$K$19,17,MATCH(Brettsperrholz!$AB$13,INDEX($C$1:$K$19,6,),0)))-PRODUCT(X$9,INDEX($AX$1:$BO$19,17,MATCH(X$2&amp;Brettsperrholz!$AB$13,INDEX($AX$1:$BO$19,2,)&amp;INDEX($AX$1:$BO$19,6,),0)))+X$9*SUMPRODUCT($AX$7:$BO$7,$AX$17:$BO$17)-X$12*INDEX($AR$1:$AW$19,17,MATCH(X$13,$AR$1:$AW$1,0))-X$10*INDEX($AR$1:$AW$19,17,MATCH(X$14,$AR$1:$AW$1,0)),"")</f>
        <v/>
      </c>
      <c r="Y17" s="19" t="str">
        <f t="array" ref="Y17">IF(Y$7="1",SUM(Y153:Y155)/3.6-PRODUCT(1.37,INDEX($C$1:$K$19,17,MATCH(Y$6,INDEX($C$1:$K$19,6,),0)))+PRODUCT(1.37,INDEX($C$1:$K$19,17,MATCH(Brettsperrholz!$AB$13,INDEX($C$1:$K$19,6,),0)))-PRODUCT(Y$9,INDEX($AX$1:$BO$19,17,MATCH(Y$2&amp;Brettsperrholz!$AB$13,INDEX($AX$1:$BO$19,2,)&amp;INDEX($AX$1:$BO$19,6,),0)))+Y$9*SUMPRODUCT($AX$7:$BO$7,$AX$17:$BO$17)-Y$12*INDEX($AR$1:$AW$19,17,MATCH(Y$13,$AR$1:$AW$1,0))-Y$10*INDEX($AR$1:$AW$19,17,MATCH(Y$14,$AR$1:$AW$1,0)),"")</f>
        <v/>
      </c>
      <c r="Z17" s="19" t="str">
        <f t="array" ref="Z17">IF(Z$7="1",SUM(Z153:Z155)/3.6-PRODUCT(1.37,INDEX($C$1:$K$19,17,MATCH(Z$6,INDEX($C$1:$K$19,6,),0)))+PRODUCT(1.37,INDEX($C$1:$K$19,17,MATCH(Brettsperrholz!$AB$13,INDEX($C$1:$K$19,6,),0)))-PRODUCT(Z$9,INDEX($AX$1:$BO$19,17,MATCH(Z$2&amp;Brettsperrholz!$AB$13,INDEX($AX$1:$BO$19,2,)&amp;INDEX($AX$1:$BO$19,6,),0)))+Z$9*SUMPRODUCT($AX$7:$BO$7,$AX$17:$BO$17)-Z$12*INDEX($AR$1:$AW$19,17,MATCH(Z$13,$AR$1:$AW$1,0))-Z$10*INDEX($AR$1:$AW$19,17,MATCH(Z$14,$AR$1:$AW$1,0)),"")</f>
        <v/>
      </c>
      <c r="AA17" s="19" t="str">
        <f t="array" ref="AA17">IF(AA$7="1",SUM(AA153:AA155)/3.6-PRODUCT(1.37,INDEX($C$1:$K$19,17,MATCH(AA$6,INDEX($C$1:$K$19,6,),0)))+PRODUCT(1.37,INDEX($C$1:$K$19,17,MATCH(Brettsperrholz!$AB$13,INDEX($C$1:$K$19,6,),0)))-PRODUCT(AA$9,INDEX($AX$1:$BO$19,17,MATCH(AA$2&amp;Brettsperrholz!$AB$13,INDEX($AX$1:$BO$19,2,)&amp;INDEX($AX$1:$BO$19,6,),0)))+AA$9*SUMPRODUCT($AX$7:$BO$7,$AX$17:$BO$17)-AA$12*INDEX($AR$1:$AW$19,17,MATCH(AA$13,$AR$1:$AW$1,0))-AA$10*INDEX($AR$1:$AW$19,17,MATCH(AA$14,$AR$1:$AW$1,0)),"")</f>
        <v/>
      </c>
      <c r="AB17" s="19" t="str">
        <f t="array" ref="AB17">IF(AB$7="1",SUM(AB153:AB155)/3.6-PRODUCT(1.37,INDEX($C$1:$K$19,17,MATCH(AB$6,INDEX($C$1:$K$19,6,),0)))+PRODUCT(1.37,INDEX($C$1:$K$19,17,MATCH(Brettsperrholz!$AB$13,INDEX($C$1:$K$19,6,),0)))-PRODUCT(AB$9,INDEX($AX$1:$BO$19,17,MATCH(AB$2&amp;Brettsperrholz!$AB$13,INDEX($AX$1:$BO$19,2,)&amp;INDEX($AX$1:$BO$19,6,),0)))+AB$9*SUMPRODUCT($AX$7:$BO$7,$AX$17:$BO$17)-AB$12*INDEX($AR$1:$AW$19,17,MATCH(AB$13,$AR$1:$AW$1,0))-AB$10*INDEX($AR$1:$AW$19,17,MATCH(AB$14,$AR$1:$AW$1,0)),"")</f>
        <v/>
      </c>
      <c r="AC17" s="19" t="str">
        <f t="array" ref="AC17">IF(AC$7="1",SUM(AC153:AC155)/3.6-PRODUCT(1.37,INDEX($C$1:$K$19,17,MATCH(AC$6,INDEX($C$1:$K$19,6,),0)))+PRODUCT(1.37,INDEX($C$1:$K$19,17,MATCH(Brettsperrholz!$AB$13,INDEX($C$1:$K$19,6,),0)))-PRODUCT(AC$9,INDEX($AX$1:$BO$19,17,MATCH(AC$2&amp;Brettsperrholz!$AB$13,INDEX($AX$1:$BO$19,2,)&amp;INDEX($AX$1:$BO$19,6,),0)))+AC$9*SUMPRODUCT($AX$7:$BO$7,$AX$17:$BO$17)-AC$12*INDEX($AR$1:$AW$19,17,MATCH(AC$13,$AR$1:$AW$1,0))-AC$10*INDEX($AR$1:$AW$19,17,MATCH(AC$14,$AR$1:$AW$1,0)),"")</f>
        <v/>
      </c>
      <c r="AD17" s="19" t="str">
        <f t="array" ref="AD17">IF(AD$7="1",SUM(AD153:AD155)/3.6-PRODUCT(1.37,INDEX($C$1:$K$19,17,MATCH(AD$6,INDEX($C$1:$K$19,6,),0)))+PRODUCT(1.37,INDEX($C$1:$K$19,17,MATCH(Brettsperrholz!$AB$13,INDEX($C$1:$K$19,6,),0)))-PRODUCT(AD$9,INDEX($AX$1:$BO$19,17,MATCH(AD$2&amp;Brettsperrholz!$AB$13,INDEX($AX$1:$BO$19,2,)&amp;INDEX($AX$1:$BO$19,6,),0)))+AD$9*SUMPRODUCT($AX$7:$BO$7,$AX$17:$BO$17)-AD$12*INDEX($AR$1:$AW$19,17,MATCH(AD$13,$AR$1:$AW$1,0))-AD$10*INDEX($AR$1:$AW$19,17,MATCH(AD$14,$AR$1:$AW$1,0)),"")</f>
        <v/>
      </c>
      <c r="AE17" s="19" t="str">
        <f t="array" ref="AE17">IF(AE$7="1",SUM(AE153:AE155)/3.6-PRODUCT(1.37,INDEX($C$1:$K$19,17,MATCH(AE$6,INDEX($C$1:$K$19,6,),0)))+PRODUCT(1.37,INDEX($C$1:$K$19,17,MATCH(Brettsperrholz!$AB$13,INDEX($C$1:$K$19,6,),0)))-PRODUCT(AE$9,INDEX($AX$1:$BO$19,17,MATCH(AE$2&amp;Brettsperrholz!$AB$13,INDEX($AX$1:$BO$19,2,)&amp;INDEX($AX$1:$BO$19,6,),0)))+AE$9*SUMPRODUCT($AX$7:$BO$7,$AX$17:$BO$17)-AE$12*INDEX($AR$1:$AW$19,17,MATCH(AE13,$AR$1:$AW$1,0))-37*INDEX($AR$1:$AW$19,17,MATCH(AD13,$AR$1:$AW$1,0))-AE$10*INDEX($AR$1:$AW$19,17,MATCH(AE$14,$AR$1:$AW$1,0)),"")</f>
        <v/>
      </c>
      <c r="AF17" s="19"/>
      <c r="AG17" s="19"/>
      <c r="AH17" s="19" t="str">
        <f t="array" ref="AH17">IF(ISTEXT(AH$4),SUM(AH153:AH155)*SUMPRODUCT($AX$7:$BO$7,$AX$11:$BO$11)*1000/3.6,"")</f>
        <v/>
      </c>
      <c r="AI17" s="231"/>
      <c r="AJ17" s="231"/>
      <c r="AK17" s="231"/>
      <c r="AL17" s="231"/>
      <c r="AM17" s="231"/>
      <c r="AN17" s="231"/>
      <c r="AO17" s="19"/>
      <c r="AP17" s="19" t="str">
        <f t="array" ref="AP17">IF(ISTEXT(AP$4),SUM(AP153:AP155)*Ressourcenkorrektur!$E$4/3.6,"")</f>
        <v/>
      </c>
      <c r="AQ17" s="19" t="str">
        <f t="array" ref="AQ17">IF(ISTEXT(AQ$4),SUM(AQ153:AQ155)*Ressourcenkorrektur!$E$4/3.6,"")</f>
        <v/>
      </c>
      <c r="AR17" s="19">
        <f>SUM(AR153:AR155)/3.6</f>
        <v>9.0383751111111112E-3</v>
      </c>
      <c r="AS17" s="19">
        <f t="shared" ref="AS17:AU17" si="27">SUM(AS153:AS155)/3.6</f>
        <v>1.4704601388888889E-2</v>
      </c>
      <c r="AT17" s="19">
        <f t="shared" si="27"/>
        <v>1.2207986833333333E-2</v>
      </c>
      <c r="AU17" s="19">
        <f t="shared" si="27"/>
        <v>7.307118475555556E-2</v>
      </c>
      <c r="AV17" s="19">
        <f t="shared" ref="AV17:AW17" si="28">SUM(AV153:AV155)/3.6</f>
        <v>7.478245027777778E-3</v>
      </c>
      <c r="AW17" s="19">
        <f t="shared" si="28"/>
        <v>1.1705369805555555E-2</v>
      </c>
      <c r="AX17" s="19">
        <f>SUM(AX153:AX155)/3.6</f>
        <v>3476.0338999666669</v>
      </c>
      <c r="AY17" s="19">
        <f t="shared" ref="AY17:BO17" si="29">SUM(AY153:AY155)/3.6</f>
        <v>3337.9863440222216</v>
      </c>
      <c r="AZ17" s="19">
        <f t="shared" si="29"/>
        <v>3390.8854981666668</v>
      </c>
      <c r="BA17" s="19">
        <f t="shared" si="29"/>
        <v>3393.2801898055554</v>
      </c>
      <c r="BB17" s="19">
        <f t="shared" si="29"/>
        <v>3393.2801898055554</v>
      </c>
      <c r="BC17" s="19">
        <f t="shared" si="29"/>
        <v>3393.2801898055554</v>
      </c>
      <c r="BD17" s="19">
        <f t="shared" si="29"/>
        <v>3390.8854981666668</v>
      </c>
      <c r="BE17" s="19">
        <f t="shared" si="29"/>
        <v>3390.8854981666668</v>
      </c>
      <c r="BF17" s="19">
        <f t="shared" si="29"/>
        <v>3476.0338999666669</v>
      </c>
      <c r="BG17" s="19">
        <f t="shared" si="29"/>
        <v>2441.7865125944445</v>
      </c>
      <c r="BH17" s="19">
        <f t="shared" si="29"/>
        <v>2611.4423875416669</v>
      </c>
      <c r="BI17" s="19">
        <f t="shared" si="29"/>
        <v>2608.7783267722225</v>
      </c>
      <c r="BJ17" s="19">
        <f t="shared" si="29"/>
        <v>2611.4423875416669</v>
      </c>
      <c r="BK17" s="19">
        <f t="shared" si="29"/>
        <v>2782.7261217472224</v>
      </c>
      <c r="BL17" s="19">
        <f t="shared" si="29"/>
        <v>2782.7261217472224</v>
      </c>
      <c r="BM17" s="19">
        <f t="shared" si="29"/>
        <v>2608.7783267722225</v>
      </c>
      <c r="BN17" s="19">
        <f t="shared" si="29"/>
        <v>2608.7783267722225</v>
      </c>
      <c r="BO17" s="19">
        <f t="shared" si="29"/>
        <v>2441.7865125944445</v>
      </c>
    </row>
    <row r="18" spans="1:67" s="17" customFormat="1" ht="28.5">
      <c r="A18" s="18" t="s">
        <v>3</v>
      </c>
      <c r="B18" s="18">
        <f t="shared" si="21"/>
        <v>0</v>
      </c>
      <c r="C18" s="19">
        <f>C289</f>
        <v>49.904456000000003</v>
      </c>
      <c r="D18" s="19">
        <f t="shared" ref="D18:K18" si="30">D289</f>
        <v>59.350757999999999</v>
      </c>
      <c r="E18" s="19">
        <f t="shared" si="30"/>
        <v>46.694837999999997</v>
      </c>
      <c r="F18" s="19">
        <f t="shared" si="30"/>
        <v>36.953626999999997</v>
      </c>
      <c r="G18" s="19">
        <f t="shared" si="30"/>
        <v>57.736141000000003</v>
      </c>
      <c r="H18" s="19">
        <f t="shared" si="30"/>
        <v>59.673158999999998</v>
      </c>
      <c r="I18" s="19">
        <f t="shared" si="30"/>
        <v>32.928013</v>
      </c>
      <c r="J18" s="19">
        <f t="shared" si="30"/>
        <v>34.209105999999998</v>
      </c>
      <c r="K18" s="19">
        <f t="shared" si="30"/>
        <v>42.283923999999999</v>
      </c>
      <c r="L18" s="19" t="str">
        <f t="array" ref="L18">IF(L7="1",L289-PRODUCT(L$9,INDEX($AX$1:$BO$19,18,MATCH(L$2&amp;L$6,INDEX($AX$1:$BO$19,2,)&amp;INDEX($AX$1:$BO$19,6,),0)))+L9*SUMPRODUCT($AX$7:$BO$7,$AX$18:$BO$18),"")</f>
        <v/>
      </c>
      <c r="M18" s="19" t="str">
        <f t="array" ref="M18">IF(M7="1",M289-PRODUCT(M$9,INDEX($AX$1:$BO$19,18,MATCH(M$2&amp;M$6,INDEX($AX$1:$BO$19,2,)&amp;INDEX($AX$1:$BO$19,6,),0)))+M9*SUMPRODUCT($AX$7:$BO$7,$AX$18:$BO$18),"")</f>
        <v/>
      </c>
      <c r="N18" s="19" t="str">
        <f t="array" ref="N18">IF(N$7="1",N289-PRODUCT(1.37,INDEX($C$1:$K$19,18,MATCH(N$6,INDEX($C$1:$K$19,6,),0)))+PRODUCT(1.37,INDEX($C$1:$K$19,18,MATCH(Brettsperrholz!$AB$13,INDEX($C$1:$K$19,6,),0)))-PRODUCT(N$9,INDEX($AX$1:$BO$19,18,MATCH(N$2&amp;Brettsperrholz!$AB$13,INDEX($AX$1:$BO$19,2,)&amp;INDEX($AX$1:$BO$19,6,),0)))+N$9*SUMPRODUCT($AX$7:$BO$7,$AX$18:$BO$18)-N$12*INDEX($AR$1:$AW$19,18,MATCH(N$13,$AR$1:$AW$1,0))-N$10*INDEX($AR$1:$AW$19,18,MATCH(N$14,$AR$1:$AW$1,0)),"")</f>
        <v/>
      </c>
      <c r="O18" s="19" t="str">
        <f t="array" ref="O18">IF(O$7="1",O289-PRODUCT(1.37,INDEX($C$1:$K$19,18,MATCH(O$6,INDEX($C$1:$K$19,6,),0)))+PRODUCT(1.37,INDEX($C$1:$K$19,18,MATCH(Brettsperrholz!$AB$13,INDEX($C$1:$K$19,6,),0)))-PRODUCT(O$9,INDEX($AX$1:$BO$19,18,MATCH(O$2&amp;Brettsperrholz!$AB$13,INDEX($AX$1:$BO$19,2,)&amp;INDEX($AX$1:$BO$19,6,),0)))+O$9*SUMPRODUCT($AX$7:$BO$7,$AX$18:$BO$18)-O$12*INDEX($AR$1:$AW$19,18,MATCH(O$13,$AR$1:$AW$1,0))-O$10*INDEX($AR$1:$AW$19,18,MATCH(O$14,$AR$1:$AW$1,0)),"")</f>
        <v/>
      </c>
      <c r="P18" s="19" t="str">
        <f t="array" ref="P18">IF(P$7="1",P289-PRODUCT(1.37,INDEX($C$1:$K$19,18,MATCH(P$6,INDEX($C$1:$K$19,6,),0)))+PRODUCT(1.37,INDEX($C$1:$K$19,18,MATCH(Brettsperrholz!$AB$13,INDEX($C$1:$K$19,6,),0)))-PRODUCT(P$9,INDEX($AX$1:$BO$19,18,MATCH(P$2&amp;Brettsperrholz!$AB$13,INDEX($AX$1:$BO$19,2,)&amp;INDEX($AX$1:$BO$19,6,),0)))+P$9*SUMPRODUCT($AX$7:$BO$7,$AX$18:$BO$18)-P$12*INDEX($AR$1:$AW$19,18,MATCH(P$13,$AR$1:$AW$1,0))-P$10*INDEX($AR$1:$AW$19,18,MATCH(P$14,$AR$1:$AW$1,0)),"")</f>
        <v/>
      </c>
      <c r="Q18" s="19" t="str">
        <f t="array" ref="Q18">IF(Q$7="1",Q289-PRODUCT(1.37,INDEX($C$1:$K$19,18,MATCH(Q$6,INDEX($C$1:$K$19,6,),0)))+PRODUCT(1.37,INDEX($C$1:$K$19,18,MATCH(Brettsperrholz!$AB$13,INDEX($C$1:$K$19,6,),0)))-PRODUCT(Q$9,INDEX($AX$1:$BO$19,18,MATCH(Q$2&amp;Brettsperrholz!$AB$13,INDEX($AX$1:$BO$19,2,)&amp;INDEX($AX$1:$BO$19,6,),0)))+Q$9*SUMPRODUCT($AX$7:$BO$7,$AX$18:$BO$18)-Q$12*INDEX($AR$1:$AW$19,18,MATCH(Q$13,$AR$1:$AW$1,0))-Q$10*INDEX($AR$1:$AW$19,18,MATCH(Q$14,$AR$1:$AW$1,0)),"")</f>
        <v/>
      </c>
      <c r="R18" s="19" t="str">
        <f t="array" ref="R18">IF(R$7="1",R289-PRODUCT(1.37,INDEX($C$1:$K$19,18,MATCH(R$6,INDEX($C$1:$K$19,6,),0)))+PRODUCT(1.37,INDEX($C$1:$K$19,18,MATCH(Brettsperrholz!$AB$13,INDEX($C$1:$K$19,6,),0)))-PRODUCT(R$9,INDEX($AX$1:$BO$19,18,MATCH(R$2&amp;Brettsperrholz!$AB$13,INDEX($AX$1:$BO$19,2,)&amp;INDEX($AX$1:$BO$19,6,),0)))+R$9*SUMPRODUCT($AX$7:$BO$7,$AX$18:$BO$18)-R$12*INDEX($AR$1:$AW$19,18,MATCH(R$13,$AR$1:$AW$1,0))-R$10*INDEX($AR$1:$AW$19,18,MATCH(R$14,$AR$1:$AW$1,0)),"")</f>
        <v/>
      </c>
      <c r="S18" s="19" t="str">
        <f t="array" ref="S18">IF(S$7="1",S289-PRODUCT(1.37,INDEX($C$1:$K$19,18,MATCH(S$6,INDEX($C$1:$K$19,6,),0)))+PRODUCT(1.37,INDEX($C$1:$K$19,18,MATCH(Brettsperrholz!$AB$13,INDEX($C$1:$K$19,6,),0)))-PRODUCT(S$9,INDEX($AX$1:$BO$19,18,MATCH(S$2&amp;Brettsperrholz!$AB$13,INDEX($AX$1:$BO$19,2,)&amp;INDEX($AX$1:$BO$19,6,),0)))+S$9*SUMPRODUCT($AX$7:$BO$7,$AX$18:$BO$18)-S$12*INDEX($AR$1:$AW$19,18,MATCH(S$13,$AR$1:$AW$1,0))-S$10*INDEX($AR$1:$AW$19,18,MATCH(S$14,$AR$1:$AW$1,0)),"")</f>
        <v/>
      </c>
      <c r="T18" s="19" t="str">
        <f t="array" ref="T18">IF(T$7="1",T289-PRODUCT(1.37,INDEX($C$1:$K$19,18,MATCH(T$6,INDEX($C$1:$K$19,6,),0)))+PRODUCT(1.37,INDEX($C$1:$K$19,18,MATCH(Brettsperrholz!$AB$13,INDEX($C$1:$K$19,6,),0)))-PRODUCT(T$9,INDEX($AX$1:$BO$19,18,MATCH(T$2&amp;Brettsperrholz!$AB$13,INDEX($AX$1:$BO$19,2,)&amp;INDEX($AX$1:$BO$19,6,),0)))+T$9*SUMPRODUCT($AX$7:$BO$7,$AX$18:$BO$18)-T$12*INDEX($AR$1:$AW$19,18,MATCH(T$13,$AR$1:$AW$1,0))-T$10*INDEX($AR$1:$AW$19,18,MATCH(T$14,$AR$1:$AW$1,0)),"")</f>
        <v/>
      </c>
      <c r="U18" s="19" t="str">
        <f t="array" ref="U18">IF(U$7="1",U289-PRODUCT(1.37,INDEX($C$1:$K$19,18,MATCH(U$6,INDEX($C$1:$K$19,6,),0)))+PRODUCT(1.37,INDEX($C$1:$K$19,18,MATCH(Brettsperrholz!$AB$13,INDEX($C$1:$K$19,6,),0)))-PRODUCT(U$9,INDEX($AX$1:$BO$19,18,MATCH(U$2&amp;Brettsperrholz!$AB$13,INDEX($AX$1:$BO$19,2,)&amp;INDEX($AX$1:$BO$19,6,),0)))+U$9*SUMPRODUCT($AX$7:$BO$7,$AX$18:$BO$18)-U$12*INDEX($AR$1:$AW$19,18,MATCH(U$13,$AR$1:$AW$1,0))-U$10*INDEX($AR$1:$AW$19,18,MATCH(U$14,$AR$1:$AW$1,0)),"")</f>
        <v/>
      </c>
      <c r="V18" s="19" t="str">
        <f t="array" ref="V18">IF(V$7="1",V289-PRODUCT(1.37,INDEX($C$1:$K$19,18,MATCH(V$6,INDEX($C$1:$K$19,6,),0)))+PRODUCT(1.37,INDEX($C$1:$K$19,18,MATCH(Brettsperrholz!$AB$13,INDEX($C$1:$K$19,6,),0)))-PRODUCT(V$9,INDEX($AX$1:$BO$19,18,MATCH(V$2&amp;Brettsperrholz!$AB$13,INDEX($AX$1:$BO$19,2,)&amp;INDEX($AX$1:$BO$19,6,),0)))+V$9*SUMPRODUCT($AX$7:$BO$7,$AX$18:$BO$18)-V$12*INDEX($AR$1:$AW$19,18,MATCH(V13,$AR$1:$AW$1,0))-37*INDEX($AR$1:$AW$19,18,MATCH(U13,$AR$1:$AW$1,0))-V$10*INDEX($AR$1:$AW$19,18,MATCH(V$14,$AR$1:$AW$1,0)),"")</f>
        <v/>
      </c>
      <c r="W18" s="19" t="str">
        <f t="array" ref="W18">IF(W$7="1",W289-PRODUCT(1.37,INDEX($C$1:$K$19,18,MATCH(W$6,INDEX($C$1:$K$19,6,),0)))+PRODUCT(1.37,INDEX($C$1:$K$19,18,MATCH(Brettsperrholz!$AB$13,INDEX($C$1:$K$19,6,),0)))-PRODUCT(W$9,INDEX($AX$1:$BO$19,18,MATCH(W$2&amp;Brettsperrholz!$AB$13,INDEX($AX$1:$BO$19,2,)&amp;INDEX($AX$1:$BO$19,6,),0)))+W$9*SUMPRODUCT($AX$7:$BO$7,$AX$18:$BO$18)-W$12*INDEX($AR$1:$AW$19,18,MATCH(W$13,$AR$1:$AW$1,0))-W$10*INDEX($AR$1:$AW$19,18,MATCH(W$14,$AR$1:$AW$1,0)),"")</f>
        <v/>
      </c>
      <c r="X18" s="19" t="str">
        <f t="array" ref="X18">IF(X$7="1",X289-PRODUCT(1.37,INDEX($C$1:$K$19,18,MATCH(X$6,INDEX($C$1:$K$19,6,),0)))+PRODUCT(1.37,INDEX($C$1:$K$19,18,MATCH(Brettsperrholz!$AB$13,INDEX($C$1:$K$19,6,),0)))-PRODUCT(X$9,INDEX($AX$1:$BO$19,18,MATCH(X$2&amp;Brettsperrholz!$AB$13,INDEX($AX$1:$BO$19,2,)&amp;INDEX($AX$1:$BO$19,6,),0)))+X$9*SUMPRODUCT($AX$7:$BO$7,$AX$18:$BO$18)-X$12*INDEX($AR$1:$AW$19,18,MATCH(X$13,$AR$1:$AW$1,0))-X$10*INDEX($AR$1:$AW$19,18,MATCH(X$14,$AR$1:$AW$1,0)),"")</f>
        <v/>
      </c>
      <c r="Y18" s="19" t="str">
        <f t="array" ref="Y18">IF(Y$7="1",Y289-PRODUCT(1.37,INDEX($C$1:$K$19,18,MATCH(Y$6,INDEX($C$1:$K$19,6,),0)))+PRODUCT(1.37,INDEX($C$1:$K$19,18,MATCH(Brettsperrholz!$AB$13,INDEX($C$1:$K$19,6,),0)))-PRODUCT(Y$9,INDEX($AX$1:$BO$19,18,MATCH(Y$2&amp;Brettsperrholz!$AB$13,INDEX($AX$1:$BO$19,2,)&amp;INDEX($AX$1:$BO$19,6,),0)))+Y$9*SUMPRODUCT($AX$7:$BO$7,$AX$18:$BO$18)-Y$12*INDEX($AR$1:$AW$19,18,MATCH(Y$13,$AR$1:$AW$1,0))-Y$10*INDEX($AR$1:$AW$19,18,MATCH(Y$14,$AR$1:$AW$1,0)),"")</f>
        <v/>
      </c>
      <c r="Z18" s="19" t="str">
        <f t="array" ref="Z18">IF(Z$7="1",Z289-PRODUCT(1.37,INDEX($C$1:$K$19,18,MATCH(Z$6,INDEX($C$1:$K$19,6,),0)))+PRODUCT(1.37,INDEX($C$1:$K$19,18,MATCH(Brettsperrholz!$AB$13,INDEX($C$1:$K$19,6,),0)))-PRODUCT(Z$9,INDEX($AX$1:$BO$19,18,MATCH(Z$2&amp;Brettsperrholz!$AB$13,INDEX($AX$1:$BO$19,2,)&amp;INDEX($AX$1:$BO$19,6,),0)))+Z$9*SUMPRODUCT($AX$7:$BO$7,$AX$18:$BO$18)-Z$12*INDEX($AR$1:$AW$19,18,MATCH(Z$13,$AR$1:$AW$1,0))-Z$10*INDEX($AR$1:$AW$19,18,MATCH(Z$14,$AR$1:$AW$1,0)),"")</f>
        <v/>
      </c>
      <c r="AA18" s="19" t="str">
        <f t="array" ref="AA18">IF(AA$7="1",AA289-PRODUCT(1.37,INDEX($C$1:$K$19,18,MATCH(AA$6,INDEX($C$1:$K$19,6,),0)))+PRODUCT(1.37,INDEX($C$1:$K$19,18,MATCH(Brettsperrholz!$AB$13,INDEX($C$1:$K$19,6,),0)))-PRODUCT(AA$9,INDEX($AX$1:$BO$19,18,MATCH(AA$2&amp;Brettsperrholz!$AB$13,INDEX($AX$1:$BO$19,2,)&amp;INDEX($AX$1:$BO$19,6,),0)))+AA$9*SUMPRODUCT($AX$7:$BO$7,$AX$18:$BO$18)-AA$12*INDEX($AR$1:$AW$19,18,MATCH(AA$13,$AR$1:$AW$1,0))-AA$10*INDEX($AR$1:$AW$19,18,MATCH(AA$14,$AR$1:$AW$1,0)),"")</f>
        <v/>
      </c>
      <c r="AB18" s="19" t="str">
        <f t="array" ref="AB18">IF(AB$7="1",AB289-PRODUCT(1.37,INDEX($C$1:$K$19,18,MATCH(AB$6,INDEX($C$1:$K$19,6,),0)))+PRODUCT(1.37,INDEX($C$1:$K$19,18,MATCH(Brettsperrholz!$AB$13,INDEX($C$1:$K$19,6,),0)))-PRODUCT(AB$9,INDEX($AX$1:$BO$19,18,MATCH(AB$2&amp;Brettsperrholz!$AB$13,INDEX($AX$1:$BO$19,2,)&amp;INDEX($AX$1:$BO$19,6,),0)))+AB$9*SUMPRODUCT($AX$7:$BO$7,$AX$18:$BO$18)-AB$12*INDEX($AR$1:$AW$19,18,MATCH(AB$13,$AR$1:$AW$1,0))-AB$10*INDEX($AR$1:$AW$19,18,MATCH(AB$14,$AR$1:$AW$1,0)),"")</f>
        <v/>
      </c>
      <c r="AC18" s="19" t="str">
        <f t="array" ref="AC18">IF(AC$7="1",AC289-PRODUCT(1.37,INDEX($C$1:$K$19,18,MATCH(AC$6,INDEX($C$1:$K$19,6,),0)))+PRODUCT(1.37,INDEX($C$1:$K$19,18,MATCH(Brettsperrholz!$AB$13,INDEX($C$1:$K$19,6,),0)))-PRODUCT(AC$9,INDEX($AX$1:$BO$19,18,MATCH(AC$2&amp;Brettsperrholz!$AB$13,INDEX($AX$1:$BO$19,2,)&amp;INDEX($AX$1:$BO$19,6,),0)))+AC$9*SUMPRODUCT($AX$7:$BO$7,$AX$18:$BO$18)-AC$12*INDEX($AR$1:$AW$19,18,MATCH(AC$13,$AR$1:$AW$1,0))-AC$10*INDEX($AR$1:$AW$19,18,MATCH(AC$14,$AR$1:$AW$1,0)),"")</f>
        <v/>
      </c>
      <c r="AD18" s="19" t="str">
        <f t="array" ref="AD18">IF(AD$7="1",AD289-PRODUCT(1.37,INDEX($C$1:$K$19,18,MATCH(AD$6,INDEX($C$1:$K$19,6,),0)))+PRODUCT(1.37,INDEX($C$1:$K$19,18,MATCH(Brettsperrholz!$AB$13,INDEX($C$1:$K$19,6,),0)))-PRODUCT(AD$9,INDEX($AX$1:$BO$19,18,MATCH(AD$2&amp;Brettsperrholz!$AB$13,INDEX($AX$1:$BO$19,2,)&amp;INDEX($AX$1:$BO$19,6,),0)))+AD$9*SUMPRODUCT($AX$7:$BO$7,$AX$18:$BO$18)-AD$12*INDEX($AR$1:$AW$19,18,MATCH(AD$13,$AR$1:$AW$1,0))-AD$10*INDEX($AR$1:$AW$19,18,MATCH(AD$14,$AR$1:$AW$1,0)),"")</f>
        <v/>
      </c>
      <c r="AE18" s="19" t="str">
        <f t="array" ref="AE18">IF(AE$7="1",AE289-PRODUCT(1.37,INDEX($C$1:$K$19,18,MATCH(AE$6,INDEX($C$1:$K$19,6,),0)))+PRODUCT(1.37,INDEX($C$1:$K$19,18,MATCH(Brettsperrholz!$AB$13,INDEX($C$1:$K$19,6,),0)))-PRODUCT(AE$9,INDEX($AX$1:$BO$19,18,MATCH(AE$2&amp;Brettsperrholz!$AB$13,INDEX($AX$1:$BO$19,2,)&amp;INDEX($AX$1:$BO$19,6,),0)))+AE$9*SUMPRODUCT($AX$7:$BO$7,$AX$18:$BO$18)-AE$12*INDEX($AR$1:$AW$19,18,MATCH(AE13,$AR$1:$AW$1,0))-37*INDEX($AR$1:$AW$19,18,MATCH(AD13,$AR$1:$AW$1,0))-AE$10*INDEX($AR$1:$AW$19,18,MATCH(AE$14,$AR$1:$AW$1,0)),"")</f>
        <v/>
      </c>
      <c r="AF18" s="19"/>
      <c r="AG18" s="19"/>
      <c r="AH18" s="19" t="str">
        <f t="array" ref="AH18">IF(ISTEXT(AH$4),AH289*SUMPRODUCT($AX$7:$BO$7,$AX$11:$BO$11)*1000,"")</f>
        <v/>
      </c>
      <c r="AI18" s="231"/>
      <c r="AJ18" s="231"/>
      <c r="AK18" s="231"/>
      <c r="AL18" s="231"/>
      <c r="AM18" s="231"/>
      <c r="AN18" s="231"/>
      <c r="AO18" s="19"/>
      <c r="AP18" s="19" t="str">
        <f t="array" ref="AP18">IF(ISTEXT(AP$4),AP289*Ressourcenkorrektur!$E$4,"")</f>
        <v/>
      </c>
      <c r="AQ18" s="19" t="str">
        <f t="array" ref="AQ18">IF(ISTEXT(AQ$4),AQ289*Ressourcenkorrektur!$E$4,"")</f>
        <v/>
      </c>
      <c r="AR18" s="19">
        <f>AR289</f>
        <v>0.13376083</v>
      </c>
      <c r="AS18" s="19">
        <f t="shared" ref="AS18:AW18" si="31">AS289</f>
        <v>3.8034406999999999E-2</v>
      </c>
      <c r="AT18" s="19">
        <f t="shared" si="31"/>
        <v>0.19432806999999999</v>
      </c>
      <c r="AU18" s="19">
        <f t="shared" si="31"/>
        <v>1.3493231E-2</v>
      </c>
      <c r="AV18" s="19">
        <f t="shared" si="31"/>
        <v>0.12120301999999999</v>
      </c>
      <c r="AW18" s="19">
        <f t="shared" si="31"/>
        <v>0.18569258999999999</v>
      </c>
      <c r="AX18" s="19">
        <f>AX289</f>
        <v>10.277396</v>
      </c>
      <c r="AY18" s="19">
        <f t="shared" ref="AY18:BO18" si="32">AY289</f>
        <v>12.250031</v>
      </c>
      <c r="AZ18" s="19">
        <f t="shared" si="32"/>
        <v>9.4394767999999996</v>
      </c>
      <c r="BA18" s="19">
        <f t="shared" si="32"/>
        <v>12.216286999999999</v>
      </c>
      <c r="BB18" s="19">
        <f t="shared" si="32"/>
        <v>12.216286999999999</v>
      </c>
      <c r="BC18" s="19">
        <f t="shared" si="32"/>
        <v>12.216286999999999</v>
      </c>
      <c r="BD18" s="19">
        <f t="shared" si="32"/>
        <v>9.4394767999999996</v>
      </c>
      <c r="BE18" s="19">
        <f t="shared" si="32"/>
        <v>9.4394767999999996</v>
      </c>
      <c r="BF18" s="19">
        <f t="shared" si="32"/>
        <v>10.277396</v>
      </c>
      <c r="BG18" s="19">
        <f t="shared" si="32"/>
        <v>11.935452</v>
      </c>
      <c r="BH18" s="19">
        <f t="shared" si="32"/>
        <v>10.674185</v>
      </c>
      <c r="BI18" s="19">
        <f t="shared" si="32"/>
        <v>10.210485</v>
      </c>
      <c r="BJ18" s="19">
        <f t="shared" si="32"/>
        <v>10.674185</v>
      </c>
      <c r="BK18" s="19">
        <f t="shared" si="32"/>
        <v>11.981649000000001</v>
      </c>
      <c r="BL18" s="19">
        <f t="shared" si="32"/>
        <v>11.981649000000001</v>
      </c>
      <c r="BM18" s="19">
        <f t="shared" si="32"/>
        <v>10.210485</v>
      </c>
      <c r="BN18" s="19">
        <f t="shared" si="32"/>
        <v>10.210485</v>
      </c>
      <c r="BO18" s="19">
        <f t="shared" si="32"/>
        <v>11.935452</v>
      </c>
    </row>
    <row r="19" spans="1:67" s="17" customFormat="1" ht="28.5">
      <c r="A19" s="18" t="s">
        <v>1</v>
      </c>
      <c r="B19" s="18">
        <f t="shared" si="21"/>
        <v>0</v>
      </c>
      <c r="C19" s="19">
        <f>C421</f>
        <v>179713.83</v>
      </c>
      <c r="D19" s="19">
        <f>D421</f>
        <v>181103.16</v>
      </c>
      <c r="E19" s="19">
        <f t="shared" ref="E19:K19" si="33">E421</f>
        <v>180323.56</v>
      </c>
      <c r="F19" s="19">
        <f t="shared" si="33"/>
        <v>182612.41</v>
      </c>
      <c r="G19" s="19">
        <f t="shared" si="33"/>
        <v>204037.5</v>
      </c>
      <c r="H19" s="19">
        <f>H421</f>
        <v>200019.27</v>
      </c>
      <c r="I19" s="19">
        <f t="shared" si="33"/>
        <v>166106.26</v>
      </c>
      <c r="J19" s="19">
        <f t="shared" si="33"/>
        <v>174123.15</v>
      </c>
      <c r="K19" s="19">
        <f t="shared" si="33"/>
        <v>184702.27</v>
      </c>
      <c r="L19" s="19" t="str">
        <f t="array" ref="L19">IF(L7="1",L421-PRODUCT(L$9,INDEX($AX$1:$BO$19,19,MATCH(L$2&amp;L$6,INDEX($AX$1:$BO$19,2,)&amp;INDEX($AX$1:$BO$19,6,),0)))+L9*SUMPRODUCT($AX$7:$BO$7,$AX$19:$BO$19),"")</f>
        <v/>
      </c>
      <c r="M19" s="19" t="str">
        <f t="array" ref="M19">IF(M7="1",M421-PRODUCT(M$9,INDEX($AX$1:$BO$19,19,MATCH(M$2&amp;M$6,INDEX($AX$1:$BO$19,2,)&amp;INDEX($AX$1:$BO$19,6,),0)))+M9*SUMPRODUCT($AX$7:$BO$7,$AX$19:$BO$19),"")</f>
        <v/>
      </c>
      <c r="N19" s="19" t="str">
        <f t="array" ref="N19">IF(N$7="1",N421-PRODUCT(1.37,INDEX($C$1:$K$19,19,MATCH(N$6,INDEX($C$1:$K$19,6,),0)))+PRODUCT(1.37,INDEX($C$1:$K$19,19,MATCH(Brettsperrholz!$AB$13,INDEX($C$1:$K$19,6,),0)))-PRODUCT(N$9,INDEX($AX$1:$BO$19,19,MATCH(N$2&amp;Brettsperrholz!$AB$13,INDEX($AX$1:$BO$19,2,)&amp;INDEX($AX$1:$BO$19,6,),0)))+N$9*SUMPRODUCT($AX$7:$BO$7,$AX$19:$BO$19)-N$12*INDEX($AR$1:$AW$19,19,MATCH(N$13,$AR$1:$AW$1,0))-N$10*INDEX($AR$1:$AW$19,19,MATCH(N$14,$AR$1:$AW$1,0))+SUMPRODUCT($AX$7:$BO$7,$AX$14:$BO$14),"")</f>
        <v/>
      </c>
      <c r="O19" s="19" t="str">
        <f t="array" ref="O19">IF(O$7="1",O421-PRODUCT(1.37,INDEX($C$1:$K$19,19,MATCH(O$6,INDEX($C$1:$K$19,6,),0)))+PRODUCT(1.37,INDEX($C$1:$K$19,19,MATCH(Brettsperrholz!$AB$13,INDEX($C$1:$K$19,6,),0)))-PRODUCT(O$9,INDEX($AX$1:$BO$19,19,MATCH(O$2&amp;Brettsperrholz!$AB$13,INDEX($AX$1:$BO$19,2,)&amp;INDEX($AX$1:$BO$19,6,),0)))+O$9*SUMPRODUCT($AX$7:$BO$7,$AX$19:$BO$19)-O$12*INDEX($AR$1:$AW$19,19,MATCH(O$13,$AR$1:$AW$1,0))-O$10*INDEX($AR$1:$AW$19,19,MATCH(O$14,$AR$1:$AW$1,0))+SUMPRODUCT($AX$7:$BO$7,$AX$14:$BO$14),"")</f>
        <v/>
      </c>
      <c r="P19" s="19" t="str">
        <f t="array" ref="P19">IF(P$7="1",P421-PRODUCT(1.37,INDEX($C$1:$K$19,19,MATCH(P$6,INDEX($C$1:$K$19,6,),0)))+PRODUCT(1.37,INDEX($C$1:$K$19,19,MATCH(Brettsperrholz!$AB$13,INDEX($C$1:$K$19,6,),0)))-PRODUCT(P$9,INDEX($AX$1:$BO$19,19,MATCH(P$2&amp;Brettsperrholz!$AB$13,INDEX($AX$1:$BO$19,2,)&amp;INDEX($AX$1:$BO$19,6,),0)))+P$9*SUMPRODUCT($AX$7:$BO$7,$AX$19:$BO$19)-P$12*INDEX($AR$1:$AW$19,19,MATCH(P$13,$AR$1:$AW$1,0))-P$10*INDEX($AR$1:$AW$19,19,MATCH(P$14,$AR$1:$AW$1,0))+SUMPRODUCT($AX$7:$BO$7,$AX$14:$BO$14),"")</f>
        <v/>
      </c>
      <c r="Q19" s="19" t="str">
        <f t="array" ref="Q19">IF(Q$7="1",Q421-PRODUCT(1.37,INDEX($C$1:$K$19,19,MATCH(Q$6,INDEX($C$1:$K$19,6,),0)))+PRODUCT(1.37,INDEX($C$1:$K$19,19,MATCH(Brettsperrholz!$AB$13,INDEX($C$1:$K$19,6,),0)))-PRODUCT(Q$9,INDEX($AX$1:$BO$19,19,MATCH(Q$2&amp;Brettsperrholz!$AB$13,INDEX($AX$1:$BO$19,2,)&amp;INDEX($AX$1:$BO$19,6,),0)))+Q$9*SUMPRODUCT($AX$7:$BO$7,$AX$19:$BO$19)-Q$12*INDEX($AR$1:$AW$19,19,MATCH(Q$13,$AR$1:$AW$1,0))-Q$10*INDEX($AR$1:$AW$19,19,MATCH(Q$14,$AR$1:$AW$1,0))+SUMPRODUCT($AX$7:$BO$7,$AX$14:$BO$14),"")</f>
        <v/>
      </c>
      <c r="R19" s="19" t="str">
        <f t="array" ref="R19">IF(R$7="1",R421-PRODUCT(1.37,INDEX($C$1:$K$19,19,MATCH(R$6,INDEX($C$1:$K$19,6,),0)))+PRODUCT(1.37,INDEX($C$1:$K$19,19,MATCH(Brettsperrholz!$AB$13,INDEX($C$1:$K$19,6,),0)))-PRODUCT(R$9,INDEX($AX$1:$BO$19,19,MATCH(R$2&amp;Brettsperrholz!$AB$13,INDEX($AX$1:$BO$19,2,)&amp;INDEX($AX$1:$BO$19,6,),0)))+R$9*SUMPRODUCT($AX$7:$BO$7,$AX$19:$BO$19)-R$12*INDEX($AR$1:$AW$19,19,MATCH(R$13,$AR$1:$AW$1,0))-R$10*INDEX($AR$1:$AW$19,19,MATCH(R$14,$AR$1:$AW$1,0))+SUMPRODUCT($AX$7:$BO$7,$AX$14:$BO$14),"")</f>
        <v/>
      </c>
      <c r="S19" s="19" t="str">
        <f t="array" ref="S19">IF(S$7="1",S421-PRODUCT(1.37,INDEX($C$1:$K$19,19,MATCH(S$6,INDEX($C$1:$K$19,6,),0)))+PRODUCT(1.37,INDEX($C$1:$K$19,19,MATCH(Brettsperrholz!$AB$13,INDEX($C$1:$K$19,6,),0)))-PRODUCT(S$9,INDEX($AX$1:$BO$19,19,MATCH(S$2&amp;Brettsperrholz!$AB$13,INDEX($AX$1:$BO$19,2,)&amp;INDEX($AX$1:$BO$19,6,),0)))+S$9*SUMPRODUCT($AX$7:$BO$7,$AX$19:$BO$19)-S$12*INDEX($AR$1:$AW$19,19,MATCH(S$13,$AR$1:$AW$1,0))-S$10*INDEX($AR$1:$AW$19,19,MATCH(S$14,$AR$1:$AW$1,0))+SUMPRODUCT($AX$7:$BO$7,$AX$14:$BO$14),"")</f>
        <v/>
      </c>
      <c r="T19" s="19" t="str">
        <f t="array" ref="T19">IF(T$7="1",T421-PRODUCT(1.37,INDEX($C$1:$K$19,19,MATCH(T$6,INDEX($C$1:$K$19,6,),0)))+PRODUCT(1.37,INDEX($C$1:$K$19,19,MATCH(Brettsperrholz!$AB$13,INDEX($C$1:$K$19,6,),0)))-PRODUCT(T$9,INDEX($AX$1:$BO$19,19,MATCH(T$2&amp;Brettsperrholz!$AB$13,INDEX($AX$1:$BO$19,2,)&amp;INDEX($AX$1:$BO$19,6,),0)))+T$9*SUMPRODUCT($AX$7:$BO$7,$AX$19:$BO$19)-T$12*INDEX($AR$1:$AW$19,19,MATCH(T$13,$AR$1:$AW$1,0))-T$10*INDEX($AR$1:$AW$19,19,MATCH(T$14,$AR$1:$AW$1,0))+SUMPRODUCT($AX$7:$BO$7,$AX$14:$BO$14),"")</f>
        <v/>
      </c>
      <c r="U19" s="19" t="str">
        <f t="array" ref="U19">IF(U$7="1",U421-PRODUCT(1.37,INDEX($C$1:$K$19,19,MATCH(U$6,INDEX($C$1:$K$19,6,),0)))+PRODUCT(1.37,INDEX($C$1:$K$19,19,MATCH(Brettsperrholz!$AB$13,INDEX($C$1:$K$19,6,),0)))-PRODUCT(U$9,INDEX($AX$1:$BO$19,19,MATCH(U$2&amp;Brettsperrholz!$AB$13,INDEX($AX$1:$BO$19,2,)&amp;INDEX($AX$1:$BO$19,6,),0)))+U$9*SUMPRODUCT($AX$7:$BO$7,$AX$19:$BO$19)-U$12*INDEX($AR$1:$AW$19,19,MATCH(U$13,$AR$1:$AW$1,0))-U$10*INDEX($AR$1:$AW$19,19,MATCH(U$14,$AR$1:$AW$1,0))+SUMPRODUCT($AX$7:$BO$7,$AX$14:$BO$14),"")</f>
        <v/>
      </c>
      <c r="V19" s="19" t="str">
        <f t="array" ref="V19">IF(V$7="1",V421-PRODUCT(1.37,INDEX($C$1:$K$19,19,MATCH(V$6,INDEX($C$1:$K$19,6,),0)))+PRODUCT(1.37,INDEX($C$1:$K$19,19,MATCH(Brettsperrholz!$AB$13,INDEX($C$1:$K$19,6,),0)))-PRODUCT(V$9,INDEX($AX$1:$BO$19,19,MATCH(V$2&amp;Brettsperrholz!$AB$13,INDEX($AX$1:$BO$19,2,)&amp;INDEX($AX$1:$BO$19,6,),0)))+V$9*SUMPRODUCT($AX$7:$BO$7,$AX$19:$BO$19)-V$12*INDEX($AR$1:$AW$19,19,MATCH(V13,$AR$1:$AW$1,0))-37*INDEX($AR$1:$AW$19,19,MATCH(U13,$AR$1:$AW$1,0))-V$10*INDEX($AR$1:$AW$19,19,MATCH(V$14,$AR$1:$AW$1,0))+SUMPRODUCT($AX$7:$BO$7,$AX$14:$BO$14),"")</f>
        <v/>
      </c>
      <c r="W19" s="19" t="str">
        <f t="array" ref="W19">IF(W$7="1",W421-PRODUCT(1.37,INDEX($C$1:$K$19,19,MATCH(W$6,INDEX($C$1:$K$19,6,),0)))+PRODUCT(1.37,INDEX($C$1:$K$19,19,MATCH(Brettsperrholz!$AB$13,INDEX($C$1:$K$19,6,),0)))-PRODUCT(W$9,INDEX($AX$1:$BO$19,19,MATCH(W$2&amp;Brettsperrholz!$AB$13,INDEX($AX$1:$BO$19,2,)&amp;INDEX($AX$1:$BO$19,6,),0)))+W$9*SUMPRODUCT($AX$7:$BO$7,$AX$19:$BO$19)-W$12*INDEX($AR$1:$AW$19,19,MATCH(W$13,$AR$1:$AW$1,0))-W$10*INDEX($AR$1:$AW$19,19,MATCH(W$14,$AR$1:$AW$1,0))+SUMPRODUCT($AX$7:$BO$7,$AX$14:$BO$14),"")</f>
        <v/>
      </c>
      <c r="X19" s="19" t="str">
        <f t="array" ref="X19">IF(X$7="1",X421-PRODUCT(1.37,INDEX($C$1:$K$19,19,MATCH(X$6,INDEX($C$1:$K$19,6,),0)))+PRODUCT(1.37,INDEX($C$1:$K$19,19,MATCH(Brettsperrholz!$AB$13,INDEX($C$1:$K$19,6,),0)))-PRODUCT(X$9,INDEX($AX$1:$BO$19,19,MATCH(X$2&amp;Brettsperrholz!$AB$13,INDEX($AX$1:$BO$19,2,)&amp;INDEX($AX$1:$BO$19,6,),0)))+X$9*SUMPRODUCT($AX$7:$BO$7,$AX$19:$BO$19)-X$12*INDEX($AR$1:$AW$19,19,MATCH(X$13,$AR$1:$AW$1,0))-X$10*INDEX($AR$1:$AW$19,19,MATCH(X$14,$AR$1:$AW$1,0))+SUMPRODUCT($AX$7:$BO$7,$AX$14:$BO$14),"")</f>
        <v/>
      </c>
      <c r="Y19" s="19" t="str">
        <f t="array" ref="Y19">IF(Y$7="1",Y421-PRODUCT(1.37,INDEX($C$1:$K$19,19,MATCH(Y$6,INDEX($C$1:$K$19,6,),0)))+PRODUCT(1.37,INDEX($C$1:$K$19,19,MATCH(Brettsperrholz!$AB$13,INDEX($C$1:$K$19,6,),0)))-PRODUCT(Y$9,INDEX($AX$1:$BO$19,19,MATCH(Y$2&amp;Brettsperrholz!$AB$13,INDEX($AX$1:$BO$19,2,)&amp;INDEX($AX$1:$BO$19,6,),0)))+Y$9*SUMPRODUCT($AX$7:$BO$7,$AX$19:$BO$19)-Y$12*INDEX($AR$1:$AW$19,19,MATCH(Y$13,$AR$1:$AW$1,0))-Y$10*INDEX($AR$1:$AW$19,19,MATCH(Y$14,$AR$1:$AW$1,0))+SUMPRODUCT($AX$7:$BO$7,$AX$14:$BO$14),"")</f>
        <v/>
      </c>
      <c r="Z19" s="19" t="str">
        <f t="array" ref="Z19">IF(Z$7="1",Z421-PRODUCT(1.37,INDEX($C$1:$K$19,19,MATCH(Z$6,INDEX($C$1:$K$19,6,),0)))+PRODUCT(1.37,INDEX($C$1:$K$19,19,MATCH(Brettsperrholz!$AB$13,INDEX($C$1:$K$19,6,),0)))-PRODUCT(Z$9,INDEX($AX$1:$BO$19,19,MATCH(Z$2&amp;Brettsperrholz!$AB$13,INDEX($AX$1:$BO$19,2,)&amp;INDEX($AX$1:$BO$19,6,),0)))+Z$9*SUMPRODUCT($AX$7:$BO$7,$AX$19:$BO$19)-Z$12*INDEX($AR$1:$AW$19,19,MATCH(Z$13,$AR$1:$AW$1,0))-Z$10*INDEX($AR$1:$AW$19,19,MATCH(Z$14,$AR$1:$AW$1,0))+SUMPRODUCT($AX$7:$BO$7,$AX$14:$BO$14),"")</f>
        <v/>
      </c>
      <c r="AA19" s="19" t="str">
        <f t="array" ref="AA19">IF(AA$7="1",AA421-PRODUCT(1.37,INDEX($C$1:$K$19,19,MATCH(AA$6,INDEX($C$1:$K$19,6,),0)))+PRODUCT(1.37,INDEX($C$1:$K$19,19,MATCH(Brettsperrholz!$AB$13,INDEX($C$1:$K$19,6,),0)))-PRODUCT(AA$9,INDEX($AX$1:$BO$19,19,MATCH(AA$2&amp;Brettsperrholz!$AB$13,INDEX($AX$1:$BO$19,2,)&amp;INDEX($AX$1:$BO$19,6,),0)))+AA$9*SUMPRODUCT($AX$7:$BO$7,$AX$19:$BO$19)-AA$12*INDEX($AR$1:$AW$19,19,MATCH(AA$13,$AR$1:$AW$1,0))-AA$10*INDEX($AR$1:$AW$19,19,MATCH(AA$14,$AR$1:$AW$1,0))+SUMPRODUCT($AX$7:$BO$7,$AX$14:$BO$14),"")</f>
        <v/>
      </c>
      <c r="AB19" s="19" t="str">
        <f t="array" ref="AB19">IF(AB$7="1",AB421-PRODUCT(1.37,INDEX($C$1:$K$19,19,MATCH(AB$6,INDEX($C$1:$K$19,6,),0)))+PRODUCT(1.37,INDEX($C$1:$K$19,19,MATCH(Brettsperrholz!$AB$13,INDEX($C$1:$K$19,6,),0)))-PRODUCT(AB$9,INDEX($AX$1:$BO$19,19,MATCH(AB$2&amp;Brettsperrholz!$AB$13,INDEX($AX$1:$BO$19,2,)&amp;INDEX($AX$1:$BO$19,6,),0)))+AB$9*SUMPRODUCT($AX$7:$BO$7,$AX$19:$BO$19)-AB$12*INDEX($AR$1:$AW$19,19,MATCH(AB$13,$AR$1:$AW$1,0))-AB$10*INDEX($AR$1:$AW$19,19,MATCH(AB$14,$AR$1:$AW$1,0))+SUMPRODUCT($AX$7:$BO$7,$AX$14:$BO$14),"")</f>
        <v/>
      </c>
      <c r="AC19" s="19" t="str">
        <f t="array" ref="AC19">IF(AC$7="1",AC421-PRODUCT(1.37,INDEX($C$1:$K$19,19,MATCH(AC$6,INDEX($C$1:$K$19,6,),0)))+PRODUCT(1.37,INDEX($C$1:$K$19,19,MATCH(Brettsperrholz!$AB$13,INDEX($C$1:$K$19,6,),0)))-PRODUCT(AC$9,INDEX($AX$1:$BO$19,19,MATCH(AC$2&amp;Brettsperrholz!$AB$13,INDEX($AX$1:$BO$19,2,)&amp;INDEX($AX$1:$BO$19,6,),0)))+AC$9*SUMPRODUCT($AX$7:$BO$7,$AX$19:$BO$19)-AC$12*INDEX($AR$1:$AW$19,19,MATCH(AC$13,$AR$1:$AW$1,0))-AC$10*INDEX($AR$1:$AW$19,19,MATCH(AC$14,$AR$1:$AW$1,0))+SUMPRODUCT($AX$7:$BO$7,$AX$14:$BO$14),"")</f>
        <v/>
      </c>
      <c r="AD19" s="19" t="str">
        <f t="array" ref="AD19">IF(AD$7="1",AD421-PRODUCT(1.37,INDEX($C$1:$K$19,19,MATCH(AD$6,INDEX($C$1:$K$19,6,),0)))+PRODUCT(1.37,INDEX($C$1:$K$19,19,MATCH(Brettsperrholz!$AB$13,INDEX($C$1:$K$19,6,),0)))-PRODUCT(AD$9,INDEX($AX$1:$BO$19,19,MATCH(AD$2&amp;Brettsperrholz!$AB$13,INDEX($AX$1:$BO$19,2,)&amp;INDEX($AX$1:$BO$19,6,),0)))+AD$9*SUMPRODUCT($AX$7:$BO$7,$AX$19:$BO$19)-AD$12*INDEX($AR$1:$AW$19,19,MATCH(AD$13,$AR$1:$AW$1,0))-AD$10*INDEX($AR$1:$AW$19,19,MATCH(AD$14,$AR$1:$AW$1,0))+SUMPRODUCT($AX$7:$BO$7,$AX$14:$BO$14),"")</f>
        <v/>
      </c>
      <c r="AE19" s="19" t="str">
        <f t="array" ref="AE19">IF(AE$7="1",AE421-PRODUCT(1.37,INDEX($C$1:$K$19,19,MATCH(AE$6,INDEX($C$1:$K$19,6,),0)))+PRODUCT(1.37,INDEX($C$1:$K$19,19,MATCH(Brettsperrholz!$AB$13,INDEX($C$1:$K$19,6,),0)))-PRODUCT(AE$9,INDEX($AX$1:$BO$19,19,MATCH(AE$2&amp;Brettsperrholz!$AB$13,INDEX($AX$1:$BO$19,2,)&amp;INDEX($AX$1:$BO$19,6,),0)))+AE$9*SUMPRODUCT($AX$7:$BO$7,$AX$19:$BO$19)-AE$12*INDEX($AR$1:$AW$19,19,MATCH(AE13,$AR$1:$AW$1,0))-37*INDEX($AR$1:$AW$19,19,MATCH(AD13,$AR$1:$AW$1,0))-AE$10*INDEX($AR$1:$AW$19,19,MATCH(AE$14,$AR$1:$AW$1,0))+SUMPRODUCT($AX$7:$BO$7,$AX$14:$BO$14),"")</f>
        <v/>
      </c>
      <c r="AF19" s="19"/>
      <c r="AG19" s="19"/>
      <c r="AH19" s="19" t="str">
        <f t="array" ref="AH19">IF(ISTEXT(AH$4),AH421*SUMPRODUCT($AX$7:$BO$7,$AX$11:$BO$11)*1000,"")</f>
        <v/>
      </c>
      <c r="AI19" s="231"/>
      <c r="AJ19" s="231"/>
      <c r="AK19" s="231"/>
      <c r="AL19" s="231"/>
      <c r="AM19" s="231"/>
      <c r="AN19" s="231"/>
      <c r="AO19" s="19"/>
      <c r="AP19" s="19" t="str">
        <f t="array" ref="AP19">IF(ISTEXT(AP$4),AP421*Ressourcenkorrektur!$E$4,"")</f>
        <v/>
      </c>
      <c r="AQ19" s="19" t="str">
        <f t="array" ref="AQ19">IF(ISTEXT(AQ$4),AQ421*Ressourcenkorrektur!$E$4,"")</f>
        <v/>
      </c>
      <c r="AR19" s="19">
        <f>AR421</f>
        <v>200.51311999999999</v>
      </c>
      <c r="AS19" s="19">
        <f t="shared" ref="AS19:AW19" si="34">AS421</f>
        <v>65.516137000000001</v>
      </c>
      <c r="AT19" s="19">
        <f t="shared" si="34"/>
        <v>289.40872999999999</v>
      </c>
      <c r="AU19" s="19">
        <f t="shared" si="34"/>
        <v>51.246219000000004</v>
      </c>
      <c r="AV19" s="19">
        <f t="shared" si="34"/>
        <v>172.70258000000001</v>
      </c>
      <c r="AW19" s="19">
        <f t="shared" si="34"/>
        <v>267.78338000000002</v>
      </c>
      <c r="AX19" s="19">
        <f>AX421</f>
        <v>86633.767999999996</v>
      </c>
      <c r="AY19" s="19">
        <f t="shared" ref="AY19:BF19" si="35">AY421</f>
        <v>90947.55</v>
      </c>
      <c r="AZ19" s="19">
        <f>AZ421</f>
        <v>62940.597000000002</v>
      </c>
      <c r="BA19" s="19">
        <f t="shared" si="35"/>
        <v>91057.497000000003</v>
      </c>
      <c r="BB19" s="19">
        <f t="shared" si="35"/>
        <v>91057.497000000003</v>
      </c>
      <c r="BC19" s="19">
        <f t="shared" si="35"/>
        <v>91057.497000000003</v>
      </c>
      <c r="BD19" s="19">
        <f t="shared" si="35"/>
        <v>62940.597000000002</v>
      </c>
      <c r="BE19" s="19">
        <f t="shared" si="35"/>
        <v>62940.597000000002</v>
      </c>
      <c r="BF19" s="19">
        <f t="shared" si="35"/>
        <v>86633.767999999996</v>
      </c>
      <c r="BG19" s="19">
        <f t="array" ref="BG19">BG421</f>
        <v>75588.178</v>
      </c>
      <c r="BH19" s="19">
        <f t="shared" ref="BH19:BO19" si="36">BH421</f>
        <v>71537.148000000001</v>
      </c>
      <c r="BI19" s="19">
        <f t="shared" si="36"/>
        <v>73899.752999999997</v>
      </c>
      <c r="BJ19" s="19">
        <f t="shared" si="36"/>
        <v>71537.148000000001</v>
      </c>
      <c r="BK19" s="19">
        <f t="shared" si="36"/>
        <v>83572.721999999994</v>
      </c>
      <c r="BL19" s="19">
        <f t="shared" si="36"/>
        <v>83572.721999999994</v>
      </c>
      <c r="BM19" s="19">
        <f t="shared" si="36"/>
        <v>73899.752999999997</v>
      </c>
      <c r="BN19" s="19">
        <f t="shared" si="36"/>
        <v>73899.752999999997</v>
      </c>
      <c r="BO19" s="19">
        <f t="shared" si="36"/>
        <v>75588.178</v>
      </c>
    </row>
    <row r="20" spans="1:67" s="17" customFormat="1">
      <c r="A20" s="17" t="s">
        <v>1304</v>
      </c>
      <c r="B20" s="20"/>
    </row>
    <row r="21" spans="1:67" s="17" customFormat="1" ht="28.5">
      <c r="A21" s="18" t="s">
        <v>66</v>
      </c>
      <c r="B21" s="18">
        <f>SUM(N21:AE21)</f>
        <v>0</v>
      </c>
      <c r="C21" s="19"/>
      <c r="D21" s="19"/>
      <c r="E21" s="19"/>
      <c r="F21" s="19"/>
      <c r="G21" s="19"/>
      <c r="H21" s="19"/>
      <c r="I21" s="19"/>
      <c r="J21" s="19"/>
      <c r="K21" s="19"/>
      <c r="L21" s="19"/>
      <c r="M21" s="19"/>
      <c r="N21" s="282" t="str">
        <f t="array" ref="N21">IF(N$7="1",N9*SUMPRODUCT($AX$7:$BO$7,$AX$10:$BO$10)*SUMPRODUCT($AR$10:$AU$10,$AR$15:$AU$15)+BS10*SUMPRODUCT($AX$7:$BO$7,$AX$11:$BO$11)*SUMPRODUCT($AR$11:$AU$11,$AR$15:$AU$15)+SUMPRODUCT($AX$7:$BO$7,$AX$11:$BO$11)*SUMPRODUCT($AR$12:$AU$12,$AR$15:$AU$15),"")</f>
        <v/>
      </c>
      <c r="O21" s="282" t="str">
        <f t="array" ref="O21">IF(O$7="1",O9*SUMPRODUCT($AX$7:$BO$7,$AX$10:$BO$10)*SUMPRODUCT($AR$10:$AU$10,$AR$15:$AU$15)+BT10*SUMPRODUCT($AX$7:$BO$7,$AX$11:$BO$11)*SUMPRODUCT($AR$11:$AU$11,$AR$15:$AU$15)+SUMPRODUCT($AX$7:$BO$7,$AX$11:$BO$11)*SUMPRODUCT($AR$12:$AU$12,$AR$15:$AU$15),"")</f>
        <v/>
      </c>
      <c r="P21" s="282" t="str">
        <f t="array" ref="P21">IF(P$7="1",P9*SUMPRODUCT($AX$7:$BO$7,$AX$10:$BO$10)*SUMPRODUCT($AR$10:$AU$10,$AR$15:$AU$15)+BU10*SUMPRODUCT($AX$7:$BO$7,$AX$11:$BO$11)*SUMPRODUCT($AR$11:$AU$11,$AR$15:$AU$15)+SUMPRODUCT($AX$7:$BO$7,$AX$11:$BO$11)*SUMPRODUCT($AR$12:$AU$12,$AR$15:$AU$15),"")</f>
        <v/>
      </c>
      <c r="Q21" s="282" t="str">
        <f t="array" ref="Q21">IF(Q$7="1",Q9*SUMPRODUCT($AX$7:$BO$7,$AX$10:$BO$10)*SUMPRODUCT($AR$10:$AU$10,$AR$15:$AU$15)+BV10*SUMPRODUCT($AX$7:$BO$7,$AX$11:$BO$11)*SUMPRODUCT($AR$11:$AU$11,$AR$15:$AU$15)+SUMPRODUCT($AX$7:$BO$7,$AX$11:$BO$11)*SUMPRODUCT($AR$12:$AU$12,$AR$15:$AU$15),"")</f>
        <v/>
      </c>
      <c r="R21" s="282" t="str">
        <f t="array" ref="R21">IF(R$7="1",R9*SUMPRODUCT($AX$7:$BO$7,$AX$10:$BO$10)*SUMPRODUCT($AR$10:$AU$10,$AR$15:$AU$15)+BW10*SUMPRODUCT($AX$7:$BO$7,$AX$11:$BO$11)*SUMPRODUCT($AR$11:$AU$11,$AR$15:$AU$15)+SUMPRODUCT($AX$7:$BO$7,$AX$11:$BO$11)*SUMPRODUCT($AR$12:$AU$12,$AR$15:$AU$15),"")</f>
        <v/>
      </c>
      <c r="S21" s="282" t="str">
        <f t="array" ref="S21">IF(S$7="1",S9*SUMPRODUCT($AX$7:$BO$7,$AX$10:$BO$10)*SUMPRODUCT($AR$10:$AU$10,$AR$15:$AU$15)+BX10*SUMPRODUCT($AX$7:$BO$7,$AX$11:$BO$11)*SUMPRODUCT($AR$11:$AU$11,$AR$15:$AU$15)+SUMPRODUCT($AX$7:$BO$7,$AX$11:$BO$11)*SUMPRODUCT($AR$12:$AU$12,$AR$15:$AU$15),"")</f>
        <v/>
      </c>
      <c r="T21" s="282" t="str">
        <f t="array" ref="T21">IF(T$7="1",T9*SUMPRODUCT($AX$7:$BO$7,$AX$10:$BO$10)*SUMPRODUCT($AR$10:$AU$10,$AR$15:$AU$15)+BY10*SUMPRODUCT($AX$7:$BO$7,$AX$11:$BO$11)*SUMPRODUCT($AR$11:$AU$11,$AR$15:$AU$15)+SUMPRODUCT($AX$7:$BO$7,$AX$11:$BO$11)*SUMPRODUCT($AR$12:$AU$12,$AR$15:$AU$15),"")</f>
        <v/>
      </c>
      <c r="U21" s="282" t="str">
        <f t="array" ref="U21">IF(U$7="1",U9*SUMPRODUCT($AX$7:$BO$7,$AX$10:$BO$10)*SUMPRODUCT($AR$10:$AU$10,$AR$15:$AU$15)+BZ10*SUMPRODUCT($AX$7:$BO$7,$AX$11:$BO$11)*SUMPRODUCT($AR$11:$AU$11,$AR$15:$AU$15)+SUMPRODUCT($AX$7:$BO$7,$AX$11:$BO$11)*SUMPRODUCT($AR$12:$AU$12,$AR$15:$AU$15),"")</f>
        <v/>
      </c>
      <c r="V21" s="282" t="str">
        <f t="array" ref="V21">IF(V$7="1",V9*SUMPRODUCT($AX$7:$BO$7,$AX$10:$BO$10)*SUMPRODUCT($AR$10:$AU$10,$AR$15:$AU$15)+CA10*SUMPRODUCT($AX$7:$BO$7,$AX$11:$BO$11)*SUMPRODUCT($AR$11:$AU$11,$AR$15:$AU$15)+SUMPRODUCT($AX$7:$BO$7,$AX$11:$BO$11)*SUMPRODUCT($AR$12:$AU$12,$AR$15:$AU$15),"")</f>
        <v/>
      </c>
      <c r="W21" s="282" t="str">
        <f t="array" ref="W21">IF(W$7="1",W9*SUMPRODUCT($AX$7:$BO$7,$AX$10:$BO$10)*SUMPRODUCT($AR$10:$AU$10,$AR$15:$AU$15)+CB10*SUMPRODUCT($AX$7:$BO$7,$AX$11:$BO$11)*SUMPRODUCT($AR$11:$AU$11,$AR$15:$AU$15)+SUMPRODUCT($AX$7:$BO$7,$AX$11:$BO$11)*SUMPRODUCT($AR$12:$AU$12,$AR$15:$AU$15),"")</f>
        <v/>
      </c>
      <c r="X21" s="282" t="str">
        <f t="array" ref="X21">IF(X$7="1",X9*SUMPRODUCT($AX$7:$BO$7,$AX$10:$BO$10)*SUMPRODUCT($AR$10:$AU$10,$AR$15:$AU$15)+CC10*SUMPRODUCT($AX$7:$BO$7,$AX$11:$BO$11)*SUMPRODUCT($AR$11:$AU$11,$AR$15:$AU$15)+SUMPRODUCT($AX$7:$BO$7,$AX$11:$BO$11)*SUMPRODUCT($AR$12:$AU$12,$AR$15:$AU$15),"")</f>
        <v/>
      </c>
      <c r="Y21" s="282" t="str">
        <f t="array" ref="Y21">IF(Y$7="1",Y9*SUMPRODUCT($AX$7:$BO$7,$AX$10:$BO$10)*SUMPRODUCT($AR$10:$AU$10,$AR$15:$AU$15)+CD10*SUMPRODUCT($AX$7:$BO$7,$AX$11:$BO$11)*SUMPRODUCT($AR$11:$AU$11,$AR$15:$AU$15)+SUMPRODUCT($AX$7:$BO$7,$AX$11:$BO$11)*SUMPRODUCT($AR$12:$AU$12,$AR$15:$AU$15),"")</f>
        <v/>
      </c>
      <c r="Z21" s="282" t="str">
        <f t="array" ref="Z21">IF(Z$7="1",Z9*SUMPRODUCT($AX$7:$BO$7,$AX$10:$BO$10)*SUMPRODUCT($AR$10:$AU$10,$AR$15:$AU$15)+CE10*SUMPRODUCT($AX$7:$BO$7,$AX$11:$BO$11)*SUMPRODUCT($AR$11:$AU$11,$AR$15:$AU$15)+SUMPRODUCT($AX$7:$BO$7,$AX$11:$BO$11)*SUMPRODUCT($AR$12:$AU$12,$AR$15:$AU$15),"")</f>
        <v/>
      </c>
      <c r="AA21" s="282" t="str">
        <f t="array" ref="AA21">IF(AA$7="1",AA9*SUMPRODUCT($AX$7:$BO$7,$AX$10:$BO$10)*SUMPRODUCT($AR$10:$AU$10,$AR$15:$AU$15)+CF10*SUMPRODUCT($AX$7:$BO$7,$AX$11:$BO$11)*SUMPRODUCT($AR$11:$AU$11,$AR$15:$AU$15)+SUMPRODUCT($AX$7:$BO$7,$AX$11:$BO$11)*SUMPRODUCT($AR$12:$AU$12,$AR$15:$AU$15),"")</f>
        <v/>
      </c>
      <c r="AB21" s="282" t="str">
        <f t="array" ref="AB21">IF(AB$7="1",AB9*SUMPRODUCT($AX$7:$BO$7,$AX$10:$BO$10)*SUMPRODUCT($AR$10:$AU$10,$AR$15:$AU$15)+CG10*SUMPRODUCT($AX$7:$BO$7,$AX$11:$BO$11)*SUMPRODUCT($AR$11:$AU$11,$AR$15:$AU$15)+SUMPRODUCT($AX$7:$BO$7,$AX$11:$BO$11)*SUMPRODUCT($AR$12:$AU$12,$AR$15:$AU$15),"")</f>
        <v/>
      </c>
      <c r="AC21" s="282" t="str">
        <f t="array" ref="AC21">IF(AC$7="1",AC9*SUMPRODUCT($AX$7:$BO$7,$AX$10:$BO$10)*SUMPRODUCT($AR$10:$AU$10,$AR$15:$AU$15)+CH10*SUMPRODUCT($AX$7:$BO$7,$AX$11:$BO$11)*SUMPRODUCT($AR$11:$AU$11,$AR$15:$AU$15)+SUMPRODUCT($AX$7:$BO$7,$AX$11:$BO$11)*SUMPRODUCT($AR$12:$AU$12,$AR$15:$AU$15),"")</f>
        <v/>
      </c>
      <c r="AD21" s="282" t="str">
        <f t="array" ref="AD21">IF(AD$7="1",AD9*SUMPRODUCT($AX$7:$BO$7,$AX$10:$BO$10)*SUMPRODUCT($AR$10:$AU$10,$AR$15:$AU$15)+CI10*SUMPRODUCT($AX$7:$BO$7,$AX$11:$BO$11)*SUMPRODUCT($AR$11:$AU$11,$AR$15:$AU$15)+SUMPRODUCT($AX$7:$BO$7,$AX$11:$BO$11)*SUMPRODUCT($AR$12:$AU$12,$AR$15:$AU$15),"")</f>
        <v/>
      </c>
      <c r="AE21" s="282" t="str">
        <f t="array" ref="AE21">IF(AE$7="1",AE9*SUMPRODUCT($AX$7:$BO$7,$AX$10:$BO$10)*SUMPRODUCT($AR$10:$AU$10,$AR$15:$AU$15)+CJ10*SUMPRODUCT($AX$7:$BO$7,$AX$11:$BO$11)*SUMPRODUCT($AR$11:$AU$11,$AR$15:$AU$15)+SUMPRODUCT($AX$7:$BO$7,$AX$11:$BO$11)*SUMPRODUCT($AR$12:$AU$12,$AR$15:$AU$15),"")</f>
        <v/>
      </c>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row>
    <row r="22" spans="1:67" s="17" customFormat="1" ht="28.5">
      <c r="A22" s="18" t="s">
        <v>65</v>
      </c>
      <c r="B22" s="18">
        <f t="shared" ref="B22:B25" si="37">SUM(N22:AE22)</f>
        <v>0</v>
      </c>
      <c r="C22" s="19"/>
      <c r="D22" s="19"/>
      <c r="E22" s="19"/>
      <c r="F22" s="19"/>
      <c r="G22" s="19"/>
      <c r="H22" s="19"/>
      <c r="I22" s="19"/>
      <c r="J22" s="19"/>
      <c r="K22" s="19"/>
      <c r="L22" s="19"/>
      <c r="M22" s="19"/>
      <c r="N22" s="282" t="str">
        <f t="array" ref="N22">IF(N$7="1",N9*SUMPRODUCT($AX$7:$BO$7,$AX$10:$BO$10)*SUMPRODUCT($AR$10:$AU$10,$AR$16:$AU$16)+BS10*SUMPRODUCT($AX$7:$BO$7,$AX$11:$BO$11)*SUMPRODUCT($AR$11:$AU$11,$AR$16:$AU$16)+SUMPRODUCT($AX$7:$BO$7,$AX$11:$BO$11)*SUMPRODUCT($AR$12:$AU$12,$AR$16:$AU$16),"")</f>
        <v/>
      </c>
      <c r="O22" s="282" t="str">
        <f t="array" ref="O22">IF(O$7="1",O9*SUMPRODUCT($AX$7:$BO$7,$AX$10:$BO$10)*SUMPRODUCT($AR$10:$AU$10,$AR$16:$AU$16)+BT10*SUMPRODUCT($AX$7:$BO$7,$AX$11:$BO$11)*SUMPRODUCT($AR$11:$AU$11,$AR$16:$AU$16)+SUMPRODUCT($AX$7:$BO$7,$AX$11:$BO$11)*SUMPRODUCT($AR$12:$AU$12,$AR$16:$AU$16),"")</f>
        <v/>
      </c>
      <c r="P22" s="282" t="str">
        <f t="array" ref="P22">IF(P$7="1",P9*SUMPRODUCT($AX$7:$BO$7,$AX$10:$BO$10)*SUMPRODUCT($AR$10:$AU$10,$AR$16:$AU$16)+BU10*SUMPRODUCT($AX$7:$BO$7,$AX$11:$BO$11)*SUMPRODUCT($AR$11:$AU$11,$AR$16:$AU$16)+SUMPRODUCT($AX$7:$BO$7,$AX$11:$BO$11)*SUMPRODUCT($AR$12:$AU$12,$AR$16:$AU$16),"")</f>
        <v/>
      </c>
      <c r="Q22" s="282" t="str">
        <f t="array" ref="Q22">IF(Q$7="1",Q9*SUMPRODUCT($AX$7:$BO$7,$AX$10:$BO$10)*SUMPRODUCT($AR$10:$AU$10,$AR$16:$AU$16)+BV10*SUMPRODUCT($AX$7:$BO$7,$AX$11:$BO$11)*SUMPRODUCT($AR$11:$AU$11,$AR$16:$AU$16)+SUMPRODUCT($AX$7:$BO$7,$AX$11:$BO$11)*SUMPRODUCT($AR$12:$AU$12,$AR$16:$AU$16),"")</f>
        <v/>
      </c>
      <c r="R22" s="282" t="str">
        <f t="array" ref="R22">IF(R$7="1",R9*SUMPRODUCT($AX$7:$BO$7,$AX$10:$BO$10)*SUMPRODUCT($AR$10:$AU$10,$AR$16:$AU$16)+BW10*SUMPRODUCT($AX$7:$BO$7,$AX$11:$BO$11)*SUMPRODUCT($AR$11:$AU$11,$AR$16:$AU$16)+SUMPRODUCT($AX$7:$BO$7,$AX$11:$BO$11)*SUMPRODUCT($AR$12:$AU$12,$AR$16:$AU$16),"")</f>
        <v/>
      </c>
      <c r="S22" s="282" t="str">
        <f t="array" ref="S22">IF(S$7="1",S9*SUMPRODUCT($AX$7:$BO$7,$AX$10:$BO$10)*SUMPRODUCT($AR$10:$AU$10,$AR$16:$AU$16)+BX10*SUMPRODUCT($AX$7:$BO$7,$AX$11:$BO$11)*SUMPRODUCT($AR$11:$AU$11,$AR$16:$AU$16)+SUMPRODUCT($AX$7:$BO$7,$AX$11:$BO$11)*SUMPRODUCT($AR$12:$AU$12,$AR$16:$AU$16),"")</f>
        <v/>
      </c>
      <c r="T22" s="282" t="str">
        <f t="array" ref="T22">IF(T$7="1",T9*SUMPRODUCT($AX$7:$BO$7,$AX$10:$BO$10)*SUMPRODUCT($AR$10:$AU$10,$AR$16:$AU$16)+BY10*SUMPRODUCT($AX$7:$BO$7,$AX$11:$BO$11)*SUMPRODUCT($AR$11:$AU$11,$AR$16:$AU$16)+SUMPRODUCT($AX$7:$BO$7,$AX$11:$BO$11)*SUMPRODUCT($AR$12:$AU$12,$AR$16:$AU$16),"")</f>
        <v/>
      </c>
      <c r="U22" s="282" t="str">
        <f t="array" ref="U22">IF(U$7="1",U9*SUMPRODUCT($AX$7:$BO$7,$AX$10:$BO$10)*SUMPRODUCT($AR$10:$AU$10,$AR$16:$AU$16)+BZ10*SUMPRODUCT($AX$7:$BO$7,$AX$11:$BO$11)*SUMPRODUCT($AR$11:$AU$11,$AR$16:$AU$16)+SUMPRODUCT($AX$7:$BO$7,$AX$11:$BO$11)*SUMPRODUCT($AR$12:$AU$12,$AR$16:$AU$16),"")</f>
        <v/>
      </c>
      <c r="V22" s="282" t="str">
        <f t="array" ref="V22">IF(V$7="1",V9*SUMPRODUCT($AX$7:$BO$7,$AX$10:$BO$10)*SUMPRODUCT($AR$10:$AU$10,$AR$16:$AU$16)+CA10*SUMPRODUCT($AX$7:$BO$7,$AX$11:$BO$11)*SUMPRODUCT($AR$11:$AU$11,$AR$16:$AU$16)+SUMPRODUCT($AX$7:$BO$7,$AX$11:$BO$11)*SUMPRODUCT($AR$12:$AU$12,$AR$16:$AU$16),"")</f>
        <v/>
      </c>
      <c r="W22" s="282" t="str">
        <f t="array" ref="W22">IF(W$7="1",W9*SUMPRODUCT($AX$7:$BO$7,$AX$10:$BO$10)*SUMPRODUCT($AR$10:$AU$10,$AR$16:$AU$16)+CB10*SUMPRODUCT($AX$7:$BO$7,$AX$11:$BO$11)*SUMPRODUCT($AR$11:$AU$11,$AR$16:$AU$16)+SUMPRODUCT($AX$7:$BO$7,$AX$11:$BO$11)*SUMPRODUCT($AR$12:$AU$12,$AR$16:$AU$16),"")</f>
        <v/>
      </c>
      <c r="X22" s="282" t="str">
        <f t="array" ref="X22">IF(X$7="1",X9*SUMPRODUCT($AX$7:$BO$7,$AX$10:$BO$10)*SUMPRODUCT($AR$10:$AU$10,$AR$16:$AU$16)+CC10*SUMPRODUCT($AX$7:$BO$7,$AX$11:$BO$11)*SUMPRODUCT($AR$11:$AU$11,$AR$16:$AU$16)+SUMPRODUCT($AX$7:$BO$7,$AX$11:$BO$11)*SUMPRODUCT($AR$12:$AU$12,$AR$16:$AU$16),"")</f>
        <v/>
      </c>
      <c r="Y22" s="282" t="str">
        <f t="array" ref="Y22">IF(Y$7="1",Y9*SUMPRODUCT($AX$7:$BO$7,$AX$10:$BO$10)*SUMPRODUCT($AR$10:$AU$10,$AR$16:$AU$16)+CD10*SUMPRODUCT($AX$7:$BO$7,$AX$11:$BO$11)*SUMPRODUCT($AR$11:$AU$11,$AR$16:$AU$16)+SUMPRODUCT($AX$7:$BO$7,$AX$11:$BO$11)*SUMPRODUCT($AR$12:$AU$12,$AR$16:$AU$16),"")</f>
        <v/>
      </c>
      <c r="Z22" s="282" t="str">
        <f t="array" ref="Z22">IF(Z$7="1",Z9*SUMPRODUCT($AX$7:$BO$7,$AX$10:$BO$10)*SUMPRODUCT($AR$10:$AU$10,$AR$16:$AU$16)+CE10*SUMPRODUCT($AX$7:$BO$7,$AX$11:$BO$11)*SUMPRODUCT($AR$11:$AU$11,$AR$16:$AU$16)+SUMPRODUCT($AX$7:$BO$7,$AX$11:$BO$11)*SUMPRODUCT($AR$12:$AU$12,$AR$16:$AU$16),"")</f>
        <v/>
      </c>
      <c r="AA22" s="282" t="str">
        <f t="array" ref="AA22">IF(AA$7="1",AA9*SUMPRODUCT($AX$7:$BO$7,$AX$10:$BO$10)*SUMPRODUCT($AR$10:$AU$10,$AR$16:$AU$16)+CF10*SUMPRODUCT($AX$7:$BO$7,$AX$11:$BO$11)*SUMPRODUCT($AR$11:$AU$11,$AR$16:$AU$16)+SUMPRODUCT($AX$7:$BO$7,$AX$11:$BO$11)*SUMPRODUCT($AR$12:$AU$12,$AR$16:$AU$16),"")</f>
        <v/>
      </c>
      <c r="AB22" s="282" t="str">
        <f t="array" ref="AB22">IF(AB$7="1",AB9*SUMPRODUCT($AX$7:$BO$7,$AX$10:$BO$10)*SUMPRODUCT($AR$10:$AU$10,$AR$16:$AU$16)+CG10*SUMPRODUCT($AX$7:$BO$7,$AX$11:$BO$11)*SUMPRODUCT($AR$11:$AU$11,$AR$16:$AU$16)+SUMPRODUCT($AX$7:$BO$7,$AX$11:$BO$11)*SUMPRODUCT($AR$12:$AU$12,$AR$16:$AU$16),"")</f>
        <v/>
      </c>
      <c r="AC22" s="282" t="str">
        <f t="array" ref="AC22">IF(AC$7="1",AC9*SUMPRODUCT($AX$7:$BO$7,$AX$10:$BO$10)*SUMPRODUCT($AR$10:$AU$10,$AR$16:$AU$16)+CH10*SUMPRODUCT($AX$7:$BO$7,$AX$11:$BO$11)*SUMPRODUCT($AR$11:$AU$11,$AR$16:$AU$16)+SUMPRODUCT($AX$7:$BO$7,$AX$11:$BO$11)*SUMPRODUCT($AR$12:$AU$12,$AR$16:$AU$16),"")</f>
        <v/>
      </c>
      <c r="AD22" s="282" t="str">
        <f t="array" ref="AD22">IF(AD$7="1",AD9*SUMPRODUCT($AX$7:$BO$7,$AX$10:$BO$10)*SUMPRODUCT($AR$10:$AU$10,$AR$16:$AU$16)+CI10*SUMPRODUCT($AX$7:$BO$7,$AX$11:$BO$11)*SUMPRODUCT($AR$11:$AU$11,$AR$16:$AU$16)+SUMPRODUCT($AX$7:$BO$7,$AX$11:$BO$11)*SUMPRODUCT($AR$12:$AU$12,$AR$16:$AU$16),"")</f>
        <v/>
      </c>
      <c r="AE22" s="282" t="str">
        <f t="array" ref="AE22">IF(AE$7="1",AE9*SUMPRODUCT($AX$7:$BO$7,$AX$10:$BO$10)*SUMPRODUCT($AR$10:$AU$10,$AR$16:$AU$16)+CJ10*SUMPRODUCT($AX$7:$BO$7,$AX$11:$BO$11)*SUMPRODUCT($AR$11:$AU$11,$AR$16:$AU$16)+SUMPRODUCT($AX$7:$BO$7,$AX$11:$BO$11)*SUMPRODUCT($AR$12:$AU$12,$AR$16:$AU$16),"")</f>
        <v/>
      </c>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row>
    <row r="23" spans="1:67" s="17" customFormat="1" ht="28.5">
      <c r="A23" s="18" t="s">
        <v>64</v>
      </c>
      <c r="B23" s="18">
        <f t="shared" si="37"/>
        <v>0</v>
      </c>
      <c r="C23" s="19"/>
      <c r="D23" s="19"/>
      <c r="E23" s="19"/>
      <c r="F23" s="19"/>
      <c r="G23" s="19"/>
      <c r="H23" s="19"/>
      <c r="I23" s="19"/>
      <c r="J23" s="19"/>
      <c r="K23" s="19"/>
      <c r="L23" s="19"/>
      <c r="M23" s="19"/>
      <c r="N23" s="282" t="str">
        <f t="array" ref="N23">IF(N7="1",N9*SUMPRODUCT($AX$7:$BO$7,$AX$10:$BO$10)*SUMPRODUCT($AR$10:$AU$10,$AR$17:$AU$17)+BS10*SUMPRODUCT($AX$7:$BO$7,$AX$11:$BO$11)*SUMPRODUCT($AR$11:$AU$11,$AR$17:$AU$17)+SUMPRODUCT($AX$7:$BO$7,$AX$11:$BO$11)*SUMPRODUCT($AR$12:$AU$12,$AR$17:$AU$17),"")</f>
        <v/>
      </c>
      <c r="O23" s="282" t="str">
        <f t="array" ref="O23">IF(O7="1",O9*SUMPRODUCT($AX$7:$BO$7,$AX$10:$BO$10)*SUMPRODUCT($AR$10:$AU$10,$AR$17:$AU$17)+BT10*SUMPRODUCT($AX$7:$BO$7,$AX$11:$BO$11)*SUMPRODUCT($AR$11:$AU$11,$AR$17:$AU$17)+SUMPRODUCT($AX$7:$BO$7,$AX$11:$BO$11)*SUMPRODUCT($AR$12:$AU$12,$AR$17:$AU$17),"")</f>
        <v/>
      </c>
      <c r="P23" s="282" t="str">
        <f t="array" ref="P23">IF(P7="1",P9*SUMPRODUCT($AX$7:$BO$7,$AX$10:$BO$10)*SUMPRODUCT($AR$10:$AU$10,$AR$17:$AU$17)+BU10*SUMPRODUCT($AX$7:$BO$7,$AX$11:$BO$11)*SUMPRODUCT($AR$11:$AU$11,$AR$17:$AU$17)+SUMPRODUCT($AX$7:$BO$7,$AX$11:$BO$11)*SUMPRODUCT($AR$12:$AU$12,$AR$17:$AU$17),"")</f>
        <v/>
      </c>
      <c r="Q23" s="282" t="str">
        <f t="array" ref="Q23">IF(Q7="1",Q9*SUMPRODUCT($AX$7:$BO$7,$AX$10:$BO$10)*SUMPRODUCT($AR$10:$AU$10,$AR$17:$AU$17)+BV10*SUMPRODUCT($AX$7:$BO$7,$AX$11:$BO$11)*SUMPRODUCT($AR$11:$AU$11,$AR$17:$AU$17)+SUMPRODUCT($AX$7:$BO$7,$AX$11:$BO$11)*SUMPRODUCT($AR$12:$AU$12,$AR$17:$AU$17),"")</f>
        <v/>
      </c>
      <c r="R23" s="282" t="str">
        <f t="array" ref="R23">IF(R7="1",R9*SUMPRODUCT($AX$7:$BO$7,$AX$10:$BO$10)*SUMPRODUCT($AR$10:$AU$10,$AR$17:$AU$17)+BW10*SUMPRODUCT($AX$7:$BO$7,$AX$11:$BO$11)*SUMPRODUCT($AR$11:$AU$11,$AR$17:$AU$17)+SUMPRODUCT($AX$7:$BO$7,$AX$11:$BO$11)*SUMPRODUCT($AR$12:$AU$12,$AR$17:$AU$17),"")</f>
        <v/>
      </c>
      <c r="S23" s="282" t="str">
        <f t="array" ref="S23">IF(S7="1",S9*SUMPRODUCT($AX$7:$BO$7,$AX$10:$BO$10)*SUMPRODUCT($AR$10:$AU$10,$AR$17:$AU$17)+BX10*SUMPRODUCT($AX$7:$BO$7,$AX$11:$BO$11)*SUMPRODUCT($AR$11:$AU$11,$AR$17:$AU$17)+SUMPRODUCT($AX$7:$BO$7,$AX$11:$BO$11)*SUMPRODUCT($AR$12:$AU$12,$AR$17:$AU$17),"")</f>
        <v/>
      </c>
      <c r="T23" s="282" t="str">
        <f t="array" ref="T23">IF(T7="1",T9*SUMPRODUCT($AX$7:$BO$7,$AX$10:$BO$10)*SUMPRODUCT($AR$10:$AU$10,$AR$17:$AU$17)+BY10*SUMPRODUCT($AX$7:$BO$7,$AX$11:$BO$11)*SUMPRODUCT($AR$11:$AU$11,$AR$17:$AU$17)+SUMPRODUCT($AX$7:$BO$7,$AX$11:$BO$11)*SUMPRODUCT($AR$12:$AU$12,$AR$17:$AU$17),"")</f>
        <v/>
      </c>
      <c r="U23" s="282" t="str">
        <f t="array" ref="U23">IF(U7="1",U9*SUMPRODUCT($AX$7:$BO$7,$AX$10:$BO$10)*SUMPRODUCT($AR$10:$AU$10,$AR$17:$AU$17)+BZ10*SUMPRODUCT($AX$7:$BO$7,$AX$11:$BO$11)*SUMPRODUCT($AR$11:$AU$11,$AR$17:$AU$17)+SUMPRODUCT($AX$7:$BO$7,$AX$11:$BO$11)*SUMPRODUCT($AR$12:$AU$12,$AR$17:$AU$17),"")</f>
        <v/>
      </c>
      <c r="V23" s="282" t="str">
        <f t="array" ref="V23">IF(V7="1",V9*SUMPRODUCT($AX$7:$BO$7,$AX$10:$BO$10)*SUMPRODUCT($AR$10:$AU$10,$AR$17:$AU$17)+CA10*SUMPRODUCT($AX$7:$BO$7,$AX$11:$BO$11)*SUMPRODUCT($AR$11:$AU$11,$AR$17:$AU$17)+SUMPRODUCT($AX$7:$BO$7,$AX$11:$BO$11)*SUMPRODUCT($AR$12:$AU$12,$AR$17:$AU$17),"")</f>
        <v/>
      </c>
      <c r="W23" s="282" t="str">
        <f t="array" ref="W23">IF(W7="1",W9*SUMPRODUCT($AX$7:$BO$7,$AX$10:$BO$10)*SUMPRODUCT($AR$10:$AU$10,$AR$17:$AU$17)+CB10*SUMPRODUCT($AX$7:$BO$7,$AX$11:$BO$11)*SUMPRODUCT($AR$11:$AU$11,$AR$17:$AU$17)+SUMPRODUCT($AX$7:$BO$7,$AX$11:$BO$11)*SUMPRODUCT($AR$12:$AU$12,$AR$17:$AU$17),"")</f>
        <v/>
      </c>
      <c r="X23" s="282" t="str">
        <f t="array" ref="X23">IF(X7="1",X9*SUMPRODUCT($AX$7:$BO$7,$AX$10:$BO$10)*SUMPRODUCT($AR$10:$AU$10,$AR$17:$AU$17)+CC10*SUMPRODUCT($AX$7:$BO$7,$AX$11:$BO$11)*SUMPRODUCT($AR$11:$AU$11,$AR$17:$AU$17)+SUMPRODUCT($AX$7:$BO$7,$AX$11:$BO$11)*SUMPRODUCT($AR$12:$AU$12,$AR$17:$AU$17),"")</f>
        <v/>
      </c>
      <c r="Y23" s="282" t="str">
        <f t="array" ref="Y23">IF(Y7="1",Y9*SUMPRODUCT($AX$7:$BO$7,$AX$10:$BO$10)*SUMPRODUCT($AR$10:$AU$10,$AR$17:$AU$17)+CD10*SUMPRODUCT($AX$7:$BO$7,$AX$11:$BO$11)*SUMPRODUCT($AR$11:$AU$11,$AR$17:$AU$17)+SUMPRODUCT($AX$7:$BO$7,$AX$11:$BO$11)*SUMPRODUCT($AR$12:$AU$12,$AR$17:$AU$17),"")</f>
        <v/>
      </c>
      <c r="Z23" s="282" t="str">
        <f t="array" ref="Z23">IF(Z7="1",Z9*SUMPRODUCT($AX$7:$BO$7,$AX$10:$BO$10)*SUMPRODUCT($AR$10:$AU$10,$AR$17:$AU$17)+CE10*SUMPRODUCT($AX$7:$BO$7,$AX$11:$BO$11)*SUMPRODUCT($AR$11:$AU$11,$AR$17:$AU$17)+SUMPRODUCT($AX$7:$BO$7,$AX$11:$BO$11)*SUMPRODUCT($AR$12:$AU$12,$AR$17:$AU$17),"")</f>
        <v/>
      </c>
      <c r="AA23" s="282" t="str">
        <f t="array" ref="AA23">IF(AA7="1",AA9*SUMPRODUCT($AX$7:$BO$7,$AX$10:$BO$10)*SUMPRODUCT($AR$10:$AU$10,$AR$17:$AU$17)+CF10*SUMPRODUCT($AX$7:$BO$7,$AX$11:$BO$11)*SUMPRODUCT($AR$11:$AU$11,$AR$17:$AU$17)+SUMPRODUCT($AX$7:$BO$7,$AX$11:$BO$11)*SUMPRODUCT($AR$12:$AU$12,$AR$17:$AU$17),"")</f>
        <v/>
      </c>
      <c r="AB23" s="282" t="str">
        <f t="array" ref="AB23">IF(AB7="1",AB9*SUMPRODUCT($AX$7:$BO$7,$AX$10:$BO$10)*SUMPRODUCT($AR$10:$AU$10,$AR$17:$AU$17)+CG10*SUMPRODUCT($AX$7:$BO$7,$AX$11:$BO$11)*SUMPRODUCT($AR$11:$AU$11,$AR$17:$AU$17)+SUMPRODUCT($AX$7:$BO$7,$AX$11:$BO$11)*SUMPRODUCT($AR$12:$AU$12,$AR$17:$AU$17),"")</f>
        <v/>
      </c>
      <c r="AC23" s="282" t="str">
        <f t="array" ref="AC23">IF(AC7="1",AC9*SUMPRODUCT($AX$7:$BO$7,$AX$10:$BO$10)*SUMPRODUCT($AR$10:$AU$10,$AR$17:$AU$17)+CH10*SUMPRODUCT($AX$7:$BO$7,$AX$11:$BO$11)*SUMPRODUCT($AR$11:$AU$11,$AR$17:$AU$17)+SUMPRODUCT($AX$7:$BO$7,$AX$11:$BO$11)*SUMPRODUCT($AR$12:$AU$12,$AR$17:$AU$17),"")</f>
        <v/>
      </c>
      <c r="AD23" s="282" t="str">
        <f t="array" ref="AD23">IF(AD7="1",AD9*SUMPRODUCT($AX$7:$BO$7,$AX$10:$BO$10)*SUMPRODUCT($AR$10:$AU$10,$AR$17:$AU$17)+CI10*SUMPRODUCT($AX$7:$BO$7,$AX$11:$BO$11)*SUMPRODUCT($AR$11:$AU$11,$AR$17:$AU$17)+SUMPRODUCT($AX$7:$BO$7,$AX$11:$BO$11)*SUMPRODUCT($AR$12:$AU$12,$AR$17:$AU$17),"")</f>
        <v/>
      </c>
      <c r="AE23" s="282" t="str">
        <f t="array" ref="AE23">IF(AE7="1",AE9*SUMPRODUCT($AX$7:$BO$7,$AX$10:$BO$10)*SUMPRODUCT($AR$10:$AU$10,$AR$17:$AU$17)+CJ10*SUMPRODUCT($AX$7:$BO$7,$AX$11:$BO$11)*SUMPRODUCT($AR$11:$AU$11,$AR$17:$AU$17)+SUMPRODUCT($AX$7:$BO$7,$AX$11:$BO$11)*SUMPRODUCT($AR$12:$AU$12,$AR$17:$AU$17),"")</f>
        <v/>
      </c>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row>
    <row r="24" spans="1:67" s="17" customFormat="1" ht="28.5">
      <c r="A24" s="18" t="s">
        <v>3</v>
      </c>
      <c r="B24" s="18">
        <f t="shared" si="37"/>
        <v>0</v>
      </c>
      <c r="C24" s="19"/>
      <c r="D24" s="19"/>
      <c r="E24" s="19"/>
      <c r="F24" s="19"/>
      <c r="G24" s="19"/>
      <c r="H24" s="19"/>
      <c r="I24" s="19"/>
      <c r="J24" s="19"/>
      <c r="K24" s="19"/>
      <c r="L24" s="19"/>
      <c r="M24" s="19"/>
      <c r="N24" s="282" t="str">
        <f t="array" ref="N24">IF(N7="1",N9*SUMPRODUCT($AX$7:$BO$7,$AX$10:$BO$10)*SUMPRODUCT($AR$10:$AU$10,$AR$18:$AU$18)+BS10*SUMPRODUCT($AX$7:$BO$7,$AX$11:$BO$11)*SUMPRODUCT($AR$11:$AU$11,$AR$18:$AU$18)+SUMPRODUCT($AX$7:$BO$7,$AX$11:$BO$11)*SUMPRODUCT($AR$12:$AU$12,$AR$18:$AU$18),"")</f>
        <v/>
      </c>
      <c r="O24" s="282" t="str">
        <f t="array" ref="O24">IF(O7="1",O9*SUMPRODUCT($AX$7:$BO$7,$AX$10:$BO$10)*SUMPRODUCT($AR$10:$AU$10,$AR$18:$AU$18)+BT10*SUMPRODUCT($AX$7:$BO$7,$AX$11:$BO$11)*SUMPRODUCT($AR$11:$AU$11,$AR$18:$AU$18)+SUMPRODUCT($AX$7:$BO$7,$AX$11:$BO$11)*SUMPRODUCT($AR$12:$AU$12,$AR$18:$AU$18),"")</f>
        <v/>
      </c>
      <c r="P24" s="282" t="str">
        <f t="array" ref="P24">IF(P7="1",P9*SUMPRODUCT($AX$7:$BO$7,$AX$10:$BO$10)*SUMPRODUCT($AR$10:$AU$10,$AR$18:$AU$18)+BU10*SUMPRODUCT($AX$7:$BO$7,$AX$11:$BO$11)*SUMPRODUCT($AR$11:$AU$11,$AR$18:$AU$18)+SUMPRODUCT($AX$7:$BO$7,$AX$11:$BO$11)*SUMPRODUCT($AR$12:$AU$12,$AR$18:$AU$18),"")</f>
        <v/>
      </c>
      <c r="Q24" s="282" t="str">
        <f t="array" ref="Q24">IF(Q7="1",Q9*SUMPRODUCT($AX$7:$BO$7,$AX$10:$BO$10)*SUMPRODUCT($AR$10:$AU$10,$AR$18:$AU$18)+BV10*SUMPRODUCT($AX$7:$BO$7,$AX$11:$BO$11)*SUMPRODUCT($AR$11:$AU$11,$AR$18:$AU$18)+SUMPRODUCT($AX$7:$BO$7,$AX$11:$BO$11)*SUMPRODUCT($AR$12:$AU$12,$AR$18:$AU$18),"")</f>
        <v/>
      </c>
      <c r="R24" s="282" t="str">
        <f t="array" ref="R24">IF(R7="1",R9*SUMPRODUCT($AX$7:$BO$7,$AX$10:$BO$10)*SUMPRODUCT($AR$10:$AU$10,$AR$18:$AU$18)+BW10*SUMPRODUCT($AX$7:$BO$7,$AX$11:$BO$11)*SUMPRODUCT($AR$11:$AU$11,$AR$18:$AU$18)+SUMPRODUCT($AX$7:$BO$7,$AX$11:$BO$11)*SUMPRODUCT($AR$12:$AU$12,$AR$18:$AU$18),"")</f>
        <v/>
      </c>
      <c r="S24" s="282" t="str">
        <f t="array" ref="S24">IF(S7="1",S9*SUMPRODUCT($AX$7:$BO$7,$AX$10:$BO$10)*SUMPRODUCT($AR$10:$AU$10,$AR$18:$AU$18)+BX10*SUMPRODUCT($AX$7:$BO$7,$AX$11:$BO$11)*SUMPRODUCT($AR$11:$AU$11,$AR$18:$AU$18)+SUMPRODUCT($AX$7:$BO$7,$AX$11:$BO$11)*SUMPRODUCT($AR$12:$AU$12,$AR$18:$AU$18),"")</f>
        <v/>
      </c>
      <c r="T24" s="282" t="str">
        <f t="array" ref="T24">IF(T7="1",T9*SUMPRODUCT($AX$7:$BO$7,$AX$10:$BO$10)*SUMPRODUCT($AR$10:$AU$10,$AR$18:$AU$18)+BY10*SUMPRODUCT($AX$7:$BO$7,$AX$11:$BO$11)*SUMPRODUCT($AR$11:$AU$11,$AR$18:$AU$18)+SUMPRODUCT($AX$7:$BO$7,$AX$11:$BO$11)*SUMPRODUCT($AR$12:$AU$12,$AR$18:$AU$18),"")</f>
        <v/>
      </c>
      <c r="U24" s="282" t="str">
        <f t="array" ref="U24">IF(U7="1",U9*SUMPRODUCT($AX$7:$BO$7,$AX$10:$BO$10)*SUMPRODUCT($AR$10:$AU$10,$AR$18:$AU$18)+BZ10*SUMPRODUCT($AX$7:$BO$7,$AX$11:$BO$11)*SUMPRODUCT($AR$11:$AU$11,$AR$18:$AU$18)+SUMPRODUCT($AX$7:$BO$7,$AX$11:$BO$11)*SUMPRODUCT($AR$12:$AU$12,$AR$18:$AU$18),"")</f>
        <v/>
      </c>
      <c r="V24" s="282" t="str">
        <f t="array" ref="V24">IF(V7="1",V9*SUMPRODUCT($AX$7:$BO$7,$AX$10:$BO$10)*SUMPRODUCT($AR$10:$AU$10,$AR$18:$AU$18)+CA10*SUMPRODUCT($AX$7:$BO$7,$AX$11:$BO$11)*SUMPRODUCT($AR$11:$AU$11,$AR$18:$AU$18)+SUMPRODUCT($AX$7:$BO$7,$AX$11:$BO$11)*SUMPRODUCT($AR$12:$AU$12,$AR$18:$AU$18),"")</f>
        <v/>
      </c>
      <c r="W24" s="282" t="str">
        <f t="array" ref="W24">IF(W7="1",W9*SUMPRODUCT($AX$7:$BO$7,$AX$10:$BO$10)*SUMPRODUCT($AR$10:$AU$10,$AR$18:$AU$18)+CB10*SUMPRODUCT($AX$7:$BO$7,$AX$11:$BO$11)*SUMPRODUCT($AR$11:$AU$11,$AR$18:$AU$18)+SUMPRODUCT($AX$7:$BO$7,$AX$11:$BO$11)*SUMPRODUCT($AR$12:$AU$12,$AR$18:$AU$18),"")</f>
        <v/>
      </c>
      <c r="X24" s="282" t="str">
        <f t="array" ref="X24">IF(X7="1",X9*SUMPRODUCT($AX$7:$BO$7,$AX$10:$BO$10)*SUMPRODUCT($AR$10:$AU$10,$AR$18:$AU$18)+CC10*SUMPRODUCT($AX$7:$BO$7,$AX$11:$BO$11)*SUMPRODUCT($AR$11:$AU$11,$AR$18:$AU$18)+SUMPRODUCT($AX$7:$BO$7,$AX$11:$BO$11)*SUMPRODUCT($AR$12:$AU$12,$AR$18:$AU$18),"")</f>
        <v/>
      </c>
      <c r="Y24" s="282" t="str">
        <f t="array" ref="Y24">IF(Y7="1",Y9*SUMPRODUCT($AX$7:$BO$7,$AX$10:$BO$10)*SUMPRODUCT($AR$10:$AU$10,$AR$18:$AU$18)+CD10*SUMPRODUCT($AX$7:$BO$7,$AX$11:$BO$11)*SUMPRODUCT($AR$11:$AU$11,$AR$18:$AU$18)+SUMPRODUCT($AX$7:$BO$7,$AX$11:$BO$11)*SUMPRODUCT($AR$12:$AU$12,$AR$18:$AU$18),"")</f>
        <v/>
      </c>
      <c r="Z24" s="282" t="str">
        <f t="array" ref="Z24">IF(Z7="1",Z9*SUMPRODUCT($AX$7:$BO$7,$AX$10:$BO$10)*SUMPRODUCT($AR$10:$AU$10,$AR$18:$AU$18)+CE10*SUMPRODUCT($AX$7:$BO$7,$AX$11:$BO$11)*SUMPRODUCT($AR$11:$AU$11,$AR$18:$AU$18)+SUMPRODUCT($AX$7:$BO$7,$AX$11:$BO$11)*SUMPRODUCT($AR$12:$AU$12,$AR$18:$AU$18),"")</f>
        <v/>
      </c>
      <c r="AA24" s="282" t="str">
        <f t="array" ref="AA24">IF(AA7="1",AA9*SUMPRODUCT($AX$7:$BO$7,$AX$10:$BO$10)*SUMPRODUCT($AR$10:$AU$10,$AR$18:$AU$18)+CF10*SUMPRODUCT($AX$7:$BO$7,$AX$11:$BO$11)*SUMPRODUCT($AR$11:$AU$11,$AR$18:$AU$18)+SUMPRODUCT($AX$7:$BO$7,$AX$11:$BO$11)*SUMPRODUCT($AR$12:$AU$12,$AR$18:$AU$18),"")</f>
        <v/>
      </c>
      <c r="AB24" s="282" t="str">
        <f t="array" ref="AB24">IF(AB7="1",AB9*SUMPRODUCT($AX$7:$BO$7,$AX$10:$BO$10)*SUMPRODUCT($AR$10:$AU$10,$AR$18:$AU$18)+CG10*SUMPRODUCT($AX$7:$BO$7,$AX$11:$BO$11)*SUMPRODUCT($AR$11:$AU$11,$AR$18:$AU$18)+SUMPRODUCT($AX$7:$BO$7,$AX$11:$BO$11)*SUMPRODUCT($AR$12:$AU$12,$AR$18:$AU$18),"")</f>
        <v/>
      </c>
      <c r="AC24" s="282" t="str">
        <f t="array" ref="AC24">IF(AC7="1",AC9*SUMPRODUCT($AX$7:$BO$7,$AX$10:$BO$10)*SUMPRODUCT($AR$10:$AU$10,$AR$18:$AU$18)+CH10*SUMPRODUCT($AX$7:$BO$7,$AX$11:$BO$11)*SUMPRODUCT($AR$11:$AU$11,$AR$18:$AU$18)+SUMPRODUCT($AX$7:$BO$7,$AX$11:$BO$11)*SUMPRODUCT($AR$12:$AU$12,$AR$18:$AU$18),"")</f>
        <v/>
      </c>
      <c r="AD24" s="282" t="str">
        <f t="array" ref="AD24">IF(AD7="1",AD9*SUMPRODUCT($AX$7:$BO$7,$AX$10:$BO$10)*SUMPRODUCT($AR$10:$AU$10,$AR$18:$AU$18)+CI10*SUMPRODUCT($AX$7:$BO$7,$AX$11:$BO$11)*SUMPRODUCT($AR$11:$AU$11,$AR$18:$AU$18)+SUMPRODUCT($AX$7:$BO$7,$AX$11:$BO$11)*SUMPRODUCT($AR$12:$AU$12,$AR$18:$AU$18),"")</f>
        <v/>
      </c>
      <c r="AE24" s="282" t="str">
        <f t="array" ref="AE24">IF(AE7="1",AE9*SUMPRODUCT($AX$7:$BO$7,$AX$10:$BO$10)*SUMPRODUCT($AR$10:$AU$10,$AR$18:$AU$18)+CJ10*SUMPRODUCT($AX$7:$BO$7,$AX$11:$BO$11)*SUMPRODUCT($AR$11:$AU$11,$AR$18:$AU$18)+SUMPRODUCT($AX$7:$BO$7,$AX$11:$BO$11)*SUMPRODUCT($AR$12:$AU$12,$AR$18:$AU$18),"")</f>
        <v/>
      </c>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row>
    <row r="25" spans="1:67" s="17" customFormat="1" ht="28.5">
      <c r="A25" s="18" t="s">
        <v>1</v>
      </c>
      <c r="B25" s="18">
        <f t="shared" si="37"/>
        <v>0</v>
      </c>
      <c r="C25" s="19"/>
      <c r="D25" s="19"/>
      <c r="E25" s="19"/>
      <c r="F25" s="19"/>
      <c r="G25" s="19"/>
      <c r="H25" s="19"/>
      <c r="I25" s="19"/>
      <c r="J25" s="19"/>
      <c r="K25" s="19"/>
      <c r="L25" s="19"/>
      <c r="M25" s="19"/>
      <c r="N25" s="282" t="str">
        <f t="array" ref="N25">IF(N7="1",N9*SUMPRODUCT($AX$7:$BO$7,$AX$10:$BO$10)*SUMPRODUCT($AR$10:$AU$10,$AR$19:$AU$19)+BS10*SUMPRODUCT($AX$7:$BO$7,$AX$11:$BO$11)*SUMPRODUCT($AR$11:$AU$11,$AR$19:$AU$19)+SUMPRODUCT($AX$7:$BO$7,$AX$11:$BO$11)*SUMPRODUCT($AR$12:$AU$12,$AR$19:$AU$19),"")</f>
        <v/>
      </c>
      <c r="O25" s="282" t="str">
        <f t="array" ref="O25">IF(O7="1",O9*SUMPRODUCT($AX$7:$BO$7,$AX$10:$BO$10)*SUMPRODUCT($AR$10:$AU$10,$AR$19:$AU$19)+BT10*SUMPRODUCT($AX$7:$BO$7,$AX$11:$BO$11)*SUMPRODUCT($AR$11:$AU$11,$AR$19:$AU$19)+SUMPRODUCT($AX$7:$BO$7,$AX$11:$BO$11)*SUMPRODUCT($AR$12:$AU$12,$AR$19:$AU$19),"")</f>
        <v/>
      </c>
      <c r="P25" s="282" t="str">
        <f t="array" ref="P25">IF(P7="1",P9*SUMPRODUCT($AX$7:$BO$7,$AX$10:$BO$10)*SUMPRODUCT($AR$10:$AU$10,$AR$19:$AU$19)+BU10*SUMPRODUCT($AX$7:$BO$7,$AX$11:$BO$11)*SUMPRODUCT($AR$11:$AU$11,$AR$19:$AU$19)+SUMPRODUCT($AX$7:$BO$7,$AX$11:$BO$11)*SUMPRODUCT($AR$12:$AU$12,$AR$19:$AU$19),"")</f>
        <v/>
      </c>
      <c r="Q25" s="282" t="str">
        <f t="array" ref="Q25">IF(Q7="1",Q9*SUMPRODUCT($AX$7:$BO$7,$AX$10:$BO$10)*SUMPRODUCT($AR$10:$AU$10,$AR$19:$AU$19)+BV10*SUMPRODUCT($AX$7:$BO$7,$AX$11:$BO$11)*SUMPRODUCT($AR$11:$AU$11,$AR$19:$AU$19)+SUMPRODUCT($AX$7:$BO$7,$AX$11:$BO$11)*SUMPRODUCT($AR$12:$AU$12,$AR$19:$AU$19),"")</f>
        <v/>
      </c>
      <c r="R25" s="282" t="str">
        <f t="array" ref="R25">IF(R7="1",R9*SUMPRODUCT($AX$7:$BO$7,$AX$10:$BO$10)*SUMPRODUCT($AR$10:$AU$10,$AR$19:$AU$19)+BW10*SUMPRODUCT($AX$7:$BO$7,$AX$11:$BO$11)*SUMPRODUCT($AR$11:$AU$11,$AR$19:$AU$19)+SUMPRODUCT($AX$7:$BO$7,$AX$11:$BO$11)*SUMPRODUCT($AR$12:$AU$12,$AR$19:$AU$19),"")</f>
        <v/>
      </c>
      <c r="S25" s="282" t="str">
        <f t="array" ref="S25">IF(S7="1",S9*SUMPRODUCT($AX$7:$BO$7,$AX$10:$BO$10)*SUMPRODUCT($AR$10:$AU$10,$AR$19:$AU$19)+BX10*SUMPRODUCT($AX$7:$BO$7,$AX$11:$BO$11)*SUMPRODUCT($AR$11:$AU$11,$AR$19:$AU$19)+SUMPRODUCT($AX$7:$BO$7,$AX$11:$BO$11)*SUMPRODUCT($AR$12:$AU$12,$AR$19:$AU$19),"")</f>
        <v/>
      </c>
      <c r="T25" s="282" t="str">
        <f t="array" ref="T25">IF(T7="1",T9*SUMPRODUCT($AX$7:$BO$7,$AX$10:$BO$10)*SUMPRODUCT($AR$10:$AU$10,$AR$19:$AU$19)+BY10*SUMPRODUCT($AX$7:$BO$7,$AX$11:$BO$11)*SUMPRODUCT($AR$11:$AU$11,$AR$19:$AU$19)+SUMPRODUCT($AX$7:$BO$7,$AX$11:$BO$11)*SUMPRODUCT($AR$12:$AU$12,$AR$19:$AU$19),"")</f>
        <v/>
      </c>
      <c r="U25" s="282" t="str">
        <f t="array" ref="U25">IF(U7="1",U9*SUMPRODUCT($AX$7:$BO$7,$AX$10:$BO$10)*SUMPRODUCT($AR$10:$AU$10,$AR$19:$AU$19)+BZ10*SUMPRODUCT($AX$7:$BO$7,$AX$11:$BO$11)*SUMPRODUCT($AR$11:$AU$11,$AR$19:$AU$19)+SUMPRODUCT($AX$7:$BO$7,$AX$11:$BO$11)*SUMPRODUCT($AR$12:$AU$12,$AR$19:$AU$19),"")</f>
        <v/>
      </c>
      <c r="V25" s="282" t="str">
        <f t="array" ref="V25">IF(V7="1",V9*SUMPRODUCT($AX$7:$BO$7,$AX$10:$BO$10)*SUMPRODUCT($AR$10:$AU$10,$AR$19:$AU$19)+CA10*SUMPRODUCT($AX$7:$BO$7,$AX$11:$BO$11)*SUMPRODUCT($AR$11:$AU$11,$AR$19:$AU$19)+SUMPRODUCT($AX$7:$BO$7,$AX$11:$BO$11)*SUMPRODUCT($AR$12:$AU$12,$AR$19:$AU$19),"")</f>
        <v/>
      </c>
      <c r="W25" s="282" t="str">
        <f t="array" ref="W25">IF(W7="1",W9*SUMPRODUCT($AX$7:$BO$7,$AX$10:$BO$10)*SUMPRODUCT($AR$10:$AU$10,$AR$19:$AU$19)+CB10*SUMPRODUCT($AX$7:$BO$7,$AX$11:$BO$11)*SUMPRODUCT($AR$11:$AU$11,$AR$19:$AU$19)+SUMPRODUCT($AX$7:$BO$7,$AX$11:$BO$11)*SUMPRODUCT($AR$12:$AU$12,$AR$19:$AU$19),"")</f>
        <v/>
      </c>
      <c r="X25" s="282" t="str">
        <f t="array" ref="X25">IF(X7="1",X9*SUMPRODUCT($AX$7:$BO$7,$AX$10:$BO$10)*SUMPRODUCT($AR$10:$AU$10,$AR$19:$AU$19)+CC10*SUMPRODUCT($AX$7:$BO$7,$AX$11:$BO$11)*SUMPRODUCT($AR$11:$AU$11,$AR$19:$AU$19)+SUMPRODUCT($AX$7:$BO$7,$AX$11:$BO$11)*SUMPRODUCT($AR$12:$AU$12,$AR$19:$AU$19),"")</f>
        <v/>
      </c>
      <c r="Y25" s="282" t="str">
        <f t="array" ref="Y25">IF(Y7="1",Y9*SUMPRODUCT($AX$7:$BO$7,$AX$10:$BO$10)*SUMPRODUCT($AR$10:$AU$10,$AR$19:$AU$19)+CD10*SUMPRODUCT($AX$7:$BO$7,$AX$11:$BO$11)*SUMPRODUCT($AR$11:$AU$11,$AR$19:$AU$19)+SUMPRODUCT($AX$7:$BO$7,$AX$11:$BO$11)*SUMPRODUCT($AR$12:$AU$12,$AR$19:$AU$19),"")</f>
        <v/>
      </c>
      <c r="Z25" s="282" t="str">
        <f t="array" ref="Z25">IF(Z7="1",Z9*SUMPRODUCT($AX$7:$BO$7,$AX$10:$BO$10)*SUMPRODUCT($AR$10:$AU$10,$AR$19:$AU$19)+CE10*SUMPRODUCT($AX$7:$BO$7,$AX$11:$BO$11)*SUMPRODUCT($AR$11:$AU$11,$AR$19:$AU$19)+SUMPRODUCT($AX$7:$BO$7,$AX$11:$BO$11)*SUMPRODUCT($AR$12:$AU$12,$AR$19:$AU$19),"")</f>
        <v/>
      </c>
      <c r="AA25" s="282" t="str">
        <f t="array" ref="AA25">IF(AA7="1",AA9*SUMPRODUCT($AX$7:$BO$7,$AX$10:$BO$10)*SUMPRODUCT($AR$10:$AU$10,$AR$19:$AU$19)+CF10*SUMPRODUCT($AX$7:$BO$7,$AX$11:$BO$11)*SUMPRODUCT($AR$11:$AU$11,$AR$19:$AU$19)+SUMPRODUCT($AX$7:$BO$7,$AX$11:$BO$11)*SUMPRODUCT($AR$12:$AU$12,$AR$19:$AU$19),"")</f>
        <v/>
      </c>
      <c r="AB25" s="282" t="str">
        <f t="array" ref="AB25">IF(AB7="1",AB9*SUMPRODUCT($AX$7:$BO$7,$AX$10:$BO$10)*SUMPRODUCT($AR$10:$AU$10,$AR$19:$AU$19)+CG10*SUMPRODUCT($AX$7:$BO$7,$AX$11:$BO$11)*SUMPRODUCT($AR$11:$AU$11,$AR$19:$AU$19)+SUMPRODUCT($AX$7:$BO$7,$AX$11:$BO$11)*SUMPRODUCT($AR$12:$AU$12,$AR$19:$AU$19),"")</f>
        <v/>
      </c>
      <c r="AC25" s="282" t="str">
        <f t="array" ref="AC25">IF(AC7="1",AC9*SUMPRODUCT($AX$7:$BO$7,$AX$10:$BO$10)*SUMPRODUCT($AR$10:$AU$10,$AR$19:$AU$19)+CH10*SUMPRODUCT($AX$7:$BO$7,$AX$11:$BO$11)*SUMPRODUCT($AR$11:$AU$11,$AR$19:$AU$19)+SUMPRODUCT($AX$7:$BO$7,$AX$11:$BO$11)*SUMPRODUCT($AR$12:$AU$12,$AR$19:$AU$19),"")</f>
        <v/>
      </c>
      <c r="AD25" s="282" t="str">
        <f t="array" ref="AD25">IF(AD7="1",AD9*SUMPRODUCT($AX$7:$BO$7,$AX$10:$BO$10)*SUMPRODUCT($AR$10:$AU$10,$AR$19:$AU$19)+CI10*SUMPRODUCT($AX$7:$BO$7,$AX$11:$BO$11)*SUMPRODUCT($AR$11:$AU$11,$AR$19:$AU$19)+SUMPRODUCT($AX$7:$BO$7,$AX$11:$BO$11)*SUMPRODUCT($AR$12:$AU$12,$AR$19:$AU$19),"")</f>
        <v/>
      </c>
      <c r="AE25" s="282" t="str">
        <f t="array" ref="AE25">IF(AE7="1",AE9*SUMPRODUCT($AX$7:$BO$7,$AX$10:$BO$10)*SUMPRODUCT($AR$10:$AU$10,$AR$19:$AU$19)+CJ10*SUMPRODUCT($AX$7:$BO$7,$AX$11:$BO$11)*SUMPRODUCT($AR$11:$AU$11,$AR$19:$AU$19)+SUMPRODUCT($AX$7:$BO$7,$AX$11:$BO$11)*SUMPRODUCT($AR$12:$AU$12,$AR$19:$AU$19),"")</f>
        <v/>
      </c>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row>
    <row r="28" spans="1:67" s="21" customFormat="1">
      <c r="A28" s="21" t="s">
        <v>158</v>
      </c>
      <c r="BD28" s="86"/>
    </row>
    <row r="29" spans="1:67">
      <c r="A29" s="22" t="s">
        <v>4</v>
      </c>
      <c r="B29" s="22" t="s">
        <v>5</v>
      </c>
    </row>
    <row r="30" spans="1:67">
      <c r="A30" s="22" t="s">
        <v>6</v>
      </c>
      <c r="B30" s="22" t="s">
        <v>7</v>
      </c>
      <c r="AR30" s="23"/>
    </row>
    <row r="31" spans="1:67" hidden="1" outlineLevel="1">
      <c r="A31" s="22" t="s">
        <v>8</v>
      </c>
      <c r="B31" s="22" t="s">
        <v>203</v>
      </c>
    </row>
    <row r="32" spans="1:67" hidden="1" outlineLevel="1">
      <c r="A32" s="22" t="s">
        <v>9</v>
      </c>
      <c r="B32" s="22" t="s">
        <v>204</v>
      </c>
    </row>
    <row r="33" spans="1:2" hidden="1" outlineLevel="1">
      <c r="A33" s="22" t="s">
        <v>10</v>
      </c>
      <c r="B33" s="22" t="s">
        <v>205</v>
      </c>
    </row>
    <row r="34" spans="1:2" hidden="1" outlineLevel="1">
      <c r="A34" s="22" t="s">
        <v>11</v>
      </c>
      <c r="B34" s="22" t="s">
        <v>206</v>
      </c>
    </row>
    <row r="35" spans="1:2" hidden="1" outlineLevel="1">
      <c r="A35" s="22" t="s">
        <v>12</v>
      </c>
      <c r="B35" s="22" t="s">
        <v>207</v>
      </c>
    </row>
    <row r="36" spans="1:2" hidden="1" outlineLevel="1">
      <c r="A36" s="22" t="s">
        <v>13</v>
      </c>
      <c r="B36" s="22" t="s">
        <v>208</v>
      </c>
    </row>
    <row r="37" spans="1:2" hidden="1" outlineLevel="1">
      <c r="A37" s="22" t="s">
        <v>14</v>
      </c>
      <c r="B37" s="22" t="s">
        <v>209</v>
      </c>
    </row>
    <row r="38" spans="1:2" hidden="1" outlineLevel="1">
      <c r="A38" s="22" t="s">
        <v>15</v>
      </c>
      <c r="B38" s="22" t="s">
        <v>210</v>
      </c>
    </row>
    <row r="39" spans="1:2" hidden="1" outlineLevel="1">
      <c r="A39" s="22" t="s">
        <v>16</v>
      </c>
      <c r="B39" s="22" t="s">
        <v>211</v>
      </c>
    </row>
    <row r="40" spans="1:2" hidden="1" outlineLevel="1">
      <c r="A40" s="22" t="s">
        <v>17</v>
      </c>
      <c r="B40" s="22" t="s">
        <v>212</v>
      </c>
    </row>
    <row r="41" spans="1:2" hidden="1" outlineLevel="1">
      <c r="A41" s="22" t="s">
        <v>18</v>
      </c>
      <c r="B41" s="22" t="s">
        <v>213</v>
      </c>
    </row>
    <row r="42" spans="1:2" hidden="1" outlineLevel="1">
      <c r="A42" s="22" t="s">
        <v>19</v>
      </c>
      <c r="B42" s="22" t="s">
        <v>214</v>
      </c>
    </row>
    <row r="43" spans="1:2" hidden="1" outlineLevel="1">
      <c r="A43" s="22" t="s">
        <v>20</v>
      </c>
      <c r="B43" s="22" t="s">
        <v>215</v>
      </c>
    </row>
    <row r="44" spans="1:2" hidden="1" outlineLevel="1">
      <c r="A44" s="22" t="s">
        <v>21</v>
      </c>
      <c r="B44" s="22" t="s">
        <v>216</v>
      </c>
    </row>
    <row r="45" spans="1:2" hidden="1" outlineLevel="1">
      <c r="A45" s="22" t="s">
        <v>22</v>
      </c>
      <c r="B45" s="22" t="s">
        <v>217</v>
      </c>
    </row>
    <row r="46" spans="1:2" hidden="1" outlineLevel="1">
      <c r="A46" s="22" t="s">
        <v>23</v>
      </c>
      <c r="B46" s="22" t="s">
        <v>218</v>
      </c>
    </row>
    <row r="47" spans="1:2" hidden="1" outlineLevel="1">
      <c r="A47" s="22" t="s">
        <v>24</v>
      </c>
      <c r="B47" s="22" t="s">
        <v>219</v>
      </c>
    </row>
    <row r="48" spans="1:2" hidden="1" outlineLevel="1">
      <c r="A48" s="22" t="s">
        <v>54</v>
      </c>
      <c r="B48" s="22" t="s">
        <v>220</v>
      </c>
    </row>
    <row r="49" spans="1:2" hidden="1" outlineLevel="1">
      <c r="A49" s="22" t="s">
        <v>55</v>
      </c>
      <c r="B49" s="22" t="s">
        <v>221</v>
      </c>
    </row>
    <row r="50" spans="1:2" hidden="1" outlineLevel="1">
      <c r="A50" s="22" t="s">
        <v>69</v>
      </c>
      <c r="B50" s="22" t="s">
        <v>222</v>
      </c>
    </row>
    <row r="51" spans="1:2" hidden="1" outlineLevel="1">
      <c r="A51" s="22" t="s">
        <v>78</v>
      </c>
      <c r="B51" s="22" t="s">
        <v>223</v>
      </c>
    </row>
    <row r="52" spans="1:2" hidden="1" outlineLevel="1">
      <c r="A52" s="22" t="s">
        <v>79</v>
      </c>
      <c r="B52" s="22" t="s">
        <v>224</v>
      </c>
    </row>
    <row r="53" spans="1:2" hidden="1" outlineLevel="1">
      <c r="A53" s="22" t="s">
        <v>80</v>
      </c>
      <c r="B53" s="22" t="s">
        <v>225</v>
      </c>
    </row>
    <row r="54" spans="1:2" hidden="1" outlineLevel="1">
      <c r="A54" s="22" t="s">
        <v>81</v>
      </c>
      <c r="B54" s="22" t="s">
        <v>226</v>
      </c>
    </row>
    <row r="55" spans="1:2" hidden="1" outlineLevel="1">
      <c r="A55" s="22" t="s">
        <v>82</v>
      </c>
      <c r="B55" s="22" t="s">
        <v>227</v>
      </c>
    </row>
    <row r="56" spans="1:2" hidden="1" outlineLevel="1">
      <c r="A56" s="22" t="s">
        <v>83</v>
      </c>
      <c r="B56" s="22" t="s">
        <v>228</v>
      </c>
    </row>
    <row r="57" spans="1:2" hidden="1" outlineLevel="1">
      <c r="A57" s="22" t="s">
        <v>84</v>
      </c>
      <c r="B57" s="22" t="s">
        <v>229</v>
      </c>
    </row>
    <row r="58" spans="1:2" hidden="1" outlineLevel="1">
      <c r="A58" s="22" t="s">
        <v>85</v>
      </c>
      <c r="B58" s="22" t="s">
        <v>230</v>
      </c>
    </row>
    <row r="59" spans="1:2" hidden="1" outlineLevel="1">
      <c r="A59" s="22" t="s">
        <v>86</v>
      </c>
      <c r="B59" s="22" t="s">
        <v>231</v>
      </c>
    </row>
    <row r="60" spans="1:2" hidden="1" outlineLevel="1">
      <c r="A60" s="22" t="s">
        <v>87</v>
      </c>
      <c r="B60" s="22" t="s">
        <v>232</v>
      </c>
    </row>
    <row r="61" spans="1:2" hidden="1" outlineLevel="1">
      <c r="A61" s="22" t="s">
        <v>88</v>
      </c>
      <c r="B61" s="22" t="s">
        <v>233</v>
      </c>
    </row>
    <row r="62" spans="1:2" hidden="1" outlineLevel="1">
      <c r="A62" s="22" t="s">
        <v>89</v>
      </c>
      <c r="B62" s="22" t="s">
        <v>234</v>
      </c>
    </row>
    <row r="63" spans="1:2" hidden="1" outlineLevel="1">
      <c r="A63" s="22" t="s">
        <v>90</v>
      </c>
      <c r="B63" s="22" t="s">
        <v>235</v>
      </c>
    </row>
    <row r="64" spans="1:2" hidden="1" outlineLevel="1">
      <c r="A64" s="22" t="s">
        <v>91</v>
      </c>
      <c r="B64" s="22" t="s">
        <v>236</v>
      </c>
    </row>
    <row r="65" spans="1:2" hidden="1" outlineLevel="1">
      <c r="A65" s="22" t="s">
        <v>92</v>
      </c>
      <c r="B65" s="22" t="s">
        <v>237</v>
      </c>
    </row>
    <row r="66" spans="1:2" hidden="1" outlineLevel="1">
      <c r="A66" s="22" t="s">
        <v>93</v>
      </c>
      <c r="B66" s="22" t="s">
        <v>238</v>
      </c>
    </row>
    <row r="67" spans="1:2" hidden="1" outlineLevel="1">
      <c r="A67" s="22" t="s">
        <v>94</v>
      </c>
      <c r="B67" s="22" t="s">
        <v>239</v>
      </c>
    </row>
    <row r="68" spans="1:2" hidden="1" outlineLevel="1">
      <c r="A68" s="22" t="s">
        <v>95</v>
      </c>
      <c r="B68" s="22" t="s">
        <v>240</v>
      </c>
    </row>
    <row r="69" spans="1:2" hidden="1" outlineLevel="1">
      <c r="A69" s="22" t="s">
        <v>96</v>
      </c>
      <c r="B69" s="22" t="s">
        <v>241</v>
      </c>
    </row>
    <row r="70" spans="1:2" hidden="1" outlineLevel="1">
      <c r="A70" s="22" t="s">
        <v>97</v>
      </c>
      <c r="B70" s="22" t="s">
        <v>242</v>
      </c>
    </row>
    <row r="71" spans="1:2" hidden="1" outlineLevel="1">
      <c r="A71" s="22" t="s">
        <v>98</v>
      </c>
      <c r="B71" s="22" t="s">
        <v>243</v>
      </c>
    </row>
    <row r="72" spans="1:2" hidden="1" outlineLevel="1">
      <c r="A72" s="22" t="s">
        <v>99</v>
      </c>
      <c r="B72" s="22" t="s">
        <v>244</v>
      </c>
    </row>
    <row r="73" spans="1:2" hidden="1" outlineLevel="1">
      <c r="A73" s="22" t="s">
        <v>100</v>
      </c>
      <c r="B73" s="22" t="s">
        <v>245</v>
      </c>
    </row>
    <row r="74" spans="1:2" hidden="1" outlineLevel="1">
      <c r="A74" s="22" t="s">
        <v>101</v>
      </c>
      <c r="B74" s="22" t="s">
        <v>246</v>
      </c>
    </row>
    <row r="75" spans="1:2" hidden="1" outlineLevel="1">
      <c r="A75" s="22" t="s">
        <v>102</v>
      </c>
      <c r="B75" s="22" t="s">
        <v>247</v>
      </c>
    </row>
    <row r="76" spans="1:2" hidden="1" outlineLevel="1">
      <c r="A76" s="22" t="s">
        <v>103</v>
      </c>
      <c r="B76" s="22" t="s">
        <v>248</v>
      </c>
    </row>
    <row r="77" spans="1:2" hidden="1" outlineLevel="1">
      <c r="A77" s="22" t="s">
        <v>104</v>
      </c>
      <c r="B77" s="22" t="s">
        <v>249</v>
      </c>
    </row>
    <row r="78" spans="1:2" hidden="1" outlineLevel="1">
      <c r="A78" s="22" t="s">
        <v>105</v>
      </c>
      <c r="B78" s="22" t="s">
        <v>250</v>
      </c>
    </row>
    <row r="79" spans="1:2" hidden="1" outlineLevel="1">
      <c r="A79" s="22" t="s">
        <v>106</v>
      </c>
      <c r="B79" s="22" t="s">
        <v>251</v>
      </c>
    </row>
    <row r="80" spans="1:2" hidden="1" outlineLevel="1">
      <c r="A80" s="22" t="s">
        <v>107</v>
      </c>
      <c r="B80" s="22" t="s">
        <v>252</v>
      </c>
    </row>
    <row r="81" spans="1:2" hidden="1" outlineLevel="1">
      <c r="A81" s="22" t="s">
        <v>108</v>
      </c>
      <c r="B81" s="22" t="s">
        <v>253</v>
      </c>
    </row>
    <row r="82" spans="1:2" hidden="1" outlineLevel="1">
      <c r="A82" s="22" t="s">
        <v>109</v>
      </c>
      <c r="B82" s="22" t="s">
        <v>254</v>
      </c>
    </row>
    <row r="83" spans="1:2" hidden="1" outlineLevel="1">
      <c r="A83" s="22" t="s">
        <v>110</v>
      </c>
      <c r="B83" s="22" t="s">
        <v>255</v>
      </c>
    </row>
    <row r="84" spans="1:2" hidden="1" outlineLevel="1">
      <c r="A84" s="22" t="s">
        <v>111</v>
      </c>
      <c r="B84" s="22" t="s">
        <v>256</v>
      </c>
    </row>
    <row r="85" spans="1:2" hidden="1" outlineLevel="1">
      <c r="A85" s="22" t="s">
        <v>112</v>
      </c>
      <c r="B85" s="22" t="s">
        <v>257</v>
      </c>
    </row>
    <row r="86" spans="1:2" hidden="1" outlineLevel="1">
      <c r="A86" s="22" t="s">
        <v>113</v>
      </c>
      <c r="B86" s="22" t="s">
        <v>258</v>
      </c>
    </row>
    <row r="87" spans="1:2" hidden="1" outlineLevel="1">
      <c r="A87" s="22" t="s">
        <v>114</v>
      </c>
      <c r="B87" s="22" t="s">
        <v>259</v>
      </c>
    </row>
    <row r="88" spans="1:2" hidden="1" outlineLevel="1">
      <c r="A88" s="22" t="s">
        <v>115</v>
      </c>
      <c r="B88" s="22" t="s">
        <v>260</v>
      </c>
    </row>
    <row r="89" spans="1:2" hidden="1" outlineLevel="1">
      <c r="A89" s="22" t="s">
        <v>116</v>
      </c>
      <c r="B89" s="22" t="s">
        <v>261</v>
      </c>
    </row>
    <row r="90" spans="1:2" hidden="1" outlineLevel="1">
      <c r="A90" s="22" t="s">
        <v>117</v>
      </c>
      <c r="B90" s="22" t="s">
        <v>262</v>
      </c>
    </row>
    <row r="91" spans="1:2" hidden="1" outlineLevel="1">
      <c r="A91" s="22" t="s">
        <v>118</v>
      </c>
      <c r="B91" s="22" t="s">
        <v>263</v>
      </c>
    </row>
    <row r="92" spans="1:2" hidden="1" outlineLevel="1">
      <c r="A92" s="22" t="s">
        <v>119</v>
      </c>
      <c r="B92" s="22" t="s">
        <v>264</v>
      </c>
    </row>
    <row r="93" spans="1:2" hidden="1" outlineLevel="1">
      <c r="A93" s="22" t="s">
        <v>120</v>
      </c>
      <c r="B93" s="22" t="s">
        <v>265</v>
      </c>
    </row>
    <row r="94" spans="1:2" hidden="1" outlineLevel="1">
      <c r="A94" s="22" t="s">
        <v>121</v>
      </c>
      <c r="B94" s="22" t="s">
        <v>266</v>
      </c>
    </row>
    <row r="95" spans="1:2" hidden="1" outlineLevel="1">
      <c r="A95" s="22" t="s">
        <v>122</v>
      </c>
      <c r="B95" s="22" t="s">
        <v>267</v>
      </c>
    </row>
    <row r="96" spans="1:2" hidden="1" outlineLevel="1">
      <c r="A96" s="22" t="s">
        <v>123</v>
      </c>
      <c r="B96" s="22" t="s">
        <v>268</v>
      </c>
    </row>
    <row r="97" spans="1:2" hidden="1" outlineLevel="1">
      <c r="A97" s="22" t="s">
        <v>124</v>
      </c>
      <c r="B97" s="22" t="s">
        <v>269</v>
      </c>
    </row>
    <row r="98" spans="1:2" hidden="1" outlineLevel="1">
      <c r="A98" s="22" t="s">
        <v>125</v>
      </c>
      <c r="B98" s="22" t="s">
        <v>270</v>
      </c>
    </row>
    <row r="99" spans="1:2" hidden="1" outlineLevel="1">
      <c r="A99" s="22" t="s">
        <v>126</v>
      </c>
      <c r="B99" s="22" t="s">
        <v>271</v>
      </c>
    </row>
    <row r="100" spans="1:2" hidden="1" outlineLevel="1">
      <c r="A100" s="22" t="s">
        <v>127</v>
      </c>
      <c r="B100" s="22" t="s">
        <v>272</v>
      </c>
    </row>
    <row r="101" spans="1:2" hidden="1" outlineLevel="1">
      <c r="A101" s="22" t="s">
        <v>128</v>
      </c>
      <c r="B101" s="22" t="s">
        <v>273</v>
      </c>
    </row>
    <row r="102" spans="1:2" hidden="1" outlineLevel="1">
      <c r="A102" s="22" t="s">
        <v>129</v>
      </c>
      <c r="B102" s="22" t="s">
        <v>274</v>
      </c>
    </row>
    <row r="103" spans="1:2" hidden="1" outlineLevel="1">
      <c r="A103" s="22" t="s">
        <v>130</v>
      </c>
      <c r="B103" s="22" t="s">
        <v>275</v>
      </c>
    </row>
    <row r="104" spans="1:2" hidden="1" outlineLevel="1">
      <c r="A104" s="22" t="s">
        <v>131</v>
      </c>
      <c r="B104" s="22" t="s">
        <v>276</v>
      </c>
    </row>
    <row r="105" spans="1:2" hidden="1" outlineLevel="1">
      <c r="A105" s="22" t="s">
        <v>132</v>
      </c>
      <c r="B105" s="22" t="s">
        <v>277</v>
      </c>
    </row>
    <row r="106" spans="1:2" hidden="1" outlineLevel="1">
      <c r="A106" s="22" t="s">
        <v>133</v>
      </c>
      <c r="B106" s="22" t="s">
        <v>278</v>
      </c>
    </row>
    <row r="107" spans="1:2" hidden="1" outlineLevel="1">
      <c r="A107" s="22" t="s">
        <v>134</v>
      </c>
      <c r="B107" s="22" t="s">
        <v>279</v>
      </c>
    </row>
    <row r="108" spans="1:2" hidden="1" outlineLevel="1">
      <c r="A108" s="22" t="s">
        <v>135</v>
      </c>
      <c r="B108" s="22" t="s">
        <v>280</v>
      </c>
    </row>
    <row r="109" spans="1:2" hidden="1" outlineLevel="1">
      <c r="A109" s="22" t="s">
        <v>136</v>
      </c>
      <c r="B109" s="22" t="s">
        <v>281</v>
      </c>
    </row>
    <row r="110" spans="1:2" hidden="1" outlineLevel="1">
      <c r="A110" s="22" t="s">
        <v>137</v>
      </c>
      <c r="B110" s="22" t="s">
        <v>282</v>
      </c>
    </row>
    <row r="111" spans="1:2" hidden="1" outlineLevel="1">
      <c r="A111" s="22" t="s">
        <v>138</v>
      </c>
      <c r="B111" s="22" t="s">
        <v>283</v>
      </c>
    </row>
    <row r="112" spans="1:2" hidden="1" outlineLevel="1">
      <c r="A112" s="22" t="s">
        <v>139</v>
      </c>
      <c r="B112" s="22" t="s">
        <v>284</v>
      </c>
    </row>
    <row r="113" spans="1:49" hidden="1" outlineLevel="1">
      <c r="A113" s="22" t="s">
        <v>140</v>
      </c>
      <c r="B113" s="22" t="s">
        <v>285</v>
      </c>
    </row>
    <row r="114" spans="1:49" hidden="1" outlineLevel="1">
      <c r="A114" s="22" t="s">
        <v>141</v>
      </c>
      <c r="B114" s="22" t="s">
        <v>286</v>
      </c>
    </row>
    <row r="115" spans="1:49" hidden="1" outlineLevel="1">
      <c r="A115" s="22" t="s">
        <v>142</v>
      </c>
      <c r="B115" s="22" t="s">
        <v>287</v>
      </c>
    </row>
    <row r="116" spans="1:49" hidden="1" outlineLevel="1">
      <c r="A116" s="22" t="s">
        <v>143</v>
      </c>
      <c r="B116" s="22" t="s">
        <v>288</v>
      </c>
      <c r="AV116" s="21"/>
    </row>
    <row r="117" spans="1:49" hidden="1" outlineLevel="1">
      <c r="A117" s="22" t="s">
        <v>144</v>
      </c>
      <c r="B117" s="22" t="s">
        <v>289</v>
      </c>
      <c r="AV117" s="22" t="s">
        <v>4</v>
      </c>
      <c r="AW117" s="22" t="s">
        <v>5</v>
      </c>
    </row>
    <row r="118" spans="1:49" hidden="1" outlineLevel="1">
      <c r="A118" s="22" t="s">
        <v>145</v>
      </c>
      <c r="B118" s="22" t="s">
        <v>290</v>
      </c>
      <c r="L118" s="21"/>
      <c r="AV118" s="22" t="s">
        <v>6</v>
      </c>
      <c r="AW118" s="22" t="s">
        <v>7</v>
      </c>
    </row>
    <row r="119" spans="1:49" hidden="1" outlineLevel="1">
      <c r="A119" s="22" t="s">
        <v>146</v>
      </c>
      <c r="B119" s="22" t="s">
        <v>291</v>
      </c>
      <c r="L119" s="22" t="s">
        <v>4</v>
      </c>
      <c r="M119" s="22" t="s">
        <v>5</v>
      </c>
      <c r="AV119" s="22" t="s">
        <v>8</v>
      </c>
      <c r="AW119" s="22" t="s">
        <v>1075</v>
      </c>
    </row>
    <row r="120" spans="1:49" hidden="1" outlineLevel="1">
      <c r="A120" s="22" t="s">
        <v>147</v>
      </c>
      <c r="B120" s="22" t="s">
        <v>292</v>
      </c>
      <c r="L120" s="22" t="s">
        <v>6</v>
      </c>
      <c r="M120" s="22" t="s">
        <v>7</v>
      </c>
      <c r="AV120" s="22" t="s">
        <v>9</v>
      </c>
      <c r="AW120" s="22" t="s">
        <v>1076</v>
      </c>
    </row>
    <row r="121" spans="1:49" hidden="1" outlineLevel="1">
      <c r="A121" s="22" t="s">
        <v>148</v>
      </c>
      <c r="B121" s="22" t="s">
        <v>1193</v>
      </c>
      <c r="L121" s="22" t="s">
        <v>8</v>
      </c>
      <c r="M121" s="22" t="s">
        <v>830</v>
      </c>
      <c r="AV121" s="22" t="s">
        <v>10</v>
      </c>
      <c r="AW121" s="22" t="s">
        <v>1077</v>
      </c>
    </row>
    <row r="122" spans="1:49" hidden="1" outlineLevel="1">
      <c r="A122" s="22" t="s">
        <v>149</v>
      </c>
      <c r="B122" s="22" t="s">
        <v>1196</v>
      </c>
      <c r="L122" s="22" t="s">
        <v>9</v>
      </c>
      <c r="M122" s="22" t="s">
        <v>831</v>
      </c>
      <c r="AV122" s="22" t="s">
        <v>11</v>
      </c>
      <c r="AW122" s="22" t="s">
        <v>1078</v>
      </c>
    </row>
    <row r="123" spans="1:49" hidden="1" outlineLevel="1">
      <c r="A123" s="22" t="s">
        <v>150</v>
      </c>
      <c r="B123" s="22" t="s">
        <v>1199</v>
      </c>
      <c r="L123" s="22" t="s">
        <v>10</v>
      </c>
      <c r="M123" s="22" t="s">
        <v>832</v>
      </c>
      <c r="AV123" s="22" t="s">
        <v>12</v>
      </c>
      <c r="AW123" s="22" t="s">
        <v>1079</v>
      </c>
    </row>
    <row r="124" spans="1:49" hidden="1" outlineLevel="1">
      <c r="A124" s="22" t="s">
        <v>151</v>
      </c>
      <c r="B124" s="22" t="s">
        <v>1202</v>
      </c>
      <c r="L124" s="22" t="s">
        <v>11</v>
      </c>
      <c r="M124" s="22" t="s">
        <v>833</v>
      </c>
      <c r="AF124" s="21" t="s">
        <v>931</v>
      </c>
      <c r="AV124" s="22" t="s">
        <v>13</v>
      </c>
      <c r="AW124" s="22" t="s">
        <v>1080</v>
      </c>
    </row>
    <row r="125" spans="1:49" hidden="1" outlineLevel="1">
      <c r="A125" s="22" t="s">
        <v>152</v>
      </c>
      <c r="B125" s="22" t="s">
        <v>1205</v>
      </c>
      <c r="L125" s="22" t="s">
        <v>12</v>
      </c>
      <c r="M125" s="22" t="s">
        <v>834</v>
      </c>
      <c r="AF125" s="22" t="s">
        <v>4</v>
      </c>
      <c r="AG125" s="22" t="s">
        <v>5</v>
      </c>
      <c r="AV125" s="22" t="s">
        <v>14</v>
      </c>
      <c r="AW125" s="22" t="s">
        <v>1081</v>
      </c>
    </row>
    <row r="126" spans="1:49" hidden="1" outlineLevel="1">
      <c r="A126" s="22" t="s">
        <v>153</v>
      </c>
      <c r="B126" s="22" t="s">
        <v>1208</v>
      </c>
      <c r="L126" s="22" t="s">
        <v>13</v>
      </c>
      <c r="M126" s="22" t="s">
        <v>835</v>
      </c>
      <c r="AF126" s="22" t="s">
        <v>6</v>
      </c>
      <c r="AG126" s="22" t="s">
        <v>7</v>
      </c>
      <c r="AV126" s="22" t="s">
        <v>15</v>
      </c>
      <c r="AW126" s="22" t="s">
        <v>1082</v>
      </c>
    </row>
    <row r="127" spans="1:49" hidden="1" outlineLevel="1">
      <c r="A127" s="22" t="s">
        <v>154</v>
      </c>
      <c r="B127" s="22" t="s">
        <v>1211</v>
      </c>
      <c r="L127" s="22" t="s">
        <v>14</v>
      </c>
      <c r="M127" s="22" t="s">
        <v>836</v>
      </c>
      <c r="AF127" s="22" t="s">
        <v>8</v>
      </c>
      <c r="AG127" s="22" t="s">
        <v>907</v>
      </c>
      <c r="AV127" s="22" t="s">
        <v>16</v>
      </c>
      <c r="AW127" s="22" t="s">
        <v>1083</v>
      </c>
    </row>
    <row r="128" spans="1:49" hidden="1" outlineLevel="1">
      <c r="A128" s="22" t="s">
        <v>155</v>
      </c>
      <c r="B128" s="22" t="s">
        <v>1214</v>
      </c>
      <c r="L128" s="22" t="s">
        <v>15</v>
      </c>
      <c r="M128" s="22" t="s">
        <v>837</v>
      </c>
      <c r="AF128" s="22" t="s">
        <v>9</v>
      </c>
      <c r="AG128" s="22" t="s">
        <v>908</v>
      </c>
      <c r="AV128" s="22" t="s">
        <v>17</v>
      </c>
      <c r="AW128" s="22" t="s">
        <v>1084</v>
      </c>
    </row>
    <row r="129" spans="1:49" hidden="1" outlineLevel="1">
      <c r="A129" s="22" t="s">
        <v>156</v>
      </c>
      <c r="B129" s="22" t="s">
        <v>293</v>
      </c>
      <c r="L129" s="22" t="s">
        <v>16</v>
      </c>
      <c r="M129" s="22" t="s">
        <v>838</v>
      </c>
      <c r="AF129" s="22" t="s">
        <v>10</v>
      </c>
      <c r="AG129" s="22" t="s">
        <v>909</v>
      </c>
      <c r="AV129" s="22" t="s">
        <v>18</v>
      </c>
      <c r="AW129" s="22" t="s">
        <v>1085</v>
      </c>
    </row>
    <row r="130" spans="1:49" hidden="1" outlineLevel="1">
      <c r="A130" s="22" t="s">
        <v>157</v>
      </c>
      <c r="B130" s="22" t="s">
        <v>294</v>
      </c>
      <c r="L130" s="22" t="s">
        <v>17</v>
      </c>
      <c r="M130" s="22" t="s">
        <v>839</v>
      </c>
      <c r="AF130" s="22" t="s">
        <v>11</v>
      </c>
      <c r="AG130" s="22" t="s">
        <v>910</v>
      </c>
      <c r="AV130" s="22" t="s">
        <v>19</v>
      </c>
      <c r="AW130" s="22" t="s">
        <v>1086</v>
      </c>
    </row>
    <row r="131" spans="1:49" hidden="1" outlineLevel="1">
      <c r="A131" s="22" t="s">
        <v>295</v>
      </c>
      <c r="B131" s="22" t="s">
        <v>296</v>
      </c>
      <c r="L131" s="22" t="s">
        <v>18</v>
      </c>
      <c r="M131" s="22" t="s">
        <v>840</v>
      </c>
      <c r="AF131" s="22" t="s">
        <v>12</v>
      </c>
      <c r="AG131" s="22" t="s">
        <v>911</v>
      </c>
      <c r="AV131" s="22" t="s">
        <v>20</v>
      </c>
      <c r="AW131" s="22" t="s">
        <v>1087</v>
      </c>
    </row>
    <row r="132" spans="1:49" hidden="1" outlineLevel="1">
      <c r="A132" s="22" t="s">
        <v>297</v>
      </c>
      <c r="B132" s="22" t="s">
        <v>298</v>
      </c>
      <c r="L132" s="22" t="s">
        <v>19</v>
      </c>
      <c r="M132" s="22" t="s">
        <v>841</v>
      </c>
      <c r="AF132" s="22" t="s">
        <v>13</v>
      </c>
      <c r="AG132" s="22" t="s">
        <v>912</v>
      </c>
      <c r="AV132" s="22" t="s">
        <v>21</v>
      </c>
      <c r="AW132" s="22" t="s">
        <v>1088</v>
      </c>
    </row>
    <row r="133" spans="1:49" hidden="1" outlineLevel="1">
      <c r="A133" s="22" t="s">
        <v>299</v>
      </c>
      <c r="B133" s="22" t="s">
        <v>300</v>
      </c>
      <c r="L133" s="22" t="s">
        <v>20</v>
      </c>
      <c r="M133" s="22" t="s">
        <v>842</v>
      </c>
      <c r="AF133" s="22" t="s">
        <v>14</v>
      </c>
      <c r="AG133" s="22" t="s">
        <v>913</v>
      </c>
      <c r="AV133" s="22" t="s">
        <v>22</v>
      </c>
      <c r="AW133" s="22" t="s">
        <v>1089</v>
      </c>
    </row>
    <row r="134" spans="1:49" hidden="1" outlineLevel="1">
      <c r="A134" s="22" t="s">
        <v>301</v>
      </c>
      <c r="B134" s="22" t="s">
        <v>302</v>
      </c>
      <c r="L134" s="22" t="s">
        <v>21</v>
      </c>
      <c r="M134" s="22" t="s">
        <v>843</v>
      </c>
      <c r="AF134" s="22" t="s">
        <v>15</v>
      </c>
      <c r="AG134" s="22" t="s">
        <v>914</v>
      </c>
      <c r="AV134" s="22" t="s">
        <v>23</v>
      </c>
      <c r="AW134" s="22" t="s">
        <v>1090</v>
      </c>
    </row>
    <row r="135" spans="1:49" hidden="1" outlineLevel="1">
      <c r="A135" s="22" t="s">
        <v>303</v>
      </c>
      <c r="B135" s="22" t="s">
        <v>304</v>
      </c>
      <c r="L135" s="22" t="s">
        <v>22</v>
      </c>
      <c r="M135" s="22" t="s">
        <v>844</v>
      </c>
      <c r="AF135" s="22" t="s">
        <v>16</v>
      </c>
      <c r="AG135" s="22" t="s">
        <v>915</v>
      </c>
      <c r="AV135" s="22" t="s">
        <v>24</v>
      </c>
      <c r="AW135" s="22" t="s">
        <v>1091</v>
      </c>
    </row>
    <row r="136" spans="1:49" hidden="1" outlineLevel="1">
      <c r="A136" s="22" t="s">
        <v>305</v>
      </c>
      <c r="B136" s="22" t="s">
        <v>306</v>
      </c>
      <c r="L136" s="22" t="s">
        <v>23</v>
      </c>
      <c r="M136" s="22" t="s">
        <v>845</v>
      </c>
      <c r="AF136" s="22" t="s">
        <v>17</v>
      </c>
      <c r="AG136" s="22" t="s">
        <v>916</v>
      </c>
      <c r="AV136" s="22" t="s">
        <v>54</v>
      </c>
      <c r="AW136" s="22" t="s">
        <v>1092</v>
      </c>
    </row>
    <row r="137" spans="1:49" hidden="1" outlineLevel="1">
      <c r="A137" s="22" t="s">
        <v>307</v>
      </c>
      <c r="B137" s="22" t="s">
        <v>308</v>
      </c>
      <c r="L137" s="22" t="s">
        <v>24</v>
      </c>
      <c r="M137" s="22" t="s">
        <v>846</v>
      </c>
      <c r="AF137" s="22" t="s">
        <v>18</v>
      </c>
      <c r="AG137" s="22" t="s">
        <v>917</v>
      </c>
      <c r="AV137" s="22" t="s">
        <v>55</v>
      </c>
      <c r="AW137" s="22" t="s">
        <v>1093</v>
      </c>
    </row>
    <row r="138" spans="1:49" hidden="1" outlineLevel="1">
      <c r="A138" s="22" t="s">
        <v>309</v>
      </c>
      <c r="B138" s="22" t="s">
        <v>310</v>
      </c>
      <c r="L138" s="22" t="s">
        <v>54</v>
      </c>
      <c r="M138" s="22" t="s">
        <v>847</v>
      </c>
      <c r="AF138" s="22" t="s">
        <v>19</v>
      </c>
      <c r="AG138" s="22" t="s">
        <v>918</v>
      </c>
      <c r="AV138" s="22" t="s">
        <v>69</v>
      </c>
      <c r="AW138" s="22" t="s">
        <v>63</v>
      </c>
    </row>
    <row r="139" spans="1:49" collapsed="1">
      <c r="A139" s="22" t="s">
        <v>25</v>
      </c>
      <c r="B139" s="22" t="s">
        <v>50</v>
      </c>
      <c r="L139" s="22" t="s">
        <v>25</v>
      </c>
      <c r="M139" s="22" t="s">
        <v>50</v>
      </c>
      <c r="AF139" s="22" t="s">
        <v>25</v>
      </c>
      <c r="AG139" s="22" t="s">
        <v>50</v>
      </c>
      <c r="AR139" s="23"/>
      <c r="AV139" s="22" t="s">
        <v>25</v>
      </c>
      <c r="AW139" s="22" t="s">
        <v>50</v>
      </c>
    </row>
    <row r="140" spans="1:49">
      <c r="A140" s="22" t="s">
        <v>26</v>
      </c>
      <c r="B140" s="22" t="s">
        <v>27</v>
      </c>
      <c r="L140" s="22" t="s">
        <v>26</v>
      </c>
      <c r="M140" s="22" t="s">
        <v>27</v>
      </c>
      <c r="AF140" s="22" t="s">
        <v>26</v>
      </c>
      <c r="AG140" s="22" t="s">
        <v>27</v>
      </c>
      <c r="AV140" s="22" t="s">
        <v>26</v>
      </c>
      <c r="AW140" s="22" t="s">
        <v>27</v>
      </c>
    </row>
    <row r="141" spans="1:49">
      <c r="A141" s="22" t="s">
        <v>28</v>
      </c>
      <c r="B141" s="22" t="s">
        <v>29</v>
      </c>
      <c r="L141" s="22" t="s">
        <v>28</v>
      </c>
      <c r="M141" s="22" t="s">
        <v>29</v>
      </c>
      <c r="AF141" s="22" t="s">
        <v>28</v>
      </c>
      <c r="AG141" s="22" t="s">
        <v>29</v>
      </c>
      <c r="AV141" s="22" t="s">
        <v>28</v>
      </c>
      <c r="AW141" s="22" t="s">
        <v>29</v>
      </c>
    </row>
    <row r="142" spans="1:49">
      <c r="A142" s="22" t="s">
        <v>30</v>
      </c>
      <c r="B142" s="22" t="s">
        <v>31</v>
      </c>
      <c r="L142" s="22" t="s">
        <v>30</v>
      </c>
      <c r="M142" s="22" t="s">
        <v>31</v>
      </c>
      <c r="AF142" s="22" t="s">
        <v>30</v>
      </c>
      <c r="AG142" s="22" t="s">
        <v>31</v>
      </c>
      <c r="AV142" s="22" t="s">
        <v>30</v>
      </c>
      <c r="AW142" s="22" t="s">
        <v>31</v>
      </c>
    </row>
    <row r="143" spans="1:49">
      <c r="A143" s="22" t="s">
        <v>32</v>
      </c>
      <c r="B143" s="22" t="s">
        <v>33</v>
      </c>
      <c r="L143" s="22" t="s">
        <v>32</v>
      </c>
      <c r="M143" s="22" t="s">
        <v>33</v>
      </c>
      <c r="AF143" s="22" t="s">
        <v>32</v>
      </c>
      <c r="AG143" s="22" t="s">
        <v>33</v>
      </c>
      <c r="AV143" s="22" t="s">
        <v>32</v>
      </c>
      <c r="AW143" s="22" t="s">
        <v>33</v>
      </c>
    </row>
    <row r="144" spans="1:49">
      <c r="A144" s="22" t="s">
        <v>34</v>
      </c>
      <c r="B144" s="22" t="s">
        <v>31</v>
      </c>
      <c r="L144" s="22" t="s">
        <v>34</v>
      </c>
      <c r="M144" s="22" t="s">
        <v>31</v>
      </c>
      <c r="AF144" s="22" t="s">
        <v>34</v>
      </c>
      <c r="AG144" s="22" t="s">
        <v>31</v>
      </c>
      <c r="AV144" s="22" t="s">
        <v>34</v>
      </c>
      <c r="AW144" s="22" t="s">
        <v>31</v>
      </c>
    </row>
    <row r="145" spans="1:69">
      <c r="A145" s="22" t="s">
        <v>35</v>
      </c>
      <c r="B145" s="22" t="s">
        <v>36</v>
      </c>
      <c r="L145" s="22" t="s">
        <v>35</v>
      </c>
      <c r="M145" s="22" t="s">
        <v>36</v>
      </c>
      <c r="AF145" s="22" t="s">
        <v>35</v>
      </c>
      <c r="AG145" s="22" t="s">
        <v>36</v>
      </c>
      <c r="AV145" s="22" t="s">
        <v>35</v>
      </c>
      <c r="AW145" s="22" t="s">
        <v>36</v>
      </c>
    </row>
    <row r="146" spans="1:69">
      <c r="A146" s="22" t="s">
        <v>37</v>
      </c>
      <c r="B146" s="22" t="s">
        <v>38</v>
      </c>
      <c r="L146" s="22" t="s">
        <v>37</v>
      </c>
      <c r="M146" s="22" t="s">
        <v>38</v>
      </c>
      <c r="AF146" s="22" t="s">
        <v>37</v>
      </c>
      <c r="AG146" s="22" t="s">
        <v>38</v>
      </c>
      <c r="AV146" s="22" t="s">
        <v>37</v>
      </c>
      <c r="AW146" s="22" t="s">
        <v>38</v>
      </c>
    </row>
    <row r="148" spans="1:69">
      <c r="A148" s="22" t="s">
        <v>36</v>
      </c>
      <c r="B148" s="22" t="s">
        <v>39</v>
      </c>
      <c r="C148" s="22" t="s">
        <v>1217</v>
      </c>
      <c r="D148" s="22" t="s">
        <v>1218</v>
      </c>
      <c r="E148" s="22" t="s">
        <v>1219</v>
      </c>
      <c r="F148" s="22" t="s">
        <v>1220</v>
      </c>
      <c r="G148" s="22" t="s">
        <v>1221</v>
      </c>
      <c r="H148" s="22" t="s">
        <v>1222</v>
      </c>
      <c r="I148" s="22" t="s">
        <v>1223</v>
      </c>
      <c r="J148" s="22" t="s">
        <v>1224</v>
      </c>
      <c r="K148" s="22" t="s">
        <v>401</v>
      </c>
      <c r="L148" s="22" t="s">
        <v>36</v>
      </c>
      <c r="M148" s="22" t="s">
        <v>39</v>
      </c>
      <c r="N148" s="22" t="s">
        <v>848</v>
      </c>
      <c r="O148" s="22" t="s">
        <v>849</v>
      </c>
      <c r="P148" s="22" t="s">
        <v>850</v>
      </c>
      <c r="Q148" s="22" t="s">
        <v>851</v>
      </c>
      <c r="R148" s="22" t="s">
        <v>852</v>
      </c>
      <c r="S148" s="22" t="s">
        <v>853</v>
      </c>
      <c r="T148" s="22" t="s">
        <v>854</v>
      </c>
      <c r="U148" s="22" t="s">
        <v>855</v>
      </c>
      <c r="V148" s="22" t="s">
        <v>856</v>
      </c>
      <c r="W148" s="22" t="s">
        <v>857</v>
      </c>
      <c r="X148" s="22" t="s">
        <v>858</v>
      </c>
      <c r="Y148" s="22" t="s">
        <v>859</v>
      </c>
      <c r="Z148" s="22" t="s">
        <v>860</v>
      </c>
      <c r="AA148" s="22" t="s">
        <v>861</v>
      </c>
      <c r="AB148" s="22" t="s">
        <v>862</v>
      </c>
      <c r="AC148" s="22" t="s">
        <v>863</v>
      </c>
      <c r="AD148" s="22" t="s">
        <v>864</v>
      </c>
      <c r="AE148" s="22" t="s">
        <v>865</v>
      </c>
      <c r="AF148" s="22" t="s">
        <v>36</v>
      </c>
      <c r="AG148" s="22" t="s">
        <v>39</v>
      </c>
      <c r="AH148" s="22" t="s">
        <v>919</v>
      </c>
      <c r="AI148" s="22" t="s">
        <v>920</v>
      </c>
      <c r="AJ148" s="22" t="s">
        <v>921</v>
      </c>
      <c r="AK148" s="22" t="s">
        <v>922</v>
      </c>
      <c r="AL148" s="22" t="s">
        <v>923</v>
      </c>
      <c r="AM148" s="22" t="s">
        <v>924</v>
      </c>
      <c r="AN148" s="22" t="s">
        <v>925</v>
      </c>
      <c r="AO148" s="22" t="s">
        <v>926</v>
      </c>
      <c r="AP148" s="22" t="s">
        <v>927</v>
      </c>
      <c r="AQ148" s="22" t="s">
        <v>928</v>
      </c>
      <c r="AR148" s="22" t="s">
        <v>929</v>
      </c>
      <c r="AS148" s="22" t="s">
        <v>930</v>
      </c>
      <c r="AT148" s="22" t="s">
        <v>1112</v>
      </c>
      <c r="AU148" s="22" t="s">
        <v>40</v>
      </c>
      <c r="AV148" s="22" t="s">
        <v>1302</v>
      </c>
      <c r="AW148" s="22" t="s">
        <v>1303</v>
      </c>
      <c r="AX148" s="22" t="s">
        <v>1094</v>
      </c>
      <c r="AY148" s="22" t="s">
        <v>1095</v>
      </c>
      <c r="AZ148" s="22" t="s">
        <v>1096</v>
      </c>
      <c r="BA148" s="22" t="s">
        <v>1097</v>
      </c>
      <c r="BB148" s="22" t="s">
        <v>1098</v>
      </c>
      <c r="BC148" s="22" t="s">
        <v>1099</v>
      </c>
      <c r="BD148" s="22" t="s">
        <v>1100</v>
      </c>
      <c r="BE148" s="22" t="s">
        <v>1101</v>
      </c>
      <c r="BF148" s="22" t="s">
        <v>1102</v>
      </c>
      <c r="BG148" s="22" t="s">
        <v>1103</v>
      </c>
      <c r="BH148" s="22" t="s">
        <v>1104</v>
      </c>
      <c r="BI148" s="22" t="s">
        <v>1105</v>
      </c>
      <c r="BJ148" s="22" t="s">
        <v>1106</v>
      </c>
      <c r="BK148" s="22" t="s">
        <v>1107</v>
      </c>
      <c r="BL148" s="22" t="s">
        <v>1108</v>
      </c>
      <c r="BM148" s="22" t="s">
        <v>1109</v>
      </c>
      <c r="BN148" s="22" t="s">
        <v>1110</v>
      </c>
      <c r="BO148" s="22" t="s">
        <v>1111</v>
      </c>
    </row>
    <row r="149" spans="1:69">
      <c r="A149" s="22" t="s">
        <v>41</v>
      </c>
      <c r="B149" s="22" t="s">
        <v>45</v>
      </c>
      <c r="C149" s="22">
        <v>10195.442999999999</v>
      </c>
      <c r="D149" s="22">
        <v>11309.45</v>
      </c>
      <c r="E149" s="22">
        <v>11249.99</v>
      </c>
      <c r="F149" s="22">
        <v>11364.66</v>
      </c>
      <c r="G149" s="22">
        <v>12464.893</v>
      </c>
      <c r="H149" s="22">
        <v>12333.424999999999</v>
      </c>
      <c r="I149" s="22">
        <v>11003.145</v>
      </c>
      <c r="J149" s="22">
        <v>11172.986000000001</v>
      </c>
      <c r="K149" s="22">
        <v>10340.368</v>
      </c>
      <c r="L149" s="22" t="s">
        <v>41</v>
      </c>
      <c r="M149" s="22" t="s">
        <v>45</v>
      </c>
      <c r="N149" s="22">
        <v>15717.16</v>
      </c>
      <c r="O149" s="22">
        <v>17655.231</v>
      </c>
      <c r="P149" s="22">
        <v>17468.848999999998</v>
      </c>
      <c r="Q149" s="22">
        <v>17920.875</v>
      </c>
      <c r="R149" s="22">
        <v>19573.781999999999</v>
      </c>
      <c r="S149" s="22">
        <v>18940.324000000001</v>
      </c>
      <c r="T149" s="22">
        <v>16290.882</v>
      </c>
      <c r="U149" s="22">
        <v>17103.933000000001</v>
      </c>
      <c r="V149" s="22">
        <v>16223.323</v>
      </c>
      <c r="W149" s="22">
        <v>16044.499</v>
      </c>
      <c r="X149" s="22">
        <v>17982.288</v>
      </c>
      <c r="Y149" s="22">
        <v>17795.982</v>
      </c>
      <c r="Z149" s="22">
        <v>18247.8</v>
      </c>
      <c r="AA149" s="22">
        <v>19900.565999999999</v>
      </c>
      <c r="AB149" s="22">
        <v>19267.428</v>
      </c>
      <c r="AC149" s="22">
        <v>16618.531999999999</v>
      </c>
      <c r="AD149" s="22">
        <v>17431.207999999999</v>
      </c>
      <c r="AE149" s="22">
        <v>16550.419000000002</v>
      </c>
      <c r="AF149" s="22" t="s">
        <v>41</v>
      </c>
      <c r="AG149" s="22" t="s">
        <v>45</v>
      </c>
      <c r="AH149" s="22">
        <v>0.21183017000000001</v>
      </c>
      <c r="AI149" s="22">
        <v>0.14884732000000001</v>
      </c>
      <c r="AJ149" s="22">
        <v>0.11479333999999999</v>
      </c>
      <c r="AK149" s="22">
        <v>0.12522806</v>
      </c>
      <c r="AL149" s="22">
        <v>8.1030324000000001E-2</v>
      </c>
      <c r="AM149" s="22">
        <v>0.11479333999999999</v>
      </c>
      <c r="AN149" s="22">
        <v>0.12522806</v>
      </c>
      <c r="AO149" s="22">
        <v>8.1030324000000001E-2</v>
      </c>
      <c r="AP149" s="22">
        <v>0.22276634000000001</v>
      </c>
      <c r="AQ149" s="22">
        <v>0.22276634000000001</v>
      </c>
      <c r="AR149" s="22">
        <v>2.2636120000000002</v>
      </c>
      <c r="AS149" s="22">
        <v>0.72525322000000003</v>
      </c>
      <c r="AT149" s="22">
        <v>3.2473868000000001</v>
      </c>
      <c r="AU149" s="22">
        <v>0.81145387999999996</v>
      </c>
      <c r="AV149" s="22">
        <v>2.0467924000000002</v>
      </c>
      <c r="AW149" s="22">
        <v>3.0469445999999998</v>
      </c>
      <c r="AX149" s="22">
        <v>12665.924000000001</v>
      </c>
      <c r="AY149" s="22">
        <v>12203.844999999999</v>
      </c>
      <c r="AZ149" s="22">
        <v>12347.486000000001</v>
      </c>
      <c r="BA149" s="22">
        <v>12403.018</v>
      </c>
      <c r="BB149" s="22">
        <v>12403.018</v>
      </c>
      <c r="BC149" s="22">
        <v>12403.018</v>
      </c>
      <c r="BD149" s="22">
        <v>12347.486000000001</v>
      </c>
      <c r="BE149" s="22">
        <v>12347.486000000001</v>
      </c>
      <c r="BF149" s="22">
        <v>12665.924000000001</v>
      </c>
      <c r="BG149" s="22">
        <v>8964.2505000000001</v>
      </c>
      <c r="BH149" s="22">
        <v>9562.2885000000006</v>
      </c>
      <c r="BI149" s="22">
        <v>9544.7551999999996</v>
      </c>
      <c r="BJ149" s="22">
        <v>9562.2885000000006</v>
      </c>
      <c r="BK149" s="22">
        <v>10199.691999999999</v>
      </c>
      <c r="BL149" s="22">
        <v>10199.691999999999</v>
      </c>
      <c r="BM149" s="22">
        <v>9544.7551999999996</v>
      </c>
      <c r="BN149" s="22">
        <v>9544.7551999999996</v>
      </c>
      <c r="BO149" s="22">
        <v>8964.2505000000001</v>
      </c>
    </row>
    <row r="150" spans="1:69">
      <c r="A150" s="22" t="s">
        <v>46</v>
      </c>
      <c r="B150" s="22" t="s">
        <v>45</v>
      </c>
      <c r="C150" s="22">
        <v>687.59807000000001</v>
      </c>
      <c r="D150" s="22">
        <v>767.86117000000002</v>
      </c>
      <c r="E150" s="22">
        <v>645.59747000000004</v>
      </c>
      <c r="F150" s="22">
        <v>514.91133000000002</v>
      </c>
      <c r="G150" s="22">
        <v>807.98838999999998</v>
      </c>
      <c r="H150" s="22">
        <v>835.88351999999998</v>
      </c>
      <c r="I150" s="22">
        <v>471.12896000000001</v>
      </c>
      <c r="J150" s="22">
        <v>484.10340000000002</v>
      </c>
      <c r="K150" s="22">
        <v>601.18460000000005</v>
      </c>
      <c r="L150" s="22" t="s">
        <v>46</v>
      </c>
      <c r="M150" s="22" t="s">
        <v>45</v>
      </c>
      <c r="N150" s="22">
        <v>2570.1066000000001</v>
      </c>
      <c r="O150" s="22">
        <v>3052.4110000000001</v>
      </c>
      <c r="P150" s="22">
        <v>2486.7339999999999</v>
      </c>
      <c r="Q150" s="22">
        <v>1842.8364999999999</v>
      </c>
      <c r="R150" s="22">
        <v>3144.8856000000001</v>
      </c>
      <c r="S150" s="22">
        <v>3275.8117000000002</v>
      </c>
      <c r="T150" s="22">
        <v>1652.9930999999999</v>
      </c>
      <c r="U150" s="22">
        <v>1715.1098999999999</v>
      </c>
      <c r="V150" s="22">
        <v>1973.4425000000001</v>
      </c>
      <c r="W150" s="22">
        <v>2886.3667</v>
      </c>
      <c r="X150" s="22">
        <v>3368.4351999999999</v>
      </c>
      <c r="Y150" s="22">
        <v>2803.0154000000002</v>
      </c>
      <c r="Z150" s="22">
        <v>2159.4081000000001</v>
      </c>
      <c r="AA150" s="22">
        <v>3460.8645999999999</v>
      </c>
      <c r="AB150" s="22">
        <v>3591.7485999999999</v>
      </c>
      <c r="AC150" s="22">
        <v>1969.6479999999999</v>
      </c>
      <c r="AD150" s="22">
        <v>2031.7361000000001</v>
      </c>
      <c r="AE150" s="22">
        <v>2289.9704999999999</v>
      </c>
      <c r="AF150" s="22" t="s">
        <v>46</v>
      </c>
      <c r="AG150" s="22" t="s">
        <v>45</v>
      </c>
      <c r="AH150" s="22">
        <v>0.19918765999999999</v>
      </c>
      <c r="AI150" s="22">
        <v>0.13923152</v>
      </c>
      <c r="AJ150" s="22">
        <v>0.10736809</v>
      </c>
      <c r="AK150" s="22">
        <v>0.11712785000000001</v>
      </c>
      <c r="AL150" s="22">
        <v>7.5788989000000001E-2</v>
      </c>
      <c r="AM150" s="22">
        <v>0.10736809</v>
      </c>
      <c r="AN150" s="22">
        <v>0.11712785000000001</v>
      </c>
      <c r="AO150" s="22">
        <v>7.5788989000000001E-2</v>
      </c>
      <c r="AP150" s="22">
        <v>0.20947114</v>
      </c>
      <c r="AQ150" s="22">
        <v>0.20947114</v>
      </c>
      <c r="AR150" s="22">
        <v>2.1135358000000002</v>
      </c>
      <c r="AS150" s="22">
        <v>0.48675816</v>
      </c>
      <c r="AT150" s="22">
        <v>3.0398983999999998</v>
      </c>
      <c r="AU150" s="22">
        <v>0.16744898</v>
      </c>
      <c r="AV150" s="22">
        <v>1.9234049</v>
      </c>
      <c r="AW150" s="22">
        <v>2.8488609</v>
      </c>
      <c r="AX150" s="22">
        <v>144.28847999999999</v>
      </c>
      <c r="AY150" s="22">
        <v>170.98803000000001</v>
      </c>
      <c r="AZ150" s="22">
        <v>134.78386</v>
      </c>
      <c r="BA150" s="22">
        <v>170.71413999999999</v>
      </c>
      <c r="BB150" s="22">
        <v>170.71413999999999</v>
      </c>
      <c r="BC150" s="22">
        <v>170.71413999999999</v>
      </c>
      <c r="BD150" s="22">
        <v>134.78386</v>
      </c>
      <c r="BE150" s="22">
        <v>134.78386</v>
      </c>
      <c r="BF150" s="22">
        <v>144.28847999999999</v>
      </c>
      <c r="BG150" s="22">
        <v>166.13475</v>
      </c>
      <c r="BH150" s="22">
        <v>148.76369</v>
      </c>
      <c r="BI150" s="22">
        <v>145.29848999999999</v>
      </c>
      <c r="BJ150" s="22">
        <v>148.76369</v>
      </c>
      <c r="BK150" s="22">
        <v>166.84392</v>
      </c>
      <c r="BL150" s="22">
        <v>166.84392</v>
      </c>
      <c r="BM150" s="22">
        <v>145.29848999999999</v>
      </c>
      <c r="BN150" s="22">
        <v>145.29848999999999</v>
      </c>
      <c r="BO150" s="22">
        <v>166.13475</v>
      </c>
    </row>
    <row r="151" spans="1:69">
      <c r="A151" s="22" t="s">
        <v>47</v>
      </c>
      <c r="B151" s="22" t="s">
        <v>45</v>
      </c>
      <c r="C151" s="22">
        <v>62.896509000000002</v>
      </c>
      <c r="D151" s="22">
        <v>157.87769</v>
      </c>
      <c r="E151" s="22">
        <v>173.81959000000001</v>
      </c>
      <c r="F151" s="22">
        <v>471.76938000000001</v>
      </c>
      <c r="G151" s="22">
        <v>251.91586000000001</v>
      </c>
      <c r="H151" s="22">
        <v>78.961802000000006</v>
      </c>
      <c r="I151" s="22">
        <v>30.517689000000001</v>
      </c>
      <c r="J151" s="22">
        <v>238.68940000000001</v>
      </c>
      <c r="K151" s="22">
        <v>331.26382999999998</v>
      </c>
      <c r="L151" s="22" t="s">
        <v>47</v>
      </c>
      <c r="M151" s="22" t="s">
        <v>45</v>
      </c>
      <c r="N151" s="22">
        <v>273.53055000000001</v>
      </c>
      <c r="O151" s="22">
        <v>701.42657999999994</v>
      </c>
      <c r="P151" s="22">
        <v>802.55418999999995</v>
      </c>
      <c r="Q151" s="22">
        <v>2203.9837000000002</v>
      </c>
      <c r="R151" s="22">
        <v>1137.9661000000001</v>
      </c>
      <c r="S151" s="22">
        <v>308.77542999999997</v>
      </c>
      <c r="T151" s="22">
        <v>117.74213</v>
      </c>
      <c r="U151" s="22">
        <v>1114.4902999999999</v>
      </c>
      <c r="V151" s="22">
        <v>1552.0793000000001</v>
      </c>
      <c r="W151" s="22">
        <v>302.71913999999998</v>
      </c>
      <c r="X151" s="22">
        <v>730.42583999999999</v>
      </c>
      <c r="Y151" s="22">
        <v>831.50656000000004</v>
      </c>
      <c r="Z151" s="22">
        <v>2232.2919999999999</v>
      </c>
      <c r="AA151" s="22">
        <v>1166.7553</v>
      </c>
      <c r="AB151" s="22">
        <v>337.95490000000001</v>
      </c>
      <c r="AC151" s="22">
        <v>147.00131999999999</v>
      </c>
      <c r="AD151" s="22">
        <v>1143.2893999999999</v>
      </c>
      <c r="AE151" s="22">
        <v>1580.6793</v>
      </c>
      <c r="AF151" s="22" t="s">
        <v>47</v>
      </c>
      <c r="AG151" s="22" t="s">
        <v>45</v>
      </c>
      <c r="AH151" s="22">
        <v>9.3704740000000002E-3</v>
      </c>
      <c r="AI151" s="22">
        <v>7.2697250999999999E-3</v>
      </c>
      <c r="AJ151" s="22">
        <v>5.5814198999999997E-3</v>
      </c>
      <c r="AK151" s="22">
        <v>6.0887709999999998E-3</v>
      </c>
      <c r="AL151" s="22">
        <v>3.9398126999999998E-3</v>
      </c>
      <c r="AM151" s="22">
        <v>5.5814198999999997E-3</v>
      </c>
      <c r="AN151" s="22">
        <v>6.0887709999999998E-3</v>
      </c>
      <c r="AO151" s="22">
        <v>3.9398126999999998E-3</v>
      </c>
      <c r="AP151" s="22">
        <v>9.8542444E-3</v>
      </c>
      <c r="AQ151" s="22">
        <v>9.8542444E-3</v>
      </c>
      <c r="AR151" s="22">
        <v>0.11753097999999999</v>
      </c>
      <c r="AS151" s="22">
        <v>0.18555798000000001</v>
      </c>
      <c r="AT151" s="22">
        <v>0.16353037000000001</v>
      </c>
      <c r="AU151" s="22">
        <v>0.38094834999999999</v>
      </c>
      <c r="AV151" s="22">
        <v>9.6459758000000007E-2</v>
      </c>
      <c r="AW151" s="22">
        <v>0.15593472999999999</v>
      </c>
      <c r="AX151" s="22">
        <v>7.9129263999999999</v>
      </c>
      <c r="AY151" s="22">
        <v>16.105699000000001</v>
      </c>
      <c r="AZ151" s="22">
        <v>5.5142470000000001</v>
      </c>
      <c r="BA151" s="22">
        <v>16.493769</v>
      </c>
      <c r="BB151" s="22">
        <v>16.493769</v>
      </c>
      <c r="BC151" s="22">
        <v>16.493769</v>
      </c>
      <c r="BD151" s="22">
        <v>5.5142470000000001</v>
      </c>
      <c r="BE151" s="22">
        <v>5.5142470000000001</v>
      </c>
      <c r="BF151" s="22">
        <v>7.9129263999999999</v>
      </c>
      <c r="BG151" s="22">
        <v>7.6835139000000003</v>
      </c>
      <c r="BH151" s="22">
        <v>12.331543999999999</v>
      </c>
      <c r="BI151" s="22">
        <v>7.8544111000000001</v>
      </c>
      <c r="BJ151" s="22">
        <v>12.331543999999999</v>
      </c>
      <c r="BK151" s="22">
        <v>15.032778</v>
      </c>
      <c r="BL151" s="22">
        <v>15.032778</v>
      </c>
      <c r="BM151" s="22">
        <v>7.8544111000000001</v>
      </c>
      <c r="BN151" s="22">
        <v>7.8544111000000001</v>
      </c>
      <c r="BO151" s="22">
        <v>7.6835139000000003</v>
      </c>
    </row>
    <row r="152" spans="1:69">
      <c r="A152" s="22" t="s">
        <v>51</v>
      </c>
      <c r="B152" s="22" t="s">
        <v>45</v>
      </c>
      <c r="C152" s="22">
        <v>3.489444E-3</v>
      </c>
      <c r="D152" s="22">
        <v>3.1994631000000001E-3</v>
      </c>
      <c r="E152" s="22">
        <v>2.7659923999999998E-3</v>
      </c>
      <c r="F152" s="22">
        <v>3.141699E-3</v>
      </c>
      <c r="G152" s="22">
        <v>3.4755655000000001E-3</v>
      </c>
      <c r="H152" s="22">
        <v>3.5050798000000002E-3</v>
      </c>
      <c r="I152" s="22">
        <v>2.6641721999999999E-3</v>
      </c>
      <c r="J152" s="22">
        <v>2.6764648000000002E-3</v>
      </c>
      <c r="K152" s="22">
        <v>2.8521800000000002E-3</v>
      </c>
      <c r="L152" s="22" t="s">
        <v>51</v>
      </c>
      <c r="M152" s="22" t="s">
        <v>45</v>
      </c>
      <c r="N152" s="22">
        <v>6.5866680000000004E-3</v>
      </c>
      <c r="O152" s="22">
        <v>6.0604871000000003E-3</v>
      </c>
      <c r="P152" s="22">
        <v>5.5256430999999998E-3</v>
      </c>
      <c r="Q152" s="22">
        <v>5.7843451999999998E-3</v>
      </c>
      <c r="R152" s="22">
        <v>7.0276729999999999E-3</v>
      </c>
      <c r="S152" s="22">
        <v>7.1666980999999996E-3</v>
      </c>
      <c r="T152" s="22">
        <v>5.0391168999999996E-3</v>
      </c>
      <c r="U152" s="22">
        <v>5.0979670999999997E-3</v>
      </c>
      <c r="V152" s="22">
        <v>5.3896200000000003E-3</v>
      </c>
      <c r="W152" s="22">
        <v>6.9613284999999999E-3</v>
      </c>
      <c r="X152" s="22">
        <v>6.4352348999999996E-3</v>
      </c>
      <c r="Y152" s="22">
        <v>5.9003654000000004E-3</v>
      </c>
      <c r="Z152" s="22">
        <v>6.1592174E-3</v>
      </c>
      <c r="AA152" s="22">
        <v>7.4020264999999997E-3</v>
      </c>
      <c r="AB152" s="22">
        <v>7.5410034000000003E-3</v>
      </c>
      <c r="AC152" s="22">
        <v>5.4140567999999998E-3</v>
      </c>
      <c r="AD152" s="22">
        <v>5.4728798999999998E-3</v>
      </c>
      <c r="AE152" s="22">
        <v>5.7644148000000001E-3</v>
      </c>
      <c r="AF152" s="22" t="s">
        <v>51</v>
      </c>
      <c r="AG152" s="22" t="s">
        <v>45</v>
      </c>
      <c r="AH152" s="23">
        <v>3.187962E-7</v>
      </c>
      <c r="AI152" s="23">
        <v>2.437763E-7</v>
      </c>
      <c r="AJ152" s="23">
        <v>1.6903878000000001E-7</v>
      </c>
      <c r="AK152" s="23">
        <v>1.8440440000000001E-7</v>
      </c>
      <c r="AL152" s="23">
        <v>1.1932109E-7</v>
      </c>
      <c r="AM152" s="23">
        <v>1.6903878000000001E-7</v>
      </c>
      <c r="AN152" s="23">
        <v>1.8440440000000001E-7</v>
      </c>
      <c r="AO152" s="23">
        <v>1.1932109E-7</v>
      </c>
      <c r="AP152" s="23">
        <v>3.3525472000000001E-7</v>
      </c>
      <c r="AQ152" s="23">
        <v>3.3525472000000001E-7</v>
      </c>
      <c r="AR152" s="23">
        <v>7.0983298E-6</v>
      </c>
      <c r="AS152" s="23">
        <v>5.2438129000000001E-7</v>
      </c>
      <c r="AT152" s="23">
        <v>9.2521691999999994E-6</v>
      </c>
      <c r="AU152" s="23">
        <v>2.7765237000000002E-7</v>
      </c>
      <c r="AV152" s="22">
        <v>6.0984565000000003E-6</v>
      </c>
      <c r="AW152" s="22">
        <v>9.6002590999999997E-6</v>
      </c>
      <c r="AX152" s="22">
        <v>5.4999637999999997E-4</v>
      </c>
      <c r="AY152" s="22">
        <v>6.4205098999999997E-4</v>
      </c>
      <c r="AZ152" s="22">
        <v>3.4015815999999998E-4</v>
      </c>
      <c r="BA152" s="22">
        <v>6.1757255999999997E-4</v>
      </c>
      <c r="BB152" s="22">
        <v>6.1757255999999997E-4</v>
      </c>
      <c r="BC152" s="22">
        <v>6.1757255999999997E-4</v>
      </c>
      <c r="BD152" s="22">
        <v>3.4015815999999998E-4</v>
      </c>
      <c r="BE152" s="22">
        <v>3.4015815999999998E-4</v>
      </c>
      <c r="BF152" s="22">
        <v>5.4999637999999997E-4</v>
      </c>
      <c r="BG152" s="22">
        <v>7.4733606999999997E-4</v>
      </c>
      <c r="BH152" s="22">
        <v>5.9549045E-4</v>
      </c>
      <c r="BI152" s="22">
        <v>3.2403496000000002E-4</v>
      </c>
      <c r="BJ152" s="22">
        <v>5.9549045E-4</v>
      </c>
      <c r="BK152" s="22">
        <v>6.5827894999999999E-4</v>
      </c>
      <c r="BL152" s="22">
        <v>6.5827894999999999E-4</v>
      </c>
      <c r="BM152" s="22">
        <v>3.2403496000000002E-4</v>
      </c>
      <c r="BN152" s="22">
        <v>3.2403496000000002E-4</v>
      </c>
      <c r="BO152" s="22">
        <v>7.4733606999999997E-4</v>
      </c>
      <c r="BP152" s="23"/>
      <c r="BQ152" s="23"/>
    </row>
    <row r="153" spans="1:69">
      <c r="A153" s="22" t="s">
        <v>48</v>
      </c>
      <c r="B153" s="22" t="s">
        <v>45</v>
      </c>
      <c r="C153" s="22">
        <v>9353.1133000000009</v>
      </c>
      <c r="D153" s="22">
        <v>10354.079</v>
      </c>
      <c r="E153" s="22">
        <v>10385.004000000001</v>
      </c>
      <c r="F153" s="22">
        <v>10347.482</v>
      </c>
      <c r="G153" s="22">
        <v>11388.698</v>
      </c>
      <c r="H153" s="22">
        <v>11373.79</v>
      </c>
      <c r="I153" s="22">
        <v>10333.442999999999</v>
      </c>
      <c r="J153" s="22">
        <v>10360.588</v>
      </c>
      <c r="K153" s="22">
        <v>9335.4917999999998</v>
      </c>
      <c r="L153" s="22" t="s">
        <v>48</v>
      </c>
      <c r="M153" s="22" t="s">
        <v>45</v>
      </c>
      <c r="N153" s="22">
        <v>12441.451999999999</v>
      </c>
      <c r="O153" s="22">
        <v>13772.473</v>
      </c>
      <c r="P153" s="22">
        <v>13969.221</v>
      </c>
      <c r="Q153" s="22">
        <v>13740.929</v>
      </c>
      <c r="R153" s="22">
        <v>15229.25</v>
      </c>
      <c r="S153" s="22">
        <v>15157.771000000001</v>
      </c>
      <c r="T153" s="22">
        <v>13722.824000000001</v>
      </c>
      <c r="U153" s="22">
        <v>13852.797</v>
      </c>
      <c r="V153" s="22">
        <v>12358.884</v>
      </c>
      <c r="W153" s="22">
        <v>12416.101000000001</v>
      </c>
      <c r="X153" s="22">
        <v>13747.127</v>
      </c>
      <c r="Y153" s="22">
        <v>13943.778</v>
      </c>
      <c r="Z153" s="22">
        <v>13715.597</v>
      </c>
      <c r="AA153" s="22">
        <v>15203.857</v>
      </c>
      <c r="AB153" s="22">
        <v>15132.41</v>
      </c>
      <c r="AC153" s="22">
        <v>13697.492</v>
      </c>
      <c r="AD153" s="22">
        <v>13827.405000000001</v>
      </c>
      <c r="AE153" s="22">
        <v>12333.571</v>
      </c>
      <c r="AF153" s="22" t="s">
        <v>48</v>
      </c>
      <c r="AG153" s="22" t="s">
        <v>45</v>
      </c>
      <c r="AH153" s="22">
        <v>6.5594505999999999E-4</v>
      </c>
      <c r="AI153" s="22">
        <v>3.9113796000000002E-4</v>
      </c>
      <c r="AJ153" s="22">
        <v>3.1417632999999998E-4</v>
      </c>
      <c r="AK153" s="22">
        <v>3.4273495999999999E-4</v>
      </c>
      <c r="AL153" s="22">
        <v>2.2177079E-4</v>
      </c>
      <c r="AM153" s="22">
        <v>3.1417632999999998E-4</v>
      </c>
      <c r="AN153" s="22">
        <v>3.4273495999999999E-4</v>
      </c>
      <c r="AO153" s="22">
        <v>2.2177079E-4</v>
      </c>
      <c r="AP153" s="22">
        <v>6.8980959999999998E-4</v>
      </c>
      <c r="AQ153" s="22">
        <v>6.8980959999999998E-4</v>
      </c>
      <c r="AR153" s="22">
        <v>4.5689208999999996E-3</v>
      </c>
      <c r="AS153" s="22">
        <v>1.0128263E-2</v>
      </c>
      <c r="AT153" s="22">
        <v>5.7057521999999998E-3</v>
      </c>
      <c r="AU153" s="22">
        <v>2.5441137E-3</v>
      </c>
      <c r="AV153" s="22">
        <v>3.8775372E-3</v>
      </c>
      <c r="AW153" s="22">
        <v>5.6365601999999997E-3</v>
      </c>
      <c r="AX153" s="22">
        <v>12511.69</v>
      </c>
      <c r="AY153" s="22">
        <v>12012.897999999999</v>
      </c>
      <c r="AZ153" s="22">
        <v>12205.662</v>
      </c>
      <c r="BA153" s="22">
        <v>12211.870999999999</v>
      </c>
      <c r="BB153" s="22">
        <v>12211.870999999999</v>
      </c>
      <c r="BC153" s="22">
        <v>12211.870999999999</v>
      </c>
      <c r="BD153" s="22">
        <v>12205.662</v>
      </c>
      <c r="BE153" s="22">
        <v>12205.662</v>
      </c>
      <c r="BF153" s="22">
        <v>12511.69</v>
      </c>
      <c r="BG153" s="22">
        <v>8788.4526999999998</v>
      </c>
      <c r="BH153" s="22">
        <v>9398.2137000000002</v>
      </c>
      <c r="BI153" s="22">
        <v>9389.5637000000006</v>
      </c>
      <c r="BJ153" s="22">
        <v>9398.2137000000002</v>
      </c>
      <c r="BK153" s="22">
        <v>10014.218000000001</v>
      </c>
      <c r="BL153" s="22">
        <v>10014.218000000001</v>
      </c>
      <c r="BM153" s="22">
        <v>9389.5637000000006</v>
      </c>
      <c r="BN153" s="22">
        <v>9389.5637000000006</v>
      </c>
      <c r="BO153" s="22">
        <v>8788.4526999999998</v>
      </c>
    </row>
    <row r="154" spans="1:69">
      <c r="A154" s="22" t="s">
        <v>52</v>
      </c>
      <c r="B154" s="22" t="s">
        <v>45</v>
      </c>
      <c r="C154" s="22">
        <v>7.061903</v>
      </c>
      <c r="D154" s="22">
        <v>13.41009</v>
      </c>
      <c r="E154" s="22">
        <v>2.3700304999999999</v>
      </c>
      <c r="F154" s="22">
        <v>2.8637603999999999</v>
      </c>
      <c r="G154" s="22">
        <v>1.9770669000000001</v>
      </c>
      <c r="H154" s="22">
        <v>6.8295566000000001</v>
      </c>
      <c r="I154" s="22">
        <v>2.2413040999999998</v>
      </c>
      <c r="J154" s="22">
        <v>3.3882777000000002</v>
      </c>
      <c r="K154" s="22">
        <v>3.0448824999999999</v>
      </c>
      <c r="L154" s="22" t="s">
        <v>52</v>
      </c>
      <c r="M154" s="22" t="s">
        <v>45</v>
      </c>
      <c r="N154" s="22">
        <v>33.899397</v>
      </c>
      <c r="O154" s="22">
        <v>63.727243000000001</v>
      </c>
      <c r="P154" s="22">
        <v>10.906985000000001</v>
      </c>
      <c r="Q154" s="22">
        <v>13.296633</v>
      </c>
      <c r="R154" s="22">
        <v>8.6543869000000004</v>
      </c>
      <c r="S154" s="22">
        <v>31.860605</v>
      </c>
      <c r="T154" s="22">
        <v>10.306068</v>
      </c>
      <c r="U154" s="22">
        <v>15.796526999999999</v>
      </c>
      <c r="V154" s="22">
        <v>14.701987000000001</v>
      </c>
      <c r="W154" s="22">
        <v>35.175721000000003</v>
      </c>
      <c r="X154" s="22">
        <v>64.990139999999997</v>
      </c>
      <c r="Y154" s="22">
        <v>12.193866</v>
      </c>
      <c r="Z154" s="22">
        <v>14.582345999999999</v>
      </c>
      <c r="AA154" s="22">
        <v>9.9422484999999998</v>
      </c>
      <c r="AB154" s="22">
        <v>33.137949999999996</v>
      </c>
      <c r="AC154" s="22">
        <v>11.593119</v>
      </c>
      <c r="AD154" s="22">
        <v>17.081053000000001</v>
      </c>
      <c r="AE154" s="22">
        <v>15.986922</v>
      </c>
      <c r="AF154" s="22" t="s">
        <v>52</v>
      </c>
      <c r="AG154" s="22" t="s">
        <v>45</v>
      </c>
      <c r="AH154" s="22">
        <v>3.0913951999999998E-4</v>
      </c>
      <c r="AI154" s="22">
        <v>2.0912331E-4</v>
      </c>
      <c r="AJ154" s="22">
        <v>1.6868032000000001E-4</v>
      </c>
      <c r="AK154" s="22">
        <v>1.8401336000000001E-4</v>
      </c>
      <c r="AL154" s="22">
        <v>1.1906807E-4</v>
      </c>
      <c r="AM154" s="22">
        <v>1.6868032000000001E-4</v>
      </c>
      <c r="AN154" s="22">
        <v>1.8401336000000001E-4</v>
      </c>
      <c r="AO154" s="22">
        <v>1.1906807E-4</v>
      </c>
      <c r="AP154" s="22">
        <v>3.2509949999999998E-4</v>
      </c>
      <c r="AQ154" s="22">
        <v>3.2509949999999998E-4</v>
      </c>
      <c r="AR154" s="22">
        <v>2.3117185000000001E-3</v>
      </c>
      <c r="AS154" s="22">
        <v>7.4240419999999996E-3</v>
      </c>
      <c r="AT154" s="22">
        <v>2.9530353999999998E-3</v>
      </c>
      <c r="AU154" s="22">
        <v>9.4784142E-4</v>
      </c>
      <c r="AV154" s="22">
        <v>1.9754649E-3</v>
      </c>
      <c r="AW154" s="22">
        <v>2.9684091E-3</v>
      </c>
      <c r="AX154" s="22">
        <v>0.19370628000000001</v>
      </c>
      <c r="AY154" s="22">
        <v>0.38618638</v>
      </c>
      <c r="AZ154" s="22">
        <v>0.19164999999999999</v>
      </c>
      <c r="BA154" s="22">
        <v>0.40288439999999998</v>
      </c>
      <c r="BB154" s="22">
        <v>0.40288439999999998</v>
      </c>
      <c r="BC154" s="22">
        <v>0.40288439999999998</v>
      </c>
      <c r="BD154" s="22">
        <v>0.19164999999999999</v>
      </c>
      <c r="BE154" s="22">
        <v>0.19164999999999999</v>
      </c>
      <c r="BF154" s="22">
        <v>0.19370628000000001</v>
      </c>
      <c r="BG154" s="22">
        <v>0.19993034000000001</v>
      </c>
      <c r="BH154" s="22">
        <v>0.29375354999999997</v>
      </c>
      <c r="BI154" s="22">
        <v>0.29670447999999999</v>
      </c>
      <c r="BJ154" s="22">
        <v>0.29375354999999997</v>
      </c>
      <c r="BK154" s="22">
        <v>0.36531279</v>
      </c>
      <c r="BL154" s="22">
        <v>0.36531279</v>
      </c>
      <c r="BM154" s="22">
        <v>0.29670447999999999</v>
      </c>
      <c r="BN154" s="22">
        <v>0.29670447999999999</v>
      </c>
      <c r="BO154" s="22">
        <v>0.19993034000000001</v>
      </c>
    </row>
    <row r="155" spans="1:69">
      <c r="A155" s="22" t="s">
        <v>49</v>
      </c>
      <c r="B155" s="22" t="s">
        <v>45</v>
      </c>
      <c r="C155" s="22">
        <v>84.770173</v>
      </c>
      <c r="D155" s="22">
        <v>16.219604</v>
      </c>
      <c r="E155" s="22">
        <v>43.196196</v>
      </c>
      <c r="F155" s="22">
        <v>27.630763999999999</v>
      </c>
      <c r="G155" s="22">
        <v>14.309822</v>
      </c>
      <c r="H155" s="22">
        <v>37.956220999999999</v>
      </c>
      <c r="I155" s="22">
        <v>165.81108</v>
      </c>
      <c r="J155" s="22">
        <v>86.213842999999997</v>
      </c>
      <c r="K155" s="22">
        <v>69.380084999999994</v>
      </c>
      <c r="L155" s="22" t="s">
        <v>49</v>
      </c>
      <c r="M155" s="22" t="s">
        <v>45</v>
      </c>
      <c r="N155" s="22">
        <v>398.16543000000001</v>
      </c>
      <c r="O155" s="22">
        <v>65.187723000000005</v>
      </c>
      <c r="P155" s="22">
        <v>199.42711</v>
      </c>
      <c r="Q155" s="22">
        <v>119.82393</v>
      </c>
      <c r="R155" s="22">
        <v>53.018036000000002</v>
      </c>
      <c r="S155" s="22">
        <v>166.09866</v>
      </c>
      <c r="T155" s="22">
        <v>787.01175000000001</v>
      </c>
      <c r="U155" s="22">
        <v>405.73424999999997</v>
      </c>
      <c r="V155" s="22">
        <v>324.20972</v>
      </c>
      <c r="W155" s="22">
        <v>404.1293</v>
      </c>
      <c r="X155" s="22">
        <v>71.303465000000003</v>
      </c>
      <c r="Y155" s="22">
        <v>205.48191</v>
      </c>
      <c r="Z155" s="22">
        <v>125.91446000000001</v>
      </c>
      <c r="AA155" s="22">
        <v>59.139446</v>
      </c>
      <c r="AB155" s="22">
        <v>172.16884999999999</v>
      </c>
      <c r="AC155" s="22">
        <v>792.79186000000004</v>
      </c>
      <c r="AD155" s="22">
        <v>411.69148000000001</v>
      </c>
      <c r="AE155" s="22">
        <v>330.20513999999997</v>
      </c>
      <c r="AF155" s="22" t="s">
        <v>49</v>
      </c>
      <c r="AG155" s="22" t="s">
        <v>45</v>
      </c>
      <c r="AH155" s="22">
        <v>2.3066261E-3</v>
      </c>
      <c r="AI155" s="22">
        <v>1.7455725000000001E-3</v>
      </c>
      <c r="AJ155" s="22">
        <v>1.3608028E-3</v>
      </c>
      <c r="AK155" s="22">
        <v>1.4844998000000001E-3</v>
      </c>
      <c r="AL155" s="22">
        <v>9.6056346999999996E-4</v>
      </c>
      <c r="AM155" s="22">
        <v>1.3608028E-3</v>
      </c>
      <c r="AN155" s="22">
        <v>1.4844998000000001E-3</v>
      </c>
      <c r="AO155" s="22">
        <v>9.6056346999999996E-4</v>
      </c>
      <c r="AP155" s="22">
        <v>2.4257104999999999E-3</v>
      </c>
      <c r="AQ155" s="22">
        <v>2.4257104999999999E-3</v>
      </c>
      <c r="AR155" s="22">
        <v>2.5657511000000001E-2</v>
      </c>
      <c r="AS155" s="22">
        <v>3.5384260000000001E-2</v>
      </c>
      <c r="AT155" s="22">
        <v>3.5289965E-2</v>
      </c>
      <c r="AU155" s="22">
        <v>0.25956431000000002</v>
      </c>
      <c r="AV155" s="22">
        <v>2.1068679999999999E-2</v>
      </c>
      <c r="AW155" s="22">
        <v>3.3534361999999998E-2</v>
      </c>
      <c r="AX155" s="22">
        <v>1.8383335999999999</v>
      </c>
      <c r="AY155" s="22">
        <v>3.4666521000000001</v>
      </c>
      <c r="AZ155" s="22">
        <v>1.3341434000000001</v>
      </c>
      <c r="BA155" s="22">
        <v>3.5347989000000002</v>
      </c>
      <c r="BB155" s="22">
        <v>3.5347989000000002</v>
      </c>
      <c r="BC155" s="22">
        <v>3.5347989000000002</v>
      </c>
      <c r="BD155" s="22">
        <v>1.3341434000000001</v>
      </c>
      <c r="BE155" s="22">
        <v>1.3341434000000001</v>
      </c>
      <c r="BF155" s="22">
        <v>1.8383335999999999</v>
      </c>
      <c r="BG155" s="22">
        <v>1.778815</v>
      </c>
      <c r="BH155" s="22">
        <v>2.6851416000000001</v>
      </c>
      <c r="BI155" s="22">
        <v>1.7415719000000001</v>
      </c>
      <c r="BJ155" s="22">
        <v>2.6851416000000001</v>
      </c>
      <c r="BK155" s="22">
        <v>3.2307255000000001</v>
      </c>
      <c r="BL155" s="22">
        <v>3.2307255000000001</v>
      </c>
      <c r="BM155" s="22">
        <v>1.7415719000000001</v>
      </c>
      <c r="BN155" s="22">
        <v>1.7415719000000001</v>
      </c>
      <c r="BO155" s="22">
        <v>1.778815</v>
      </c>
    </row>
    <row r="169" spans="1:2" s="21" customFormat="1">
      <c r="A169" s="21" t="s">
        <v>158</v>
      </c>
    </row>
    <row r="170" spans="1:2">
      <c r="A170" s="22" t="s">
        <v>4</v>
      </c>
      <c r="B170" s="22" t="s">
        <v>5</v>
      </c>
    </row>
    <row r="171" spans="1:2">
      <c r="A171" s="22" t="s">
        <v>6</v>
      </c>
      <c r="B171" s="22" t="s">
        <v>7</v>
      </c>
    </row>
    <row r="172" spans="1:2" hidden="1" outlineLevel="1">
      <c r="A172" s="22" t="s">
        <v>8</v>
      </c>
      <c r="B172" s="22" t="s">
        <v>203</v>
      </c>
    </row>
    <row r="173" spans="1:2" hidden="1" outlineLevel="1">
      <c r="A173" s="22" t="s">
        <v>9</v>
      </c>
      <c r="B173" s="22" t="s">
        <v>204</v>
      </c>
    </row>
    <row r="174" spans="1:2" hidden="1" outlineLevel="1">
      <c r="A174" s="22" t="s">
        <v>10</v>
      </c>
      <c r="B174" s="22" t="s">
        <v>205</v>
      </c>
    </row>
    <row r="175" spans="1:2" hidden="1" outlineLevel="1">
      <c r="A175" s="22" t="s">
        <v>11</v>
      </c>
      <c r="B175" s="22" t="s">
        <v>206</v>
      </c>
    </row>
    <row r="176" spans="1:2" hidden="1" outlineLevel="1">
      <c r="A176" s="22" t="s">
        <v>12</v>
      </c>
      <c r="B176" s="22" t="s">
        <v>207</v>
      </c>
    </row>
    <row r="177" spans="1:2" hidden="1" outlineLevel="1">
      <c r="A177" s="22" t="s">
        <v>13</v>
      </c>
      <c r="B177" s="22" t="s">
        <v>208</v>
      </c>
    </row>
    <row r="178" spans="1:2" hidden="1" outlineLevel="1">
      <c r="A178" s="22" t="s">
        <v>14</v>
      </c>
      <c r="B178" s="22" t="s">
        <v>209</v>
      </c>
    </row>
    <row r="179" spans="1:2" hidden="1" outlineLevel="1">
      <c r="A179" s="22" t="s">
        <v>15</v>
      </c>
      <c r="B179" s="22" t="s">
        <v>210</v>
      </c>
    </row>
    <row r="180" spans="1:2" hidden="1" outlineLevel="1">
      <c r="A180" s="22" t="s">
        <v>16</v>
      </c>
      <c r="B180" s="22" t="s">
        <v>211</v>
      </c>
    </row>
    <row r="181" spans="1:2" hidden="1" outlineLevel="1">
      <c r="A181" s="22" t="s">
        <v>17</v>
      </c>
      <c r="B181" s="22" t="s">
        <v>212</v>
      </c>
    </row>
    <row r="182" spans="1:2" hidden="1" outlineLevel="1">
      <c r="A182" s="22" t="s">
        <v>18</v>
      </c>
      <c r="B182" s="22" t="s">
        <v>213</v>
      </c>
    </row>
    <row r="183" spans="1:2" hidden="1" outlineLevel="1">
      <c r="A183" s="22" t="s">
        <v>19</v>
      </c>
      <c r="B183" s="22" t="s">
        <v>214</v>
      </c>
    </row>
    <row r="184" spans="1:2" hidden="1" outlineLevel="1">
      <c r="A184" s="22" t="s">
        <v>20</v>
      </c>
      <c r="B184" s="22" t="s">
        <v>215</v>
      </c>
    </row>
    <row r="185" spans="1:2" hidden="1" outlineLevel="1">
      <c r="A185" s="22" t="s">
        <v>21</v>
      </c>
      <c r="B185" s="22" t="s">
        <v>216</v>
      </c>
    </row>
    <row r="186" spans="1:2" hidden="1" outlineLevel="1">
      <c r="A186" s="22" t="s">
        <v>22</v>
      </c>
      <c r="B186" s="22" t="s">
        <v>217</v>
      </c>
    </row>
    <row r="187" spans="1:2" hidden="1" outlineLevel="1">
      <c r="A187" s="22" t="s">
        <v>23</v>
      </c>
      <c r="B187" s="22" t="s">
        <v>218</v>
      </c>
    </row>
    <row r="188" spans="1:2" hidden="1" outlineLevel="1">
      <c r="A188" s="22" t="s">
        <v>24</v>
      </c>
      <c r="B188" s="22" t="s">
        <v>219</v>
      </c>
    </row>
    <row r="189" spans="1:2" hidden="1" outlineLevel="1">
      <c r="A189" s="22" t="s">
        <v>54</v>
      </c>
      <c r="B189" s="22" t="s">
        <v>220</v>
      </c>
    </row>
    <row r="190" spans="1:2" hidden="1" outlineLevel="1">
      <c r="A190" s="22" t="s">
        <v>55</v>
      </c>
      <c r="B190" s="22" t="s">
        <v>221</v>
      </c>
    </row>
    <row r="191" spans="1:2" hidden="1" outlineLevel="1">
      <c r="A191" s="22" t="s">
        <v>69</v>
      </c>
      <c r="B191" s="22" t="s">
        <v>222</v>
      </c>
    </row>
    <row r="192" spans="1:2" hidden="1" outlineLevel="1">
      <c r="A192" s="22" t="s">
        <v>78</v>
      </c>
      <c r="B192" s="22" t="s">
        <v>223</v>
      </c>
    </row>
    <row r="193" spans="1:2" hidden="1" outlineLevel="1">
      <c r="A193" s="22" t="s">
        <v>79</v>
      </c>
      <c r="B193" s="22" t="s">
        <v>224</v>
      </c>
    </row>
    <row r="194" spans="1:2" hidden="1" outlineLevel="1">
      <c r="A194" s="22" t="s">
        <v>80</v>
      </c>
      <c r="B194" s="22" t="s">
        <v>225</v>
      </c>
    </row>
    <row r="195" spans="1:2" hidden="1" outlineLevel="1">
      <c r="A195" s="22" t="s">
        <v>81</v>
      </c>
      <c r="B195" s="22" t="s">
        <v>226</v>
      </c>
    </row>
    <row r="196" spans="1:2" hidden="1" outlineLevel="1">
      <c r="A196" s="22" t="s">
        <v>82</v>
      </c>
      <c r="B196" s="22" t="s">
        <v>227</v>
      </c>
    </row>
    <row r="197" spans="1:2" hidden="1" outlineLevel="1">
      <c r="A197" s="22" t="s">
        <v>83</v>
      </c>
      <c r="B197" s="22" t="s">
        <v>228</v>
      </c>
    </row>
    <row r="198" spans="1:2" hidden="1" outlineLevel="1">
      <c r="A198" s="22" t="s">
        <v>84</v>
      </c>
      <c r="B198" s="22" t="s">
        <v>229</v>
      </c>
    </row>
    <row r="199" spans="1:2" hidden="1" outlineLevel="1">
      <c r="A199" s="22" t="s">
        <v>85</v>
      </c>
      <c r="B199" s="22" t="s">
        <v>230</v>
      </c>
    </row>
    <row r="200" spans="1:2" hidden="1" outlineLevel="1">
      <c r="A200" s="22" t="s">
        <v>86</v>
      </c>
      <c r="B200" s="22" t="s">
        <v>231</v>
      </c>
    </row>
    <row r="201" spans="1:2" hidden="1" outlineLevel="1">
      <c r="A201" s="22" t="s">
        <v>87</v>
      </c>
      <c r="B201" s="22" t="s">
        <v>232</v>
      </c>
    </row>
    <row r="202" spans="1:2" hidden="1" outlineLevel="1">
      <c r="A202" s="22" t="s">
        <v>88</v>
      </c>
      <c r="B202" s="22" t="s">
        <v>233</v>
      </c>
    </row>
    <row r="203" spans="1:2" hidden="1" outlineLevel="1">
      <c r="A203" s="22" t="s">
        <v>89</v>
      </c>
      <c r="B203" s="22" t="s">
        <v>234</v>
      </c>
    </row>
    <row r="204" spans="1:2" hidden="1" outlineLevel="1">
      <c r="A204" s="22" t="s">
        <v>90</v>
      </c>
      <c r="B204" s="22" t="s">
        <v>235</v>
      </c>
    </row>
    <row r="205" spans="1:2" hidden="1" outlineLevel="1">
      <c r="A205" s="22" t="s">
        <v>91</v>
      </c>
      <c r="B205" s="22" t="s">
        <v>236</v>
      </c>
    </row>
    <row r="206" spans="1:2" hidden="1" outlineLevel="1">
      <c r="A206" s="22" t="s">
        <v>92</v>
      </c>
      <c r="B206" s="22" t="s">
        <v>237</v>
      </c>
    </row>
    <row r="207" spans="1:2" hidden="1" outlineLevel="1">
      <c r="A207" s="22" t="s">
        <v>93</v>
      </c>
      <c r="B207" s="22" t="s">
        <v>238</v>
      </c>
    </row>
    <row r="208" spans="1:2" hidden="1" outlineLevel="1">
      <c r="A208" s="22" t="s">
        <v>94</v>
      </c>
      <c r="B208" s="22" t="s">
        <v>239</v>
      </c>
    </row>
    <row r="209" spans="1:2" hidden="1" outlineLevel="1">
      <c r="A209" s="22" t="s">
        <v>95</v>
      </c>
      <c r="B209" s="22" t="s">
        <v>240</v>
      </c>
    </row>
    <row r="210" spans="1:2" hidden="1" outlineLevel="1">
      <c r="A210" s="22" t="s">
        <v>96</v>
      </c>
      <c r="B210" s="22" t="s">
        <v>241</v>
      </c>
    </row>
    <row r="211" spans="1:2" hidden="1" outlineLevel="1">
      <c r="A211" s="22" t="s">
        <v>97</v>
      </c>
      <c r="B211" s="22" t="s">
        <v>242</v>
      </c>
    </row>
    <row r="212" spans="1:2" hidden="1" outlineLevel="1">
      <c r="A212" s="22" t="s">
        <v>98</v>
      </c>
      <c r="B212" s="22" t="s">
        <v>243</v>
      </c>
    </row>
    <row r="213" spans="1:2" hidden="1" outlineLevel="1">
      <c r="A213" s="22" t="s">
        <v>99</v>
      </c>
      <c r="B213" s="22" t="s">
        <v>244</v>
      </c>
    </row>
    <row r="214" spans="1:2" hidden="1" outlineLevel="1">
      <c r="A214" s="22" t="s">
        <v>100</v>
      </c>
      <c r="B214" s="22" t="s">
        <v>245</v>
      </c>
    </row>
    <row r="215" spans="1:2" hidden="1" outlineLevel="1">
      <c r="A215" s="22" t="s">
        <v>101</v>
      </c>
      <c r="B215" s="22" t="s">
        <v>246</v>
      </c>
    </row>
    <row r="216" spans="1:2" hidden="1" outlineLevel="1">
      <c r="A216" s="22" t="s">
        <v>102</v>
      </c>
      <c r="B216" s="22" t="s">
        <v>247</v>
      </c>
    </row>
    <row r="217" spans="1:2" hidden="1" outlineLevel="1">
      <c r="A217" s="22" t="s">
        <v>103</v>
      </c>
      <c r="B217" s="22" t="s">
        <v>248</v>
      </c>
    </row>
    <row r="218" spans="1:2" hidden="1" outlineLevel="1">
      <c r="A218" s="22" t="s">
        <v>104</v>
      </c>
      <c r="B218" s="22" t="s">
        <v>249</v>
      </c>
    </row>
    <row r="219" spans="1:2" hidden="1" outlineLevel="1">
      <c r="A219" s="22" t="s">
        <v>105</v>
      </c>
      <c r="B219" s="22" t="s">
        <v>250</v>
      </c>
    </row>
    <row r="220" spans="1:2" hidden="1" outlineLevel="1">
      <c r="A220" s="22" t="s">
        <v>106</v>
      </c>
      <c r="B220" s="22" t="s">
        <v>251</v>
      </c>
    </row>
    <row r="221" spans="1:2" hidden="1" outlineLevel="1">
      <c r="A221" s="22" t="s">
        <v>107</v>
      </c>
      <c r="B221" s="22" t="s">
        <v>252</v>
      </c>
    </row>
    <row r="222" spans="1:2" hidden="1" outlineLevel="1">
      <c r="A222" s="22" t="s">
        <v>108</v>
      </c>
      <c r="B222" s="22" t="s">
        <v>253</v>
      </c>
    </row>
    <row r="223" spans="1:2" hidden="1" outlineLevel="1">
      <c r="A223" s="22" t="s">
        <v>109</v>
      </c>
      <c r="B223" s="22" t="s">
        <v>254</v>
      </c>
    </row>
    <row r="224" spans="1:2" hidden="1" outlineLevel="1">
      <c r="A224" s="22" t="s">
        <v>110</v>
      </c>
      <c r="B224" s="22" t="s">
        <v>255</v>
      </c>
    </row>
    <row r="225" spans="1:2" hidden="1" outlineLevel="1">
      <c r="A225" s="22" t="s">
        <v>111</v>
      </c>
      <c r="B225" s="22" t="s">
        <v>256</v>
      </c>
    </row>
    <row r="226" spans="1:2" hidden="1" outlineLevel="1">
      <c r="A226" s="22" t="s">
        <v>112</v>
      </c>
      <c r="B226" s="22" t="s">
        <v>257</v>
      </c>
    </row>
    <row r="227" spans="1:2" hidden="1" outlineLevel="1">
      <c r="A227" s="22" t="s">
        <v>113</v>
      </c>
      <c r="B227" s="22" t="s">
        <v>258</v>
      </c>
    </row>
    <row r="228" spans="1:2" hidden="1" outlineLevel="1">
      <c r="A228" s="22" t="s">
        <v>114</v>
      </c>
      <c r="B228" s="22" t="s">
        <v>259</v>
      </c>
    </row>
    <row r="229" spans="1:2" hidden="1" outlineLevel="1">
      <c r="A229" s="22" t="s">
        <v>115</v>
      </c>
      <c r="B229" s="22" t="s">
        <v>260</v>
      </c>
    </row>
    <row r="230" spans="1:2" hidden="1" outlineLevel="1">
      <c r="A230" s="22" t="s">
        <v>116</v>
      </c>
      <c r="B230" s="22" t="s">
        <v>261</v>
      </c>
    </row>
    <row r="231" spans="1:2" hidden="1" outlineLevel="1">
      <c r="A231" s="22" t="s">
        <v>117</v>
      </c>
      <c r="B231" s="22" t="s">
        <v>262</v>
      </c>
    </row>
    <row r="232" spans="1:2" hidden="1" outlineLevel="1">
      <c r="A232" s="22" t="s">
        <v>118</v>
      </c>
      <c r="B232" s="22" t="s">
        <v>263</v>
      </c>
    </row>
    <row r="233" spans="1:2" hidden="1" outlineLevel="1">
      <c r="A233" s="22" t="s">
        <v>119</v>
      </c>
      <c r="B233" s="22" t="s">
        <v>264</v>
      </c>
    </row>
    <row r="234" spans="1:2" hidden="1" outlineLevel="1">
      <c r="A234" s="22" t="s">
        <v>120</v>
      </c>
      <c r="B234" s="22" t="s">
        <v>265</v>
      </c>
    </row>
    <row r="235" spans="1:2" hidden="1" outlineLevel="1">
      <c r="A235" s="22" t="s">
        <v>121</v>
      </c>
      <c r="B235" s="22" t="s">
        <v>266</v>
      </c>
    </row>
    <row r="236" spans="1:2" hidden="1" outlineLevel="1">
      <c r="A236" s="22" t="s">
        <v>122</v>
      </c>
      <c r="B236" s="22" t="s">
        <v>267</v>
      </c>
    </row>
    <row r="237" spans="1:2" hidden="1" outlineLevel="1">
      <c r="A237" s="22" t="s">
        <v>123</v>
      </c>
      <c r="B237" s="22" t="s">
        <v>268</v>
      </c>
    </row>
    <row r="238" spans="1:2" hidden="1" outlineLevel="1">
      <c r="A238" s="22" t="s">
        <v>124</v>
      </c>
      <c r="B238" s="22" t="s">
        <v>269</v>
      </c>
    </row>
    <row r="239" spans="1:2" hidden="1" outlineLevel="1">
      <c r="A239" s="22" t="s">
        <v>125</v>
      </c>
      <c r="B239" s="22" t="s">
        <v>270</v>
      </c>
    </row>
    <row r="240" spans="1:2" hidden="1" outlineLevel="1">
      <c r="A240" s="22" t="s">
        <v>126</v>
      </c>
      <c r="B240" s="22" t="s">
        <v>271</v>
      </c>
    </row>
    <row r="241" spans="1:2" hidden="1" outlineLevel="1">
      <c r="A241" s="22" t="s">
        <v>127</v>
      </c>
      <c r="B241" s="22" t="s">
        <v>272</v>
      </c>
    </row>
    <row r="242" spans="1:2" hidden="1" outlineLevel="1">
      <c r="A242" s="22" t="s">
        <v>128</v>
      </c>
      <c r="B242" s="22" t="s">
        <v>273</v>
      </c>
    </row>
    <row r="243" spans="1:2" hidden="1" outlineLevel="1">
      <c r="A243" s="22" t="s">
        <v>129</v>
      </c>
      <c r="B243" s="22" t="s">
        <v>274</v>
      </c>
    </row>
    <row r="244" spans="1:2" hidden="1" outlineLevel="1">
      <c r="A244" s="22" t="s">
        <v>130</v>
      </c>
      <c r="B244" s="22" t="s">
        <v>275</v>
      </c>
    </row>
    <row r="245" spans="1:2" hidden="1" outlineLevel="1">
      <c r="A245" s="22" t="s">
        <v>131</v>
      </c>
      <c r="B245" s="22" t="s">
        <v>276</v>
      </c>
    </row>
    <row r="246" spans="1:2" hidden="1" outlineLevel="1">
      <c r="A246" s="22" t="s">
        <v>132</v>
      </c>
      <c r="B246" s="22" t="s">
        <v>277</v>
      </c>
    </row>
    <row r="247" spans="1:2" hidden="1" outlineLevel="1">
      <c r="A247" s="22" t="s">
        <v>133</v>
      </c>
      <c r="B247" s="22" t="s">
        <v>278</v>
      </c>
    </row>
    <row r="248" spans="1:2" hidden="1" outlineLevel="1">
      <c r="A248" s="22" t="s">
        <v>134</v>
      </c>
      <c r="B248" s="22" t="s">
        <v>279</v>
      </c>
    </row>
    <row r="249" spans="1:2" hidden="1" outlineLevel="1">
      <c r="A249" s="22" t="s">
        <v>135</v>
      </c>
      <c r="B249" s="22" t="s">
        <v>280</v>
      </c>
    </row>
    <row r="250" spans="1:2" hidden="1" outlineLevel="1">
      <c r="A250" s="22" t="s">
        <v>136</v>
      </c>
      <c r="B250" s="22" t="s">
        <v>281</v>
      </c>
    </row>
    <row r="251" spans="1:2" hidden="1" outlineLevel="1">
      <c r="A251" s="22" t="s">
        <v>137</v>
      </c>
      <c r="B251" s="22" t="s">
        <v>282</v>
      </c>
    </row>
    <row r="252" spans="1:2" hidden="1" outlineLevel="1">
      <c r="A252" s="22" t="s">
        <v>138</v>
      </c>
      <c r="B252" s="22" t="s">
        <v>283</v>
      </c>
    </row>
    <row r="253" spans="1:2" hidden="1" outlineLevel="1">
      <c r="A253" s="22" t="s">
        <v>139</v>
      </c>
      <c r="B253" s="22" t="s">
        <v>284</v>
      </c>
    </row>
    <row r="254" spans="1:2" hidden="1" outlineLevel="1">
      <c r="A254" s="22" t="s">
        <v>140</v>
      </c>
      <c r="B254" s="22" t="s">
        <v>285</v>
      </c>
    </row>
    <row r="255" spans="1:2" hidden="1" outlineLevel="1">
      <c r="A255" s="22" t="s">
        <v>141</v>
      </c>
      <c r="B255" s="22" t="s">
        <v>286</v>
      </c>
    </row>
    <row r="256" spans="1:2" hidden="1" outlineLevel="1">
      <c r="A256" s="22" t="s">
        <v>142</v>
      </c>
      <c r="B256" s="22" t="s">
        <v>287</v>
      </c>
    </row>
    <row r="257" spans="1:49" hidden="1" outlineLevel="1">
      <c r="A257" s="22" t="s">
        <v>143</v>
      </c>
      <c r="B257" s="22" t="s">
        <v>288</v>
      </c>
    </row>
    <row r="258" spans="1:49" hidden="1" outlineLevel="1">
      <c r="A258" s="22" t="s">
        <v>144</v>
      </c>
      <c r="B258" s="22" t="s">
        <v>289</v>
      </c>
      <c r="AV258" s="22" t="s">
        <v>4</v>
      </c>
      <c r="AW258" s="22" t="s">
        <v>5</v>
      </c>
    </row>
    <row r="259" spans="1:49" hidden="1" outlineLevel="1">
      <c r="A259" s="22" t="s">
        <v>145</v>
      </c>
      <c r="B259" s="22" t="s">
        <v>290</v>
      </c>
      <c r="L259" s="21"/>
      <c r="AV259" s="22" t="s">
        <v>6</v>
      </c>
      <c r="AW259" s="22" t="s">
        <v>7</v>
      </c>
    </row>
    <row r="260" spans="1:49" hidden="1" outlineLevel="1">
      <c r="A260" s="22" t="s">
        <v>146</v>
      </c>
      <c r="B260" s="22" t="s">
        <v>291</v>
      </c>
      <c r="L260" s="22" t="s">
        <v>4</v>
      </c>
      <c r="M260" s="22" t="s">
        <v>5</v>
      </c>
      <c r="AV260" s="22" t="s">
        <v>8</v>
      </c>
      <c r="AW260" s="22" t="s">
        <v>1075</v>
      </c>
    </row>
    <row r="261" spans="1:49" hidden="1" outlineLevel="1">
      <c r="A261" s="22" t="s">
        <v>147</v>
      </c>
      <c r="B261" s="22" t="s">
        <v>292</v>
      </c>
      <c r="L261" s="22" t="s">
        <v>6</v>
      </c>
      <c r="M261" s="22" t="s">
        <v>7</v>
      </c>
      <c r="AV261" s="22" t="s">
        <v>9</v>
      </c>
      <c r="AW261" s="22" t="s">
        <v>1076</v>
      </c>
    </row>
    <row r="262" spans="1:49" hidden="1" outlineLevel="1">
      <c r="A262" s="22" t="s">
        <v>148</v>
      </c>
      <c r="B262" s="22" t="s">
        <v>1193</v>
      </c>
      <c r="L262" s="22" t="s">
        <v>8</v>
      </c>
      <c r="M262" s="22" t="s">
        <v>830</v>
      </c>
      <c r="AV262" s="22" t="s">
        <v>10</v>
      </c>
      <c r="AW262" s="22" t="s">
        <v>1077</v>
      </c>
    </row>
    <row r="263" spans="1:49" hidden="1" outlineLevel="1">
      <c r="A263" s="22" t="s">
        <v>149</v>
      </c>
      <c r="B263" s="22" t="s">
        <v>1196</v>
      </c>
      <c r="L263" s="22" t="s">
        <v>9</v>
      </c>
      <c r="M263" s="22" t="s">
        <v>831</v>
      </c>
      <c r="AV263" s="22" t="s">
        <v>11</v>
      </c>
      <c r="AW263" s="22" t="s">
        <v>1078</v>
      </c>
    </row>
    <row r="264" spans="1:49" hidden="1" outlineLevel="1">
      <c r="A264" s="22" t="s">
        <v>150</v>
      </c>
      <c r="B264" s="22" t="s">
        <v>1199</v>
      </c>
      <c r="L264" s="22" t="s">
        <v>10</v>
      </c>
      <c r="M264" s="22" t="s">
        <v>832</v>
      </c>
      <c r="AV264" s="22" t="s">
        <v>12</v>
      </c>
      <c r="AW264" s="22" t="s">
        <v>1079</v>
      </c>
    </row>
    <row r="265" spans="1:49" hidden="1" outlineLevel="1">
      <c r="A265" s="22" t="s">
        <v>151</v>
      </c>
      <c r="B265" s="22" t="s">
        <v>1202</v>
      </c>
      <c r="L265" s="22" t="s">
        <v>11</v>
      </c>
      <c r="M265" s="22" t="s">
        <v>833</v>
      </c>
      <c r="AF265" s="21" t="s">
        <v>931</v>
      </c>
      <c r="AV265" s="22" t="s">
        <v>13</v>
      </c>
      <c r="AW265" s="22" t="s">
        <v>1080</v>
      </c>
    </row>
    <row r="266" spans="1:49" hidden="1" outlineLevel="1">
      <c r="A266" s="22" t="s">
        <v>152</v>
      </c>
      <c r="B266" s="22" t="s">
        <v>1205</v>
      </c>
      <c r="L266" s="22" t="s">
        <v>12</v>
      </c>
      <c r="M266" s="22" t="s">
        <v>834</v>
      </c>
      <c r="AF266" s="22" t="s">
        <v>4</v>
      </c>
      <c r="AG266" s="22" t="s">
        <v>5</v>
      </c>
      <c r="AV266" s="22" t="s">
        <v>14</v>
      </c>
      <c r="AW266" s="22" t="s">
        <v>1081</v>
      </c>
    </row>
    <row r="267" spans="1:49" hidden="1" outlineLevel="1">
      <c r="A267" s="22" t="s">
        <v>153</v>
      </c>
      <c r="B267" s="22" t="s">
        <v>1208</v>
      </c>
      <c r="L267" s="22" t="s">
        <v>13</v>
      </c>
      <c r="M267" s="22" t="s">
        <v>835</v>
      </c>
      <c r="AF267" s="22" t="s">
        <v>6</v>
      </c>
      <c r="AG267" s="22" t="s">
        <v>7</v>
      </c>
      <c r="AV267" s="22" t="s">
        <v>15</v>
      </c>
      <c r="AW267" s="22" t="s">
        <v>1082</v>
      </c>
    </row>
    <row r="268" spans="1:49" hidden="1" outlineLevel="1">
      <c r="A268" s="22" t="s">
        <v>154</v>
      </c>
      <c r="B268" s="22" t="s">
        <v>1211</v>
      </c>
      <c r="L268" s="22" t="s">
        <v>14</v>
      </c>
      <c r="M268" s="22" t="s">
        <v>836</v>
      </c>
      <c r="AF268" s="22" t="s">
        <v>8</v>
      </c>
      <c r="AG268" s="22" t="s">
        <v>907</v>
      </c>
      <c r="AV268" s="22" t="s">
        <v>16</v>
      </c>
      <c r="AW268" s="22" t="s">
        <v>1083</v>
      </c>
    </row>
    <row r="269" spans="1:49" hidden="1" outlineLevel="1">
      <c r="A269" s="22" t="s">
        <v>155</v>
      </c>
      <c r="B269" s="22" t="s">
        <v>1214</v>
      </c>
      <c r="L269" s="22" t="s">
        <v>15</v>
      </c>
      <c r="M269" s="22" t="s">
        <v>837</v>
      </c>
      <c r="AF269" s="22" t="s">
        <v>9</v>
      </c>
      <c r="AG269" s="22" t="s">
        <v>908</v>
      </c>
      <c r="AV269" s="22" t="s">
        <v>17</v>
      </c>
      <c r="AW269" s="22" t="s">
        <v>1084</v>
      </c>
    </row>
    <row r="270" spans="1:49" hidden="1" outlineLevel="1">
      <c r="A270" s="22" t="s">
        <v>156</v>
      </c>
      <c r="B270" s="22" t="s">
        <v>293</v>
      </c>
      <c r="L270" s="22" t="s">
        <v>16</v>
      </c>
      <c r="M270" s="22" t="s">
        <v>838</v>
      </c>
      <c r="AF270" s="22" t="s">
        <v>10</v>
      </c>
      <c r="AG270" s="22" t="s">
        <v>909</v>
      </c>
      <c r="AV270" s="22" t="s">
        <v>18</v>
      </c>
      <c r="AW270" s="22" t="s">
        <v>1085</v>
      </c>
    </row>
    <row r="271" spans="1:49" hidden="1" outlineLevel="1">
      <c r="A271" s="22" t="s">
        <v>157</v>
      </c>
      <c r="B271" s="22" t="s">
        <v>294</v>
      </c>
      <c r="L271" s="22" t="s">
        <v>17</v>
      </c>
      <c r="M271" s="22" t="s">
        <v>839</v>
      </c>
      <c r="AF271" s="22" t="s">
        <v>11</v>
      </c>
      <c r="AG271" s="22" t="s">
        <v>910</v>
      </c>
      <c r="AV271" s="22" t="s">
        <v>19</v>
      </c>
      <c r="AW271" s="22" t="s">
        <v>1086</v>
      </c>
    </row>
    <row r="272" spans="1:49" hidden="1" outlineLevel="1">
      <c r="A272" s="22" t="s">
        <v>295</v>
      </c>
      <c r="B272" s="22" t="s">
        <v>296</v>
      </c>
      <c r="L272" s="22" t="s">
        <v>18</v>
      </c>
      <c r="M272" s="22" t="s">
        <v>840</v>
      </c>
      <c r="AF272" s="22" t="s">
        <v>12</v>
      </c>
      <c r="AG272" s="22" t="s">
        <v>911</v>
      </c>
      <c r="AV272" s="22" t="s">
        <v>20</v>
      </c>
      <c r="AW272" s="22" t="s">
        <v>1087</v>
      </c>
    </row>
    <row r="273" spans="1:67" hidden="1" outlineLevel="1">
      <c r="A273" s="22" t="s">
        <v>297</v>
      </c>
      <c r="B273" s="22" t="s">
        <v>298</v>
      </c>
      <c r="L273" s="22" t="s">
        <v>19</v>
      </c>
      <c r="M273" s="22" t="s">
        <v>841</v>
      </c>
      <c r="AF273" s="22" t="s">
        <v>13</v>
      </c>
      <c r="AG273" s="22" t="s">
        <v>912</v>
      </c>
      <c r="AV273" s="22" t="s">
        <v>21</v>
      </c>
      <c r="AW273" s="22" t="s">
        <v>1088</v>
      </c>
    </row>
    <row r="274" spans="1:67" hidden="1" outlineLevel="1">
      <c r="A274" s="22" t="s">
        <v>299</v>
      </c>
      <c r="B274" s="22" t="s">
        <v>300</v>
      </c>
      <c r="L274" s="22" t="s">
        <v>20</v>
      </c>
      <c r="M274" s="22" t="s">
        <v>842</v>
      </c>
      <c r="AF274" s="22" t="s">
        <v>14</v>
      </c>
      <c r="AG274" s="22" t="s">
        <v>913</v>
      </c>
      <c r="AV274" s="22" t="s">
        <v>22</v>
      </c>
      <c r="AW274" s="22" t="s">
        <v>1089</v>
      </c>
    </row>
    <row r="275" spans="1:67" hidden="1" outlineLevel="1">
      <c r="A275" s="22" t="s">
        <v>301</v>
      </c>
      <c r="B275" s="22" t="s">
        <v>302</v>
      </c>
      <c r="L275" s="22" t="s">
        <v>21</v>
      </c>
      <c r="M275" s="22" t="s">
        <v>843</v>
      </c>
      <c r="AF275" s="22" t="s">
        <v>15</v>
      </c>
      <c r="AG275" s="22" t="s">
        <v>914</v>
      </c>
      <c r="AV275" s="22" t="s">
        <v>23</v>
      </c>
      <c r="AW275" s="22" t="s">
        <v>1090</v>
      </c>
    </row>
    <row r="276" spans="1:67" hidden="1" outlineLevel="1">
      <c r="A276" s="22" t="s">
        <v>303</v>
      </c>
      <c r="B276" s="22" t="s">
        <v>304</v>
      </c>
      <c r="L276" s="22" t="s">
        <v>22</v>
      </c>
      <c r="M276" s="22" t="s">
        <v>844</v>
      </c>
      <c r="AF276" s="22" t="s">
        <v>16</v>
      </c>
      <c r="AG276" s="22" t="s">
        <v>915</v>
      </c>
      <c r="AV276" s="22" t="s">
        <v>24</v>
      </c>
      <c r="AW276" s="22" t="s">
        <v>1091</v>
      </c>
    </row>
    <row r="277" spans="1:67" hidden="1" outlineLevel="1">
      <c r="A277" s="22" t="s">
        <v>305</v>
      </c>
      <c r="B277" s="22" t="s">
        <v>306</v>
      </c>
      <c r="L277" s="22" t="s">
        <v>23</v>
      </c>
      <c r="M277" s="22" t="s">
        <v>845</v>
      </c>
      <c r="AF277" s="22" t="s">
        <v>17</v>
      </c>
      <c r="AG277" s="22" t="s">
        <v>916</v>
      </c>
      <c r="AV277" s="22" t="s">
        <v>54</v>
      </c>
      <c r="AW277" s="22" t="s">
        <v>1092</v>
      </c>
    </row>
    <row r="278" spans="1:67" hidden="1" outlineLevel="1">
      <c r="A278" s="22" t="s">
        <v>307</v>
      </c>
      <c r="B278" s="22" t="s">
        <v>308</v>
      </c>
      <c r="L278" s="22" t="s">
        <v>24</v>
      </c>
      <c r="M278" s="22" t="s">
        <v>846</v>
      </c>
      <c r="AF278" s="22" t="s">
        <v>18</v>
      </c>
      <c r="AG278" s="22" t="s">
        <v>917</v>
      </c>
      <c r="AV278" s="22" t="s">
        <v>55</v>
      </c>
      <c r="AW278" s="22" t="s">
        <v>1093</v>
      </c>
    </row>
    <row r="279" spans="1:67" hidden="1" outlineLevel="1">
      <c r="A279" s="22" t="s">
        <v>309</v>
      </c>
      <c r="B279" s="22" t="s">
        <v>310</v>
      </c>
      <c r="L279" s="22" t="s">
        <v>54</v>
      </c>
      <c r="M279" s="22" t="s">
        <v>847</v>
      </c>
      <c r="AF279" s="22" t="s">
        <v>19</v>
      </c>
      <c r="AG279" s="22" t="s">
        <v>918</v>
      </c>
      <c r="AV279" s="22" t="s">
        <v>69</v>
      </c>
      <c r="AW279" s="22" t="s">
        <v>63</v>
      </c>
    </row>
    <row r="280" spans="1:67" collapsed="1">
      <c r="A280" s="22" t="s">
        <v>25</v>
      </c>
      <c r="B280" s="22" t="s">
        <v>70</v>
      </c>
      <c r="L280" s="22" t="s">
        <v>25</v>
      </c>
      <c r="M280" s="22" t="s">
        <v>70</v>
      </c>
      <c r="AF280" s="22" t="s">
        <v>25</v>
      </c>
      <c r="AG280" s="22" t="s">
        <v>70</v>
      </c>
      <c r="AV280" s="22" t="s">
        <v>25</v>
      </c>
      <c r="AW280" s="22" t="s">
        <v>70</v>
      </c>
    </row>
    <row r="281" spans="1:67">
      <c r="A281" s="22" t="s">
        <v>26</v>
      </c>
      <c r="B281" s="22" t="s">
        <v>43</v>
      </c>
      <c r="L281" s="22" t="s">
        <v>26</v>
      </c>
      <c r="M281" s="22" t="s">
        <v>43</v>
      </c>
      <c r="AF281" s="22" t="s">
        <v>26</v>
      </c>
      <c r="AG281" s="22" t="s">
        <v>43</v>
      </c>
      <c r="AV281" s="22" t="s">
        <v>26</v>
      </c>
      <c r="AW281" s="22" t="s">
        <v>43</v>
      </c>
    </row>
    <row r="282" spans="1:67">
      <c r="A282" s="22" t="s">
        <v>28</v>
      </c>
      <c r="B282" s="22" t="s">
        <v>29</v>
      </c>
      <c r="L282" s="22" t="s">
        <v>28</v>
      </c>
      <c r="M282" s="22" t="s">
        <v>29</v>
      </c>
      <c r="AF282" s="22" t="s">
        <v>28</v>
      </c>
      <c r="AG282" s="22" t="s">
        <v>29</v>
      </c>
      <c r="AV282" s="22" t="s">
        <v>28</v>
      </c>
      <c r="AW282" s="22" t="s">
        <v>29</v>
      </c>
    </row>
    <row r="283" spans="1:67">
      <c r="A283" s="22" t="s">
        <v>32</v>
      </c>
      <c r="B283" s="22" t="s">
        <v>33</v>
      </c>
      <c r="L283" s="22" t="s">
        <v>32</v>
      </c>
      <c r="M283" s="22" t="s">
        <v>33</v>
      </c>
      <c r="AF283" s="22" t="s">
        <v>32</v>
      </c>
      <c r="AG283" s="22" t="s">
        <v>33</v>
      </c>
      <c r="AV283" s="22" t="s">
        <v>32</v>
      </c>
      <c r="AW283" s="22" t="s">
        <v>33</v>
      </c>
    </row>
    <row r="284" spans="1:67">
      <c r="A284" s="22" t="s">
        <v>34</v>
      </c>
      <c r="B284" s="22" t="s">
        <v>31</v>
      </c>
      <c r="L284" s="22" t="s">
        <v>34</v>
      </c>
      <c r="M284" s="22" t="s">
        <v>31</v>
      </c>
      <c r="AF284" s="22" t="s">
        <v>34</v>
      </c>
      <c r="AG284" s="22" t="s">
        <v>31</v>
      </c>
      <c r="AV284" s="22" t="s">
        <v>34</v>
      </c>
      <c r="AW284" s="22" t="s">
        <v>31</v>
      </c>
    </row>
    <row r="285" spans="1:67">
      <c r="A285" s="22" t="s">
        <v>35</v>
      </c>
      <c r="B285" s="22" t="s">
        <v>36</v>
      </c>
      <c r="L285" s="22" t="s">
        <v>35</v>
      </c>
      <c r="M285" s="22" t="s">
        <v>36</v>
      </c>
      <c r="AF285" s="22" t="s">
        <v>35</v>
      </c>
      <c r="AG285" s="22" t="s">
        <v>36</v>
      </c>
      <c r="AV285" s="22" t="s">
        <v>35</v>
      </c>
      <c r="AW285" s="22" t="s">
        <v>36</v>
      </c>
    </row>
    <row r="286" spans="1:67">
      <c r="A286" s="22" t="s">
        <v>37</v>
      </c>
      <c r="B286" s="22" t="s">
        <v>38</v>
      </c>
      <c r="L286" s="22" t="s">
        <v>37</v>
      </c>
      <c r="M286" s="22" t="s">
        <v>38</v>
      </c>
      <c r="AF286" s="22" t="s">
        <v>37</v>
      </c>
      <c r="AG286" s="22" t="s">
        <v>38</v>
      </c>
      <c r="AV286" s="22" t="s">
        <v>37</v>
      </c>
      <c r="AW286" s="22" t="s">
        <v>38</v>
      </c>
    </row>
    <row r="288" spans="1:67">
      <c r="A288" s="22" t="s">
        <v>36</v>
      </c>
      <c r="B288" s="22" t="s">
        <v>39</v>
      </c>
      <c r="C288" s="22" t="s">
        <v>1217</v>
      </c>
      <c r="D288" s="22" t="s">
        <v>1218</v>
      </c>
      <c r="E288" s="22" t="s">
        <v>1219</v>
      </c>
      <c r="F288" s="22" t="s">
        <v>1220</v>
      </c>
      <c r="G288" s="22" t="s">
        <v>1221</v>
      </c>
      <c r="H288" s="22" t="s">
        <v>1222</v>
      </c>
      <c r="I288" s="22" t="s">
        <v>1223</v>
      </c>
      <c r="J288" s="22" t="s">
        <v>1224</v>
      </c>
      <c r="K288" s="22" t="s">
        <v>401</v>
      </c>
      <c r="L288" s="22" t="s">
        <v>36</v>
      </c>
      <c r="M288" s="22" t="s">
        <v>39</v>
      </c>
      <c r="N288" s="22" t="s">
        <v>848</v>
      </c>
      <c r="O288" s="22" t="s">
        <v>849</v>
      </c>
      <c r="P288" s="22" t="s">
        <v>850</v>
      </c>
      <c r="Q288" s="22" t="s">
        <v>851</v>
      </c>
      <c r="R288" s="22" t="s">
        <v>852</v>
      </c>
      <c r="S288" s="22" t="s">
        <v>853</v>
      </c>
      <c r="T288" s="22" t="s">
        <v>854</v>
      </c>
      <c r="U288" s="22" t="s">
        <v>855</v>
      </c>
      <c r="V288" s="22" t="s">
        <v>856</v>
      </c>
      <c r="W288" s="22" t="s">
        <v>857</v>
      </c>
      <c r="X288" s="22" t="s">
        <v>858</v>
      </c>
      <c r="Y288" s="22" t="s">
        <v>859</v>
      </c>
      <c r="Z288" s="22" t="s">
        <v>860</v>
      </c>
      <c r="AA288" s="22" t="s">
        <v>861</v>
      </c>
      <c r="AB288" s="22" t="s">
        <v>862</v>
      </c>
      <c r="AC288" s="22" t="s">
        <v>863</v>
      </c>
      <c r="AD288" s="22" t="s">
        <v>864</v>
      </c>
      <c r="AE288" s="22" t="s">
        <v>865</v>
      </c>
      <c r="AF288" s="22" t="s">
        <v>36</v>
      </c>
      <c r="AG288" s="22" t="s">
        <v>39</v>
      </c>
      <c r="AH288" s="22" t="s">
        <v>919</v>
      </c>
      <c r="AI288" s="22" t="s">
        <v>920</v>
      </c>
      <c r="AJ288" s="22" t="s">
        <v>921</v>
      </c>
      <c r="AK288" s="22" t="s">
        <v>922</v>
      </c>
      <c r="AL288" s="22" t="s">
        <v>923</v>
      </c>
      <c r="AM288" s="22" t="s">
        <v>924</v>
      </c>
      <c r="AN288" s="22" t="s">
        <v>925</v>
      </c>
      <c r="AO288" s="22" t="s">
        <v>926</v>
      </c>
      <c r="AP288" s="22" t="s">
        <v>927</v>
      </c>
      <c r="AQ288" s="22" t="s">
        <v>928</v>
      </c>
      <c r="AR288" s="22" t="s">
        <v>929</v>
      </c>
      <c r="AS288" s="22" t="s">
        <v>930</v>
      </c>
      <c r="AT288" s="22" t="s">
        <v>1112</v>
      </c>
      <c r="AU288" s="22" t="s">
        <v>40</v>
      </c>
      <c r="AV288" s="22" t="s">
        <v>1302</v>
      </c>
      <c r="AW288" s="22" t="s">
        <v>1303</v>
      </c>
      <c r="AX288" s="22" t="s">
        <v>1094</v>
      </c>
      <c r="AY288" s="22" t="s">
        <v>1095</v>
      </c>
      <c r="AZ288" s="22" t="s">
        <v>1096</v>
      </c>
      <c r="BA288" s="22" t="s">
        <v>1097</v>
      </c>
      <c r="BB288" s="22" t="s">
        <v>1098</v>
      </c>
      <c r="BC288" s="22" t="s">
        <v>1099</v>
      </c>
      <c r="BD288" s="22" t="s">
        <v>1100</v>
      </c>
      <c r="BE288" s="22" t="s">
        <v>1101</v>
      </c>
      <c r="BF288" s="22" t="s">
        <v>1102</v>
      </c>
      <c r="BG288" s="22" t="s">
        <v>1103</v>
      </c>
      <c r="BH288" s="22" t="s">
        <v>1104</v>
      </c>
      <c r="BI288" s="22" t="s">
        <v>1105</v>
      </c>
      <c r="BJ288" s="22" t="s">
        <v>1106</v>
      </c>
      <c r="BK288" s="22" t="s">
        <v>1107</v>
      </c>
      <c r="BL288" s="22" t="s">
        <v>1108</v>
      </c>
      <c r="BM288" s="22" t="s">
        <v>1109</v>
      </c>
      <c r="BN288" s="22" t="s">
        <v>1110</v>
      </c>
      <c r="BO288" s="22" t="s">
        <v>1111</v>
      </c>
    </row>
    <row r="289" spans="1:67">
      <c r="A289" s="22" t="s">
        <v>71</v>
      </c>
      <c r="B289" s="22" t="s">
        <v>44</v>
      </c>
      <c r="C289" s="22">
        <v>49.904456000000003</v>
      </c>
      <c r="D289" s="22">
        <v>59.350757999999999</v>
      </c>
      <c r="E289" s="22">
        <v>46.694837999999997</v>
      </c>
      <c r="F289" s="22">
        <v>36.953626999999997</v>
      </c>
      <c r="G289" s="22">
        <v>57.736141000000003</v>
      </c>
      <c r="H289" s="22">
        <v>59.673158999999998</v>
      </c>
      <c r="I289" s="22">
        <v>32.928013</v>
      </c>
      <c r="J289" s="22">
        <v>34.209105999999998</v>
      </c>
      <c r="K289" s="22">
        <v>42.283923999999999</v>
      </c>
      <c r="L289" s="22" t="s">
        <v>71</v>
      </c>
      <c r="M289" s="22" t="s">
        <v>44</v>
      </c>
      <c r="N289" s="22">
        <v>176.14054999999999</v>
      </c>
      <c r="O289" s="22">
        <v>228.46599000000001</v>
      </c>
      <c r="P289" s="22">
        <v>170.5198</v>
      </c>
      <c r="Q289" s="22">
        <v>121.36514</v>
      </c>
      <c r="R289" s="22">
        <v>213.55821</v>
      </c>
      <c r="S289" s="22">
        <v>222.63874999999999</v>
      </c>
      <c r="T289" s="22">
        <v>104.73462000000001</v>
      </c>
      <c r="U289" s="22">
        <v>110.86785</v>
      </c>
      <c r="V289" s="22">
        <v>128.16283999999999</v>
      </c>
      <c r="W289" s="22">
        <v>194.36921000000001</v>
      </c>
      <c r="X289" s="22">
        <v>246.66967</v>
      </c>
      <c r="Y289" s="22">
        <v>188.74960999999999</v>
      </c>
      <c r="Z289" s="22">
        <v>139.61729</v>
      </c>
      <c r="AA289" s="22">
        <v>231.76837</v>
      </c>
      <c r="AB289" s="22">
        <v>240.84608</v>
      </c>
      <c r="AC289" s="22">
        <v>122.99388999999999</v>
      </c>
      <c r="AD289" s="22">
        <v>129.12429</v>
      </c>
      <c r="AE289" s="22">
        <v>146.41298</v>
      </c>
      <c r="AF289" s="22" t="s">
        <v>71</v>
      </c>
      <c r="AG289" s="22" t="s">
        <v>44</v>
      </c>
      <c r="AH289" s="22">
        <v>0.12073666</v>
      </c>
      <c r="AI289" s="22">
        <v>4.1421080999999998E-2</v>
      </c>
      <c r="AJ289" s="22">
        <v>9.2634397000000007E-3</v>
      </c>
      <c r="AK289" s="22">
        <v>1.0105486E-2</v>
      </c>
      <c r="AL289" s="22">
        <v>6.5388768000000002E-3</v>
      </c>
      <c r="AM289" s="22">
        <v>9.2634397000000007E-3</v>
      </c>
      <c r="AN289" s="22">
        <v>1.0105486E-2</v>
      </c>
      <c r="AO289" s="22">
        <v>6.5388768000000002E-3</v>
      </c>
      <c r="AP289" s="22">
        <v>0.12696995</v>
      </c>
      <c r="AQ289" s="22">
        <v>0.12696995</v>
      </c>
      <c r="AR289" s="22">
        <v>0.13376083</v>
      </c>
      <c r="AS289" s="22">
        <v>3.8034406999999999E-2</v>
      </c>
      <c r="AT289" s="22">
        <v>0.19432806999999999</v>
      </c>
      <c r="AU289" s="22">
        <v>1.3493231E-2</v>
      </c>
      <c r="AV289" s="22">
        <v>0.12120301999999999</v>
      </c>
      <c r="AW289" s="22">
        <v>0.18569258999999999</v>
      </c>
      <c r="AX289" s="22">
        <v>10.277396</v>
      </c>
      <c r="AY289" s="22">
        <v>12.250031</v>
      </c>
      <c r="AZ289" s="22">
        <v>9.4394767999999996</v>
      </c>
      <c r="BA289" s="22">
        <v>12.216286999999999</v>
      </c>
      <c r="BB289" s="22">
        <v>12.216286999999999</v>
      </c>
      <c r="BC289" s="22">
        <v>12.216286999999999</v>
      </c>
      <c r="BD289" s="22">
        <v>9.4394767999999996</v>
      </c>
      <c r="BE289" s="22">
        <v>9.4394767999999996</v>
      </c>
      <c r="BF289" s="22">
        <v>10.277396</v>
      </c>
      <c r="BG289" s="22">
        <v>11.935452</v>
      </c>
      <c r="BH289" s="22">
        <v>10.674185</v>
      </c>
      <c r="BI289" s="22">
        <v>10.210485</v>
      </c>
      <c r="BJ289" s="22">
        <v>10.674185</v>
      </c>
      <c r="BK289" s="22">
        <v>11.981649000000001</v>
      </c>
      <c r="BL289" s="22">
        <v>11.981649000000001</v>
      </c>
      <c r="BM289" s="22">
        <v>10.210485</v>
      </c>
      <c r="BN289" s="22">
        <v>10.210485</v>
      </c>
      <c r="BO289" s="22">
        <v>11.935452</v>
      </c>
    </row>
    <row r="300" spans="1:67" s="21" customFormat="1">
      <c r="A300" s="21" t="s">
        <v>158</v>
      </c>
    </row>
    <row r="301" spans="1:67" hidden="1" outlineLevel="1">
      <c r="A301" s="22" t="s">
        <v>4</v>
      </c>
      <c r="B301" s="22" t="s">
        <v>5</v>
      </c>
    </row>
    <row r="302" spans="1:67" hidden="1" outlineLevel="1">
      <c r="A302" s="22" t="s">
        <v>6</v>
      </c>
      <c r="B302" s="22" t="s">
        <v>7</v>
      </c>
    </row>
    <row r="303" spans="1:67" hidden="1" outlineLevel="1">
      <c r="A303" s="22" t="s">
        <v>8</v>
      </c>
      <c r="B303" s="22" t="s">
        <v>203</v>
      </c>
    </row>
    <row r="304" spans="1:67" hidden="1" outlineLevel="1">
      <c r="A304" s="22" t="s">
        <v>9</v>
      </c>
      <c r="B304" s="22" t="s">
        <v>204</v>
      </c>
    </row>
    <row r="305" spans="1:2" hidden="1" outlineLevel="1">
      <c r="A305" s="22" t="s">
        <v>10</v>
      </c>
      <c r="B305" s="22" t="s">
        <v>205</v>
      </c>
    </row>
    <row r="306" spans="1:2" hidden="1" outlineLevel="1">
      <c r="A306" s="22" t="s">
        <v>11</v>
      </c>
      <c r="B306" s="22" t="s">
        <v>206</v>
      </c>
    </row>
    <row r="307" spans="1:2" hidden="1" outlineLevel="1">
      <c r="A307" s="22" t="s">
        <v>12</v>
      </c>
      <c r="B307" s="22" t="s">
        <v>207</v>
      </c>
    </row>
    <row r="308" spans="1:2" hidden="1" outlineLevel="1">
      <c r="A308" s="22" t="s">
        <v>13</v>
      </c>
      <c r="B308" s="22" t="s">
        <v>208</v>
      </c>
    </row>
    <row r="309" spans="1:2" hidden="1" outlineLevel="1">
      <c r="A309" s="22" t="s">
        <v>14</v>
      </c>
      <c r="B309" s="22" t="s">
        <v>209</v>
      </c>
    </row>
    <row r="310" spans="1:2" hidden="1" outlineLevel="1">
      <c r="A310" s="22" t="s">
        <v>15</v>
      </c>
      <c r="B310" s="22" t="s">
        <v>210</v>
      </c>
    </row>
    <row r="311" spans="1:2" hidden="1" outlineLevel="1">
      <c r="A311" s="22" t="s">
        <v>16</v>
      </c>
      <c r="B311" s="22" t="s">
        <v>211</v>
      </c>
    </row>
    <row r="312" spans="1:2" hidden="1" outlineLevel="1">
      <c r="A312" s="22" t="s">
        <v>17</v>
      </c>
      <c r="B312" s="22" t="s">
        <v>212</v>
      </c>
    </row>
    <row r="313" spans="1:2" hidden="1" outlineLevel="1">
      <c r="A313" s="22" t="s">
        <v>18</v>
      </c>
      <c r="B313" s="22" t="s">
        <v>213</v>
      </c>
    </row>
    <row r="314" spans="1:2" hidden="1" outlineLevel="1">
      <c r="A314" s="22" t="s">
        <v>19</v>
      </c>
      <c r="B314" s="22" t="s">
        <v>214</v>
      </c>
    </row>
    <row r="315" spans="1:2" hidden="1" outlineLevel="1">
      <c r="A315" s="22" t="s">
        <v>20</v>
      </c>
      <c r="B315" s="22" t="s">
        <v>215</v>
      </c>
    </row>
    <row r="316" spans="1:2" hidden="1" outlineLevel="1">
      <c r="A316" s="22" t="s">
        <v>21</v>
      </c>
      <c r="B316" s="22" t="s">
        <v>216</v>
      </c>
    </row>
    <row r="317" spans="1:2" hidden="1" outlineLevel="1">
      <c r="A317" s="22" t="s">
        <v>22</v>
      </c>
      <c r="B317" s="22" t="s">
        <v>217</v>
      </c>
    </row>
    <row r="318" spans="1:2" hidden="1" outlineLevel="1">
      <c r="A318" s="22" t="s">
        <v>23</v>
      </c>
      <c r="B318" s="22" t="s">
        <v>218</v>
      </c>
    </row>
    <row r="319" spans="1:2" hidden="1" outlineLevel="1">
      <c r="A319" s="22" t="s">
        <v>24</v>
      </c>
      <c r="B319" s="22" t="s">
        <v>219</v>
      </c>
    </row>
    <row r="320" spans="1:2" hidden="1" outlineLevel="1">
      <c r="A320" s="22" t="s">
        <v>54</v>
      </c>
      <c r="B320" s="22" t="s">
        <v>220</v>
      </c>
    </row>
    <row r="321" spans="1:2" hidden="1" outlineLevel="1">
      <c r="A321" s="22" t="s">
        <v>55</v>
      </c>
      <c r="B321" s="22" t="s">
        <v>221</v>
      </c>
    </row>
    <row r="322" spans="1:2" hidden="1" outlineLevel="1">
      <c r="A322" s="22" t="s">
        <v>69</v>
      </c>
      <c r="B322" s="22" t="s">
        <v>222</v>
      </c>
    </row>
    <row r="323" spans="1:2" hidden="1" outlineLevel="1">
      <c r="A323" s="22" t="s">
        <v>78</v>
      </c>
      <c r="B323" s="22" t="s">
        <v>223</v>
      </c>
    </row>
    <row r="324" spans="1:2" hidden="1" outlineLevel="1">
      <c r="A324" s="22" t="s">
        <v>79</v>
      </c>
      <c r="B324" s="22" t="s">
        <v>224</v>
      </c>
    </row>
    <row r="325" spans="1:2" hidden="1" outlineLevel="1">
      <c r="A325" s="22" t="s">
        <v>80</v>
      </c>
      <c r="B325" s="22" t="s">
        <v>225</v>
      </c>
    </row>
    <row r="326" spans="1:2" hidden="1" outlineLevel="1">
      <c r="A326" s="22" t="s">
        <v>81</v>
      </c>
      <c r="B326" s="22" t="s">
        <v>226</v>
      </c>
    </row>
    <row r="327" spans="1:2" hidden="1" outlineLevel="1">
      <c r="A327" s="22" t="s">
        <v>82</v>
      </c>
      <c r="B327" s="22" t="s">
        <v>227</v>
      </c>
    </row>
    <row r="328" spans="1:2" hidden="1" outlineLevel="1">
      <c r="A328" s="22" t="s">
        <v>83</v>
      </c>
      <c r="B328" s="22" t="s">
        <v>228</v>
      </c>
    </row>
    <row r="329" spans="1:2" hidden="1" outlineLevel="1">
      <c r="A329" s="22" t="s">
        <v>84</v>
      </c>
      <c r="B329" s="22" t="s">
        <v>229</v>
      </c>
    </row>
    <row r="330" spans="1:2" hidden="1" outlineLevel="1">
      <c r="A330" s="22" t="s">
        <v>85</v>
      </c>
      <c r="B330" s="22" t="s">
        <v>230</v>
      </c>
    </row>
    <row r="331" spans="1:2" hidden="1" outlineLevel="1">
      <c r="A331" s="22" t="s">
        <v>86</v>
      </c>
      <c r="B331" s="22" t="s">
        <v>231</v>
      </c>
    </row>
    <row r="332" spans="1:2" hidden="1" outlineLevel="1">
      <c r="A332" s="22" t="s">
        <v>87</v>
      </c>
      <c r="B332" s="22" t="s">
        <v>232</v>
      </c>
    </row>
    <row r="333" spans="1:2" hidden="1" outlineLevel="1">
      <c r="A333" s="22" t="s">
        <v>88</v>
      </c>
      <c r="B333" s="22" t="s">
        <v>233</v>
      </c>
    </row>
    <row r="334" spans="1:2" hidden="1" outlineLevel="1">
      <c r="A334" s="22" t="s">
        <v>89</v>
      </c>
      <c r="B334" s="22" t="s">
        <v>234</v>
      </c>
    </row>
    <row r="335" spans="1:2" hidden="1" outlineLevel="1">
      <c r="A335" s="22" t="s">
        <v>90</v>
      </c>
      <c r="B335" s="22" t="s">
        <v>235</v>
      </c>
    </row>
    <row r="336" spans="1:2" hidden="1" outlineLevel="1">
      <c r="A336" s="22" t="s">
        <v>91</v>
      </c>
      <c r="B336" s="22" t="s">
        <v>236</v>
      </c>
    </row>
    <row r="337" spans="1:2" hidden="1" outlineLevel="1">
      <c r="A337" s="22" t="s">
        <v>92</v>
      </c>
      <c r="B337" s="22" t="s">
        <v>237</v>
      </c>
    </row>
    <row r="338" spans="1:2" hidden="1" outlineLevel="1">
      <c r="A338" s="22" t="s">
        <v>93</v>
      </c>
      <c r="B338" s="22" t="s">
        <v>238</v>
      </c>
    </row>
    <row r="339" spans="1:2" hidden="1" outlineLevel="1">
      <c r="A339" s="22" t="s">
        <v>94</v>
      </c>
      <c r="B339" s="22" t="s">
        <v>239</v>
      </c>
    </row>
    <row r="340" spans="1:2" hidden="1" outlineLevel="1">
      <c r="A340" s="22" t="s">
        <v>95</v>
      </c>
      <c r="B340" s="22" t="s">
        <v>240</v>
      </c>
    </row>
    <row r="341" spans="1:2" hidden="1" outlineLevel="1">
      <c r="A341" s="22" t="s">
        <v>96</v>
      </c>
      <c r="B341" s="22" t="s">
        <v>241</v>
      </c>
    </row>
    <row r="342" spans="1:2" hidden="1" outlineLevel="1">
      <c r="A342" s="22" t="s">
        <v>97</v>
      </c>
      <c r="B342" s="22" t="s">
        <v>242</v>
      </c>
    </row>
    <row r="343" spans="1:2" hidden="1" outlineLevel="1">
      <c r="A343" s="22" t="s">
        <v>98</v>
      </c>
      <c r="B343" s="22" t="s">
        <v>243</v>
      </c>
    </row>
    <row r="344" spans="1:2" hidden="1" outlineLevel="1">
      <c r="A344" s="22" t="s">
        <v>99</v>
      </c>
      <c r="B344" s="22" t="s">
        <v>244</v>
      </c>
    </row>
    <row r="345" spans="1:2" hidden="1" outlineLevel="1">
      <c r="A345" s="22" t="s">
        <v>100</v>
      </c>
      <c r="B345" s="22" t="s">
        <v>245</v>
      </c>
    </row>
    <row r="346" spans="1:2" hidden="1" outlineLevel="1">
      <c r="A346" s="22" t="s">
        <v>101</v>
      </c>
      <c r="B346" s="22" t="s">
        <v>246</v>
      </c>
    </row>
    <row r="347" spans="1:2" hidden="1" outlineLevel="1">
      <c r="A347" s="22" t="s">
        <v>102</v>
      </c>
      <c r="B347" s="22" t="s">
        <v>247</v>
      </c>
    </row>
    <row r="348" spans="1:2" hidden="1" outlineLevel="1">
      <c r="A348" s="22" t="s">
        <v>103</v>
      </c>
      <c r="B348" s="22" t="s">
        <v>248</v>
      </c>
    </row>
    <row r="349" spans="1:2" hidden="1" outlineLevel="1">
      <c r="A349" s="22" t="s">
        <v>104</v>
      </c>
      <c r="B349" s="22" t="s">
        <v>249</v>
      </c>
    </row>
    <row r="350" spans="1:2" hidden="1" outlineLevel="1">
      <c r="A350" s="22" t="s">
        <v>105</v>
      </c>
      <c r="B350" s="22" t="s">
        <v>250</v>
      </c>
    </row>
    <row r="351" spans="1:2" hidden="1" outlineLevel="1">
      <c r="A351" s="22" t="s">
        <v>106</v>
      </c>
      <c r="B351" s="22" t="s">
        <v>251</v>
      </c>
    </row>
    <row r="352" spans="1:2" hidden="1" outlineLevel="1">
      <c r="A352" s="22" t="s">
        <v>107</v>
      </c>
      <c r="B352" s="22" t="s">
        <v>252</v>
      </c>
    </row>
    <row r="353" spans="1:2" hidden="1" outlineLevel="1">
      <c r="A353" s="22" t="s">
        <v>108</v>
      </c>
      <c r="B353" s="22" t="s">
        <v>253</v>
      </c>
    </row>
    <row r="354" spans="1:2" hidden="1" outlineLevel="1">
      <c r="A354" s="22" t="s">
        <v>109</v>
      </c>
      <c r="B354" s="22" t="s">
        <v>254</v>
      </c>
    </row>
    <row r="355" spans="1:2" hidden="1" outlineLevel="1">
      <c r="A355" s="22" t="s">
        <v>110</v>
      </c>
      <c r="B355" s="22" t="s">
        <v>255</v>
      </c>
    </row>
    <row r="356" spans="1:2" hidden="1" outlineLevel="1">
      <c r="A356" s="22" t="s">
        <v>111</v>
      </c>
      <c r="B356" s="22" t="s">
        <v>256</v>
      </c>
    </row>
    <row r="357" spans="1:2" hidden="1" outlineLevel="1">
      <c r="A357" s="22" t="s">
        <v>112</v>
      </c>
      <c r="B357" s="22" t="s">
        <v>257</v>
      </c>
    </row>
    <row r="358" spans="1:2" hidden="1" outlineLevel="1">
      <c r="A358" s="22" t="s">
        <v>113</v>
      </c>
      <c r="B358" s="22" t="s">
        <v>258</v>
      </c>
    </row>
    <row r="359" spans="1:2" hidden="1" outlineLevel="1">
      <c r="A359" s="22" t="s">
        <v>114</v>
      </c>
      <c r="B359" s="22" t="s">
        <v>259</v>
      </c>
    </row>
    <row r="360" spans="1:2" hidden="1" outlineLevel="1">
      <c r="A360" s="22" t="s">
        <v>115</v>
      </c>
      <c r="B360" s="22" t="s">
        <v>260</v>
      </c>
    </row>
    <row r="361" spans="1:2" hidden="1" outlineLevel="1">
      <c r="A361" s="22" t="s">
        <v>116</v>
      </c>
      <c r="B361" s="22" t="s">
        <v>261</v>
      </c>
    </row>
    <row r="362" spans="1:2" hidden="1" outlineLevel="1">
      <c r="A362" s="22" t="s">
        <v>117</v>
      </c>
      <c r="B362" s="22" t="s">
        <v>262</v>
      </c>
    </row>
    <row r="363" spans="1:2" hidden="1" outlineLevel="1">
      <c r="A363" s="22" t="s">
        <v>118</v>
      </c>
      <c r="B363" s="22" t="s">
        <v>263</v>
      </c>
    </row>
    <row r="364" spans="1:2" hidden="1" outlineLevel="1">
      <c r="A364" s="22" t="s">
        <v>119</v>
      </c>
      <c r="B364" s="22" t="s">
        <v>264</v>
      </c>
    </row>
    <row r="365" spans="1:2" hidden="1" outlineLevel="1">
      <c r="A365" s="22" t="s">
        <v>120</v>
      </c>
      <c r="B365" s="22" t="s">
        <v>265</v>
      </c>
    </row>
    <row r="366" spans="1:2" hidden="1" outlineLevel="1">
      <c r="A366" s="22" t="s">
        <v>121</v>
      </c>
      <c r="B366" s="22" t="s">
        <v>266</v>
      </c>
    </row>
    <row r="367" spans="1:2" hidden="1" outlineLevel="1">
      <c r="A367" s="22" t="s">
        <v>122</v>
      </c>
      <c r="B367" s="22" t="s">
        <v>267</v>
      </c>
    </row>
    <row r="368" spans="1:2" hidden="1" outlineLevel="1">
      <c r="A368" s="22" t="s">
        <v>123</v>
      </c>
      <c r="B368" s="22" t="s">
        <v>268</v>
      </c>
    </row>
    <row r="369" spans="1:2" hidden="1" outlineLevel="1">
      <c r="A369" s="22" t="s">
        <v>124</v>
      </c>
      <c r="B369" s="22" t="s">
        <v>269</v>
      </c>
    </row>
    <row r="370" spans="1:2" hidden="1" outlineLevel="1">
      <c r="A370" s="22" t="s">
        <v>125</v>
      </c>
      <c r="B370" s="22" t="s">
        <v>270</v>
      </c>
    </row>
    <row r="371" spans="1:2" hidden="1" outlineLevel="1">
      <c r="A371" s="22" t="s">
        <v>126</v>
      </c>
      <c r="B371" s="22" t="s">
        <v>271</v>
      </c>
    </row>
    <row r="372" spans="1:2" hidden="1" outlineLevel="1">
      <c r="A372" s="22" t="s">
        <v>127</v>
      </c>
      <c r="B372" s="22" t="s">
        <v>272</v>
      </c>
    </row>
    <row r="373" spans="1:2" hidden="1" outlineLevel="1">
      <c r="A373" s="22" t="s">
        <v>128</v>
      </c>
      <c r="B373" s="22" t="s">
        <v>273</v>
      </c>
    </row>
    <row r="374" spans="1:2" hidden="1" outlineLevel="1">
      <c r="A374" s="22" t="s">
        <v>129</v>
      </c>
      <c r="B374" s="22" t="s">
        <v>274</v>
      </c>
    </row>
    <row r="375" spans="1:2" hidden="1" outlineLevel="1">
      <c r="A375" s="22" t="s">
        <v>130</v>
      </c>
      <c r="B375" s="22" t="s">
        <v>275</v>
      </c>
    </row>
    <row r="376" spans="1:2" hidden="1" outlineLevel="1">
      <c r="A376" s="22" t="s">
        <v>131</v>
      </c>
      <c r="B376" s="22" t="s">
        <v>276</v>
      </c>
    </row>
    <row r="377" spans="1:2" hidden="1" outlineLevel="1">
      <c r="A377" s="22" t="s">
        <v>132</v>
      </c>
      <c r="B377" s="22" t="s">
        <v>277</v>
      </c>
    </row>
    <row r="378" spans="1:2" hidden="1" outlineLevel="1">
      <c r="A378" s="22" t="s">
        <v>133</v>
      </c>
      <c r="B378" s="22" t="s">
        <v>278</v>
      </c>
    </row>
    <row r="379" spans="1:2" hidden="1" outlineLevel="1">
      <c r="A379" s="22" t="s">
        <v>134</v>
      </c>
      <c r="B379" s="22" t="s">
        <v>279</v>
      </c>
    </row>
    <row r="380" spans="1:2" hidden="1" outlineLevel="1">
      <c r="A380" s="22" t="s">
        <v>135</v>
      </c>
      <c r="B380" s="22" t="s">
        <v>280</v>
      </c>
    </row>
    <row r="381" spans="1:2" hidden="1" outlineLevel="1">
      <c r="A381" s="22" t="s">
        <v>136</v>
      </c>
      <c r="B381" s="22" t="s">
        <v>281</v>
      </c>
    </row>
    <row r="382" spans="1:2" hidden="1" outlineLevel="1">
      <c r="A382" s="22" t="s">
        <v>137</v>
      </c>
      <c r="B382" s="22" t="s">
        <v>282</v>
      </c>
    </row>
    <row r="383" spans="1:2" hidden="1" outlineLevel="1">
      <c r="A383" s="22" t="s">
        <v>138</v>
      </c>
      <c r="B383" s="22" t="s">
        <v>283</v>
      </c>
    </row>
    <row r="384" spans="1:2" hidden="1" outlineLevel="1">
      <c r="A384" s="22" t="s">
        <v>139</v>
      </c>
      <c r="B384" s="22" t="s">
        <v>284</v>
      </c>
    </row>
    <row r="385" spans="1:49" hidden="1" outlineLevel="1">
      <c r="A385" s="22" t="s">
        <v>140</v>
      </c>
      <c r="B385" s="22" t="s">
        <v>285</v>
      </c>
    </row>
    <row r="386" spans="1:49" hidden="1" outlineLevel="1">
      <c r="A386" s="22" t="s">
        <v>141</v>
      </c>
      <c r="B386" s="22" t="s">
        <v>286</v>
      </c>
    </row>
    <row r="387" spans="1:49" hidden="1" outlineLevel="1">
      <c r="A387" s="22" t="s">
        <v>142</v>
      </c>
      <c r="B387" s="22" t="s">
        <v>287</v>
      </c>
    </row>
    <row r="388" spans="1:49" hidden="1" outlineLevel="1">
      <c r="A388" s="22" t="s">
        <v>143</v>
      </c>
      <c r="B388" s="22" t="s">
        <v>288</v>
      </c>
    </row>
    <row r="389" spans="1:49" hidden="1" outlineLevel="1">
      <c r="A389" s="22" t="s">
        <v>144</v>
      </c>
      <c r="B389" s="22" t="s">
        <v>289</v>
      </c>
      <c r="AV389" s="22" t="s">
        <v>4</v>
      </c>
      <c r="AW389" s="22" t="s">
        <v>5</v>
      </c>
    </row>
    <row r="390" spans="1:49" hidden="1" outlineLevel="1">
      <c r="A390" s="22" t="s">
        <v>145</v>
      </c>
      <c r="B390" s="22" t="s">
        <v>290</v>
      </c>
      <c r="L390" s="21"/>
      <c r="AV390" s="22" t="s">
        <v>6</v>
      </c>
      <c r="AW390" s="22" t="s">
        <v>7</v>
      </c>
    </row>
    <row r="391" spans="1:49" hidden="1" outlineLevel="1">
      <c r="A391" s="22" t="s">
        <v>146</v>
      </c>
      <c r="B391" s="22" t="s">
        <v>291</v>
      </c>
      <c r="L391" s="22" t="s">
        <v>4</v>
      </c>
      <c r="M391" s="22" t="s">
        <v>5</v>
      </c>
      <c r="AV391" s="22" t="s">
        <v>8</v>
      </c>
      <c r="AW391" s="22" t="s">
        <v>1075</v>
      </c>
    </row>
    <row r="392" spans="1:49" hidden="1" outlineLevel="1">
      <c r="A392" s="22" t="s">
        <v>147</v>
      </c>
      <c r="B392" s="22" t="s">
        <v>292</v>
      </c>
      <c r="L392" s="22" t="s">
        <v>6</v>
      </c>
      <c r="M392" s="22" t="s">
        <v>7</v>
      </c>
      <c r="AV392" s="22" t="s">
        <v>9</v>
      </c>
      <c r="AW392" s="22" t="s">
        <v>1076</v>
      </c>
    </row>
    <row r="393" spans="1:49" hidden="1" outlineLevel="1">
      <c r="A393" s="22" t="s">
        <v>148</v>
      </c>
      <c r="B393" s="22" t="s">
        <v>1193</v>
      </c>
      <c r="L393" s="22" t="s">
        <v>8</v>
      </c>
      <c r="M393" s="22" t="s">
        <v>830</v>
      </c>
      <c r="AV393" s="22" t="s">
        <v>10</v>
      </c>
      <c r="AW393" s="22" t="s">
        <v>1077</v>
      </c>
    </row>
    <row r="394" spans="1:49" hidden="1" outlineLevel="1">
      <c r="A394" s="22" t="s">
        <v>149</v>
      </c>
      <c r="B394" s="22" t="s">
        <v>1196</v>
      </c>
      <c r="L394" s="22" t="s">
        <v>9</v>
      </c>
      <c r="M394" s="22" t="s">
        <v>831</v>
      </c>
      <c r="AV394" s="22" t="s">
        <v>11</v>
      </c>
      <c r="AW394" s="22" t="s">
        <v>1078</v>
      </c>
    </row>
    <row r="395" spans="1:49" hidden="1" outlineLevel="1">
      <c r="A395" s="22" t="s">
        <v>150</v>
      </c>
      <c r="B395" s="22" t="s">
        <v>1199</v>
      </c>
      <c r="L395" s="22" t="s">
        <v>10</v>
      </c>
      <c r="M395" s="22" t="s">
        <v>832</v>
      </c>
      <c r="AV395" s="22" t="s">
        <v>12</v>
      </c>
      <c r="AW395" s="22" t="s">
        <v>1079</v>
      </c>
    </row>
    <row r="396" spans="1:49" hidden="1" outlineLevel="1">
      <c r="A396" s="22" t="s">
        <v>151</v>
      </c>
      <c r="B396" s="22" t="s">
        <v>1202</v>
      </c>
      <c r="L396" s="22" t="s">
        <v>11</v>
      </c>
      <c r="M396" s="22" t="s">
        <v>833</v>
      </c>
      <c r="AF396" s="21" t="s">
        <v>931</v>
      </c>
      <c r="AV396" s="22" t="s">
        <v>13</v>
      </c>
      <c r="AW396" s="22" t="s">
        <v>1080</v>
      </c>
    </row>
    <row r="397" spans="1:49" hidden="1" outlineLevel="1">
      <c r="A397" s="22" t="s">
        <v>152</v>
      </c>
      <c r="B397" s="22" t="s">
        <v>1205</v>
      </c>
      <c r="L397" s="22" t="s">
        <v>12</v>
      </c>
      <c r="M397" s="22" t="s">
        <v>834</v>
      </c>
      <c r="AF397" s="22" t="s">
        <v>4</v>
      </c>
      <c r="AG397" s="22" t="s">
        <v>5</v>
      </c>
      <c r="AV397" s="22" t="s">
        <v>14</v>
      </c>
      <c r="AW397" s="22" t="s">
        <v>1081</v>
      </c>
    </row>
    <row r="398" spans="1:49" hidden="1" outlineLevel="1">
      <c r="A398" s="22" t="s">
        <v>153</v>
      </c>
      <c r="B398" s="22" t="s">
        <v>1208</v>
      </c>
      <c r="L398" s="22" t="s">
        <v>13</v>
      </c>
      <c r="M398" s="22" t="s">
        <v>835</v>
      </c>
      <c r="AF398" s="22" t="s">
        <v>6</v>
      </c>
      <c r="AG398" s="22" t="s">
        <v>7</v>
      </c>
      <c r="AV398" s="22" t="s">
        <v>15</v>
      </c>
      <c r="AW398" s="22" t="s">
        <v>1082</v>
      </c>
    </row>
    <row r="399" spans="1:49" hidden="1" outlineLevel="1">
      <c r="A399" s="22" t="s">
        <v>154</v>
      </c>
      <c r="B399" s="22" t="s">
        <v>1211</v>
      </c>
      <c r="L399" s="22" t="s">
        <v>14</v>
      </c>
      <c r="M399" s="22" t="s">
        <v>836</v>
      </c>
      <c r="AF399" s="22" t="s">
        <v>8</v>
      </c>
      <c r="AG399" s="22" t="s">
        <v>907</v>
      </c>
      <c r="AV399" s="22" t="s">
        <v>16</v>
      </c>
      <c r="AW399" s="22" t="s">
        <v>1083</v>
      </c>
    </row>
    <row r="400" spans="1:49" hidden="1" outlineLevel="1">
      <c r="A400" s="22" t="s">
        <v>155</v>
      </c>
      <c r="B400" s="22" t="s">
        <v>1214</v>
      </c>
      <c r="L400" s="22" t="s">
        <v>15</v>
      </c>
      <c r="M400" s="22" t="s">
        <v>837</v>
      </c>
      <c r="AF400" s="22" t="s">
        <v>9</v>
      </c>
      <c r="AG400" s="22" t="s">
        <v>908</v>
      </c>
      <c r="AV400" s="22" t="s">
        <v>17</v>
      </c>
      <c r="AW400" s="22" t="s">
        <v>1084</v>
      </c>
    </row>
    <row r="401" spans="1:49" hidden="1" outlineLevel="1">
      <c r="A401" s="22" t="s">
        <v>156</v>
      </c>
      <c r="B401" s="22" t="s">
        <v>293</v>
      </c>
      <c r="L401" s="22" t="s">
        <v>16</v>
      </c>
      <c r="M401" s="22" t="s">
        <v>838</v>
      </c>
      <c r="AF401" s="22" t="s">
        <v>10</v>
      </c>
      <c r="AG401" s="22" t="s">
        <v>909</v>
      </c>
      <c r="AV401" s="22" t="s">
        <v>18</v>
      </c>
      <c r="AW401" s="22" t="s">
        <v>1085</v>
      </c>
    </row>
    <row r="402" spans="1:49" hidden="1" outlineLevel="1">
      <c r="A402" s="22" t="s">
        <v>157</v>
      </c>
      <c r="B402" s="22" t="s">
        <v>294</v>
      </c>
      <c r="L402" s="22" t="s">
        <v>17</v>
      </c>
      <c r="M402" s="22" t="s">
        <v>839</v>
      </c>
      <c r="AF402" s="22" t="s">
        <v>11</v>
      </c>
      <c r="AG402" s="22" t="s">
        <v>910</v>
      </c>
      <c r="AV402" s="22" t="s">
        <v>19</v>
      </c>
      <c r="AW402" s="22" t="s">
        <v>1086</v>
      </c>
    </row>
    <row r="403" spans="1:49" hidden="1" outlineLevel="1">
      <c r="A403" s="22" t="s">
        <v>295</v>
      </c>
      <c r="B403" s="22" t="s">
        <v>296</v>
      </c>
      <c r="L403" s="22" t="s">
        <v>18</v>
      </c>
      <c r="M403" s="22" t="s">
        <v>840</v>
      </c>
      <c r="AF403" s="22" t="s">
        <v>12</v>
      </c>
      <c r="AG403" s="22" t="s">
        <v>911</v>
      </c>
      <c r="AV403" s="22" t="s">
        <v>20</v>
      </c>
      <c r="AW403" s="22" t="s">
        <v>1087</v>
      </c>
    </row>
    <row r="404" spans="1:49" hidden="1" outlineLevel="1">
      <c r="A404" s="22" t="s">
        <v>297</v>
      </c>
      <c r="B404" s="22" t="s">
        <v>298</v>
      </c>
      <c r="L404" s="22" t="s">
        <v>19</v>
      </c>
      <c r="M404" s="22" t="s">
        <v>841</v>
      </c>
      <c r="AF404" s="22" t="s">
        <v>13</v>
      </c>
      <c r="AG404" s="22" t="s">
        <v>912</v>
      </c>
      <c r="AV404" s="22" t="s">
        <v>21</v>
      </c>
      <c r="AW404" s="22" t="s">
        <v>1088</v>
      </c>
    </row>
    <row r="405" spans="1:49" hidden="1" outlineLevel="1">
      <c r="A405" s="22" t="s">
        <v>299</v>
      </c>
      <c r="B405" s="22" t="s">
        <v>300</v>
      </c>
      <c r="L405" s="22" t="s">
        <v>20</v>
      </c>
      <c r="M405" s="22" t="s">
        <v>842</v>
      </c>
      <c r="AF405" s="22" t="s">
        <v>14</v>
      </c>
      <c r="AG405" s="22" t="s">
        <v>913</v>
      </c>
      <c r="AV405" s="22" t="s">
        <v>22</v>
      </c>
      <c r="AW405" s="22" t="s">
        <v>1089</v>
      </c>
    </row>
    <row r="406" spans="1:49" hidden="1" outlineLevel="1">
      <c r="A406" s="22" t="s">
        <v>301</v>
      </c>
      <c r="B406" s="22" t="s">
        <v>302</v>
      </c>
      <c r="L406" s="22" t="s">
        <v>21</v>
      </c>
      <c r="M406" s="22" t="s">
        <v>843</v>
      </c>
      <c r="AF406" s="22" t="s">
        <v>15</v>
      </c>
      <c r="AG406" s="22" t="s">
        <v>914</v>
      </c>
      <c r="AV406" s="22" t="s">
        <v>23</v>
      </c>
      <c r="AW406" s="22" t="s">
        <v>1090</v>
      </c>
    </row>
    <row r="407" spans="1:49" hidden="1" outlineLevel="1">
      <c r="A407" s="22" t="s">
        <v>303</v>
      </c>
      <c r="B407" s="22" t="s">
        <v>304</v>
      </c>
      <c r="L407" s="22" t="s">
        <v>22</v>
      </c>
      <c r="M407" s="22" t="s">
        <v>844</v>
      </c>
      <c r="AF407" s="22" t="s">
        <v>16</v>
      </c>
      <c r="AG407" s="22" t="s">
        <v>915</v>
      </c>
      <c r="AV407" s="22" t="s">
        <v>24</v>
      </c>
      <c r="AW407" s="22" t="s">
        <v>1091</v>
      </c>
    </row>
    <row r="408" spans="1:49" hidden="1" outlineLevel="1">
      <c r="A408" s="22" t="s">
        <v>305</v>
      </c>
      <c r="B408" s="22" t="s">
        <v>306</v>
      </c>
      <c r="L408" s="22" t="s">
        <v>23</v>
      </c>
      <c r="M408" s="22" t="s">
        <v>845</v>
      </c>
      <c r="AF408" s="22" t="s">
        <v>17</v>
      </c>
      <c r="AG408" s="22" t="s">
        <v>916</v>
      </c>
      <c r="AV408" s="22" t="s">
        <v>54</v>
      </c>
      <c r="AW408" s="22" t="s">
        <v>1092</v>
      </c>
    </row>
    <row r="409" spans="1:49" hidden="1" outlineLevel="1">
      <c r="A409" s="22" t="s">
        <v>307</v>
      </c>
      <c r="B409" s="22" t="s">
        <v>308</v>
      </c>
      <c r="L409" s="22" t="s">
        <v>24</v>
      </c>
      <c r="M409" s="22" t="s">
        <v>846</v>
      </c>
      <c r="AF409" s="22" t="s">
        <v>18</v>
      </c>
      <c r="AG409" s="22" t="s">
        <v>917</v>
      </c>
      <c r="AV409" s="22" t="s">
        <v>55</v>
      </c>
      <c r="AW409" s="22" t="s">
        <v>1093</v>
      </c>
    </row>
    <row r="410" spans="1:49" hidden="1" outlineLevel="1">
      <c r="A410" s="22" t="s">
        <v>309</v>
      </c>
      <c r="B410" s="22" t="s">
        <v>310</v>
      </c>
      <c r="L410" s="22" t="s">
        <v>54</v>
      </c>
      <c r="M410" s="22" t="s">
        <v>847</v>
      </c>
      <c r="AF410" s="22" t="s">
        <v>19</v>
      </c>
      <c r="AG410" s="22" t="s">
        <v>918</v>
      </c>
      <c r="AV410" s="22" t="s">
        <v>69</v>
      </c>
      <c r="AW410" s="22" t="s">
        <v>63</v>
      </c>
    </row>
    <row r="411" spans="1:49" collapsed="1">
      <c r="A411" s="22" t="s">
        <v>25</v>
      </c>
      <c r="B411" s="22" t="s">
        <v>611</v>
      </c>
      <c r="L411" s="22" t="s">
        <v>25</v>
      </c>
      <c r="M411" s="22" t="s">
        <v>611</v>
      </c>
      <c r="AF411" s="22" t="s">
        <v>25</v>
      </c>
      <c r="AG411" s="22" t="s">
        <v>611</v>
      </c>
      <c r="AV411" s="22" t="s">
        <v>25</v>
      </c>
      <c r="AW411" s="22" t="s">
        <v>611</v>
      </c>
    </row>
    <row r="412" spans="1:49">
      <c r="A412" s="22" t="s">
        <v>26</v>
      </c>
      <c r="B412" s="22" t="s">
        <v>27</v>
      </c>
      <c r="L412" s="22" t="s">
        <v>26</v>
      </c>
      <c r="M412" s="22" t="s">
        <v>27</v>
      </c>
      <c r="AF412" s="22" t="s">
        <v>26</v>
      </c>
      <c r="AG412" s="22" t="s">
        <v>27</v>
      </c>
      <c r="AV412" s="22" t="s">
        <v>26</v>
      </c>
      <c r="AW412" s="22" t="s">
        <v>27</v>
      </c>
    </row>
    <row r="413" spans="1:49">
      <c r="A413" s="22" t="s">
        <v>28</v>
      </c>
      <c r="B413" s="22" t="s">
        <v>29</v>
      </c>
      <c r="L413" s="22" t="s">
        <v>28</v>
      </c>
      <c r="M413" s="22" t="s">
        <v>29</v>
      </c>
      <c r="AF413" s="22" t="s">
        <v>28</v>
      </c>
      <c r="AG413" s="22" t="s">
        <v>29</v>
      </c>
      <c r="AV413" s="22" t="s">
        <v>28</v>
      </c>
      <c r="AW413" s="22" t="s">
        <v>29</v>
      </c>
    </row>
    <row r="414" spans="1:49">
      <c r="A414" s="22" t="s">
        <v>30</v>
      </c>
      <c r="B414" s="22" t="s">
        <v>31</v>
      </c>
      <c r="L414" s="22" t="s">
        <v>30</v>
      </c>
      <c r="M414" s="22" t="s">
        <v>31</v>
      </c>
      <c r="AF414" s="22" t="s">
        <v>30</v>
      </c>
      <c r="AG414" s="22" t="s">
        <v>31</v>
      </c>
      <c r="AV414" s="22" t="s">
        <v>30</v>
      </c>
      <c r="AW414" s="22" t="s">
        <v>31</v>
      </c>
    </row>
    <row r="415" spans="1:49">
      <c r="A415" s="22" t="s">
        <v>32</v>
      </c>
      <c r="B415" s="22" t="s">
        <v>33</v>
      </c>
      <c r="L415" s="22" t="s">
        <v>32</v>
      </c>
      <c r="M415" s="22" t="s">
        <v>33</v>
      </c>
      <c r="AF415" s="22" t="s">
        <v>32</v>
      </c>
      <c r="AG415" s="22" t="s">
        <v>33</v>
      </c>
      <c r="AV415" s="22" t="s">
        <v>32</v>
      </c>
      <c r="AW415" s="22" t="s">
        <v>33</v>
      </c>
    </row>
    <row r="416" spans="1:49">
      <c r="A416" s="22" t="s">
        <v>34</v>
      </c>
      <c r="B416" s="22" t="s">
        <v>33</v>
      </c>
      <c r="L416" s="22" t="s">
        <v>34</v>
      </c>
      <c r="M416" s="22" t="s">
        <v>33</v>
      </c>
      <c r="AF416" s="22" t="s">
        <v>34</v>
      </c>
      <c r="AG416" s="22" t="s">
        <v>33</v>
      </c>
      <c r="AV416" s="22" t="s">
        <v>34</v>
      </c>
      <c r="AW416" s="22" t="s">
        <v>33</v>
      </c>
    </row>
    <row r="417" spans="1:67">
      <c r="A417" s="22" t="s">
        <v>35</v>
      </c>
      <c r="B417" s="22" t="s">
        <v>36</v>
      </c>
      <c r="L417" s="22" t="s">
        <v>35</v>
      </c>
      <c r="M417" s="22" t="s">
        <v>36</v>
      </c>
      <c r="AF417" s="22" t="s">
        <v>35</v>
      </c>
      <c r="AG417" s="22" t="s">
        <v>36</v>
      </c>
      <c r="AV417" s="22" t="s">
        <v>35</v>
      </c>
      <c r="AW417" s="22" t="s">
        <v>36</v>
      </c>
    </row>
    <row r="418" spans="1:67">
      <c r="A418" s="22" t="s">
        <v>37</v>
      </c>
      <c r="B418" s="22" t="s">
        <v>38</v>
      </c>
      <c r="L418" s="22" t="s">
        <v>37</v>
      </c>
      <c r="M418" s="22" t="s">
        <v>38</v>
      </c>
      <c r="AF418" s="22" t="s">
        <v>37</v>
      </c>
      <c r="AG418" s="22" t="s">
        <v>38</v>
      </c>
      <c r="AV418" s="22" t="s">
        <v>37</v>
      </c>
      <c r="AW418" s="22" t="s">
        <v>38</v>
      </c>
    </row>
    <row r="420" spans="1:67">
      <c r="A420" s="22" t="s">
        <v>36</v>
      </c>
      <c r="B420" s="22" t="s">
        <v>39</v>
      </c>
      <c r="C420" s="22" t="s">
        <v>1217</v>
      </c>
      <c r="D420" s="22" t="s">
        <v>1218</v>
      </c>
      <c r="E420" s="22" t="s">
        <v>1219</v>
      </c>
      <c r="F420" s="22" t="s">
        <v>1220</v>
      </c>
      <c r="G420" s="22" t="s">
        <v>1221</v>
      </c>
      <c r="H420" s="22" t="s">
        <v>1222</v>
      </c>
      <c r="I420" s="22" t="s">
        <v>1223</v>
      </c>
      <c r="J420" s="22" t="s">
        <v>1224</v>
      </c>
      <c r="K420" s="22" t="s">
        <v>401</v>
      </c>
      <c r="L420" s="22" t="s">
        <v>36</v>
      </c>
      <c r="M420" s="22" t="s">
        <v>39</v>
      </c>
      <c r="N420" s="22" t="s">
        <v>848</v>
      </c>
      <c r="O420" s="22" t="s">
        <v>849</v>
      </c>
      <c r="P420" s="22" t="s">
        <v>850</v>
      </c>
      <c r="Q420" s="22" t="s">
        <v>851</v>
      </c>
      <c r="R420" s="22" t="s">
        <v>852</v>
      </c>
      <c r="S420" s="22" t="s">
        <v>853</v>
      </c>
      <c r="T420" s="22" t="s">
        <v>854</v>
      </c>
      <c r="U420" s="22" t="s">
        <v>855</v>
      </c>
      <c r="V420" s="22" t="s">
        <v>856</v>
      </c>
      <c r="W420" s="22" t="s">
        <v>857</v>
      </c>
      <c r="X420" s="22" t="s">
        <v>858</v>
      </c>
      <c r="Y420" s="22" t="s">
        <v>859</v>
      </c>
      <c r="Z420" s="22" t="s">
        <v>860</v>
      </c>
      <c r="AA420" s="22" t="s">
        <v>861</v>
      </c>
      <c r="AB420" s="22" t="s">
        <v>862</v>
      </c>
      <c r="AC420" s="22" t="s">
        <v>863</v>
      </c>
      <c r="AD420" s="22" t="s">
        <v>864</v>
      </c>
      <c r="AE420" s="22" t="s">
        <v>865</v>
      </c>
      <c r="AF420" s="22" t="s">
        <v>36</v>
      </c>
      <c r="AG420" s="22" t="s">
        <v>39</v>
      </c>
      <c r="AH420" s="22" t="s">
        <v>919</v>
      </c>
      <c r="AI420" s="22" t="s">
        <v>920</v>
      </c>
      <c r="AJ420" s="22" t="s">
        <v>921</v>
      </c>
      <c r="AK420" s="22" t="s">
        <v>922</v>
      </c>
      <c r="AL420" s="22" t="s">
        <v>923</v>
      </c>
      <c r="AM420" s="22" t="s">
        <v>924</v>
      </c>
      <c r="AN420" s="22" t="s">
        <v>925</v>
      </c>
      <c r="AO420" s="22" t="s">
        <v>926</v>
      </c>
      <c r="AP420" s="22" t="s">
        <v>927</v>
      </c>
      <c r="AQ420" s="22" t="s">
        <v>928</v>
      </c>
      <c r="AR420" s="22" t="s">
        <v>929</v>
      </c>
      <c r="AS420" s="22" t="s">
        <v>930</v>
      </c>
      <c r="AT420" s="22" t="s">
        <v>1112</v>
      </c>
      <c r="AU420" s="22" t="s">
        <v>40</v>
      </c>
      <c r="AV420" s="22" t="s">
        <v>1302</v>
      </c>
      <c r="AW420" s="22" t="s">
        <v>1303</v>
      </c>
      <c r="AX420" s="22" t="s">
        <v>1094</v>
      </c>
      <c r="AY420" s="22" t="s">
        <v>1095</v>
      </c>
      <c r="AZ420" s="22" t="s">
        <v>1096</v>
      </c>
      <c r="BA420" s="22" t="s">
        <v>1097</v>
      </c>
      <c r="BB420" s="22" t="s">
        <v>1098</v>
      </c>
      <c r="BC420" s="22" t="s">
        <v>1099</v>
      </c>
      <c r="BD420" s="22" t="s">
        <v>1100</v>
      </c>
      <c r="BE420" s="22" t="s">
        <v>1101</v>
      </c>
      <c r="BF420" s="22" t="s">
        <v>1102</v>
      </c>
      <c r="BG420" s="22" t="s">
        <v>1103</v>
      </c>
      <c r="BH420" s="22" t="s">
        <v>1104</v>
      </c>
      <c r="BI420" s="22" t="s">
        <v>1105</v>
      </c>
      <c r="BJ420" s="22" t="s">
        <v>1106</v>
      </c>
      <c r="BK420" s="22" t="s">
        <v>1107</v>
      </c>
      <c r="BL420" s="22" t="s">
        <v>1108</v>
      </c>
      <c r="BM420" s="22" t="s">
        <v>1109</v>
      </c>
      <c r="BN420" s="22" t="s">
        <v>1110</v>
      </c>
      <c r="BO420" s="22" t="s">
        <v>1111</v>
      </c>
    </row>
    <row r="421" spans="1:67">
      <c r="A421" s="22" t="s">
        <v>41</v>
      </c>
      <c r="B421" s="22" t="s">
        <v>42</v>
      </c>
      <c r="C421" s="22">
        <v>179713.83</v>
      </c>
      <c r="D421" s="22">
        <v>181103.16</v>
      </c>
      <c r="E421" s="22">
        <v>180323.56</v>
      </c>
      <c r="F421" s="22">
        <v>182612.41</v>
      </c>
      <c r="G421" s="22">
        <v>204037.5</v>
      </c>
      <c r="H421" s="22">
        <v>200019.27</v>
      </c>
      <c r="I421" s="22">
        <v>166106.26</v>
      </c>
      <c r="J421" s="22">
        <v>174123.15</v>
      </c>
      <c r="K421" s="22">
        <v>184702.27</v>
      </c>
      <c r="L421" s="22" t="s">
        <v>41</v>
      </c>
      <c r="M421" s="22" t="s">
        <v>42</v>
      </c>
      <c r="N421" s="22">
        <v>398917.94</v>
      </c>
      <c r="O421" s="22">
        <v>428522.96</v>
      </c>
      <c r="P421" s="22">
        <v>411352.65</v>
      </c>
      <c r="Q421" s="22">
        <v>435809.13</v>
      </c>
      <c r="R421" s="22">
        <v>470217.71</v>
      </c>
      <c r="S421" s="22">
        <v>450804.37</v>
      </c>
      <c r="T421" s="22">
        <v>343418.61</v>
      </c>
      <c r="U421" s="22">
        <v>381803.3</v>
      </c>
      <c r="V421" s="22">
        <v>407934.85</v>
      </c>
      <c r="W421" s="22">
        <v>420108.66</v>
      </c>
      <c r="X421" s="22">
        <v>449696.22</v>
      </c>
      <c r="Y421" s="22">
        <v>432536.41</v>
      </c>
      <c r="Z421" s="22">
        <v>456978.61</v>
      </c>
      <c r="AA421" s="22">
        <v>491382.46</v>
      </c>
      <c r="AB421" s="22">
        <v>471979.3</v>
      </c>
      <c r="AC421" s="22">
        <v>364632.75</v>
      </c>
      <c r="AD421" s="22">
        <v>402999.72</v>
      </c>
      <c r="AE421" s="22">
        <v>429120.51</v>
      </c>
      <c r="AF421" s="22" t="s">
        <v>41</v>
      </c>
      <c r="AG421" s="22" t="s">
        <v>42</v>
      </c>
      <c r="AH421" s="22">
        <v>86.944687000000002</v>
      </c>
      <c r="AI421" s="22">
        <v>43.562241999999998</v>
      </c>
      <c r="AJ421" s="22">
        <v>24.744765999999998</v>
      </c>
      <c r="AK421" s="22">
        <v>26.994064999999999</v>
      </c>
      <c r="AL421" s="22">
        <v>17.466835</v>
      </c>
      <c r="AM421" s="22">
        <v>24.744765999999998</v>
      </c>
      <c r="AN421" s="22">
        <v>26.994064999999999</v>
      </c>
      <c r="AO421" s="22">
        <v>17.466835</v>
      </c>
      <c r="AP421" s="22">
        <v>91.433387999999994</v>
      </c>
      <c r="AQ421" s="22">
        <v>91.433387999999994</v>
      </c>
      <c r="AR421" s="22">
        <v>200.51311999999999</v>
      </c>
      <c r="AS421" s="22">
        <v>65.516137000000001</v>
      </c>
      <c r="AT421" s="22">
        <v>289.40872999999999</v>
      </c>
      <c r="AU421" s="22">
        <v>51.246219000000004</v>
      </c>
      <c r="AV421" s="22">
        <v>172.70258000000001</v>
      </c>
      <c r="AW421" s="22">
        <v>267.78338000000002</v>
      </c>
      <c r="AX421" s="22">
        <v>86633.767999999996</v>
      </c>
      <c r="AY421" s="22">
        <v>90947.55</v>
      </c>
      <c r="AZ421" s="22">
        <v>62940.597000000002</v>
      </c>
      <c r="BA421" s="22">
        <v>91057.497000000003</v>
      </c>
      <c r="BB421" s="22">
        <v>91057.497000000003</v>
      </c>
      <c r="BC421" s="22">
        <v>91057.497000000003</v>
      </c>
      <c r="BD421" s="22">
        <v>62940.597000000002</v>
      </c>
      <c r="BE421" s="22">
        <v>62940.597000000002</v>
      </c>
      <c r="BF421" s="22">
        <v>86633.767999999996</v>
      </c>
      <c r="BG421" s="22">
        <v>75588.178</v>
      </c>
      <c r="BH421" s="22">
        <v>71537.148000000001</v>
      </c>
      <c r="BI421" s="22">
        <v>73899.752999999997</v>
      </c>
      <c r="BJ421" s="22">
        <v>71537.148000000001</v>
      </c>
      <c r="BK421" s="22">
        <v>83572.721999999994</v>
      </c>
      <c r="BL421" s="22">
        <v>83572.721999999994</v>
      </c>
      <c r="BM421" s="22">
        <v>73899.752999999997</v>
      </c>
      <c r="BN421" s="22">
        <v>73899.752999999997</v>
      </c>
      <c r="BO421" s="22">
        <v>75588.178</v>
      </c>
    </row>
    <row r="436" spans="34:69">
      <c r="AH436" s="23"/>
      <c r="AI436" s="23"/>
      <c r="AJ436" s="23"/>
      <c r="AK436" s="23"/>
      <c r="AL436" s="23"/>
      <c r="AM436" s="23"/>
      <c r="AN436" s="23"/>
      <c r="AO436" s="23"/>
      <c r="AP436" s="23"/>
      <c r="AQ436" s="23"/>
    </row>
    <row r="438" spans="34:69">
      <c r="AH438" s="23"/>
      <c r="AI438" s="23"/>
      <c r="AJ438" s="23"/>
      <c r="AK438" s="23"/>
      <c r="AL438" s="23"/>
      <c r="AM438" s="23"/>
      <c r="AN438" s="23"/>
      <c r="AO438" s="23"/>
      <c r="AP438" s="23"/>
      <c r="AQ438" s="23"/>
      <c r="AR438" s="23"/>
      <c r="AS438" s="23"/>
      <c r="AT438" s="23"/>
      <c r="AU438" s="23"/>
      <c r="AX438" s="23"/>
      <c r="AZ438" s="23"/>
      <c r="BD438" s="23"/>
      <c r="BE438" s="23"/>
      <c r="BF438" s="23"/>
      <c r="BG438" s="23"/>
      <c r="BI438" s="23"/>
      <c r="BM438" s="23"/>
      <c r="BN438" s="23"/>
      <c r="BO438" s="23"/>
      <c r="BP438" s="23"/>
      <c r="BQ438" s="23"/>
    </row>
  </sheetData>
  <pageMargins left="0.78740157499999996" right="0.78740157499999996" top="0.984251969" bottom="0.984251969" header="0.4921259845" footer="0.4921259845"/>
  <pageSetup paperSize="9" scale="32" orientation="landscape"/>
  <headerFooter alignWithMargins="0">
    <oddHeader>&amp;F</oddHeader>
    <oddFooter>&amp;L&amp;B Vertraulich&amp;B&amp;C&amp;D&amp;RSeite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C1:E16"/>
  <sheetViews>
    <sheetView workbookViewId="0"/>
  </sheetViews>
  <sheetFormatPr baseColWidth="10" defaultRowHeight="12.75"/>
  <sheetData>
    <row r="1" spans="3:5">
      <c r="C1" t="s">
        <v>965</v>
      </c>
      <c r="D1" t="s">
        <v>67</v>
      </c>
      <c r="E1" t="s">
        <v>68</v>
      </c>
    </row>
    <row r="2" spans="3:5">
      <c r="C2" t="s">
        <v>966</v>
      </c>
    </row>
    <row r="3" spans="3:5">
      <c r="C3" t="s">
        <v>1288</v>
      </c>
    </row>
    <row r="4" spans="3:5">
      <c r="C4" t="s">
        <v>1289</v>
      </c>
    </row>
    <row r="5" spans="3:5">
      <c r="C5" t="s">
        <v>1329</v>
      </c>
    </row>
    <row r="6" spans="3:5">
      <c r="C6" t="s">
        <v>1330</v>
      </c>
    </row>
    <row r="7" spans="3:5">
      <c r="C7" t="s">
        <v>1331</v>
      </c>
    </row>
    <row r="8" spans="3:5">
      <c r="C8" t="s">
        <v>967</v>
      </c>
    </row>
    <row r="9" spans="3:5">
      <c r="C9" t="s">
        <v>1332</v>
      </c>
    </row>
    <row r="10" spans="3:5">
      <c r="C10" t="s">
        <v>1333</v>
      </c>
    </row>
    <row r="11" spans="3:5">
      <c r="C11" t="s">
        <v>1290</v>
      </c>
    </row>
    <row r="12" spans="3:5">
      <c r="C12" t="s">
        <v>1291</v>
      </c>
    </row>
    <row r="13" spans="3:5">
      <c r="C13" t="s">
        <v>1292</v>
      </c>
    </row>
    <row r="14" spans="3:5">
      <c r="C14" t="s">
        <v>1293</v>
      </c>
    </row>
    <row r="15" spans="3:5">
      <c r="C15" t="s">
        <v>968</v>
      </c>
    </row>
    <row r="16" spans="3:5">
      <c r="C16" t="s">
        <v>1334</v>
      </c>
    </row>
  </sheetData>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54"/>
  <sheetViews>
    <sheetView zoomScale="90" zoomScaleNormal="90" workbookViewId="0">
      <selection activeCell="C15" sqref="C15"/>
    </sheetView>
  </sheetViews>
  <sheetFormatPr baseColWidth="10" defaultRowHeight="12.75" outlineLevelRow="1"/>
  <cols>
    <col min="1" max="1" width="138.7109375" customWidth="1"/>
    <col min="2" max="2" width="12.140625" customWidth="1"/>
    <col min="3" max="3" width="20.28515625" customWidth="1"/>
  </cols>
  <sheetData>
    <row r="1" spans="1:20" s="78" customFormat="1" ht="153">
      <c r="C1" s="80" t="s">
        <v>1056</v>
      </c>
      <c r="D1" s="78" t="s">
        <v>1012</v>
      </c>
      <c r="E1" s="78" t="s">
        <v>1057</v>
      </c>
      <c r="F1" s="78" t="s">
        <v>1009</v>
      </c>
      <c r="G1" s="78" t="s">
        <v>1009</v>
      </c>
      <c r="H1" s="78" t="s">
        <v>1012</v>
      </c>
      <c r="I1" s="78" t="s">
        <v>1009</v>
      </c>
      <c r="J1" s="78" t="s">
        <v>1012</v>
      </c>
      <c r="K1" s="78" t="s">
        <v>1009</v>
      </c>
      <c r="L1" s="78" t="s">
        <v>1012</v>
      </c>
      <c r="M1" s="78" t="s">
        <v>1009</v>
      </c>
      <c r="N1" s="78" t="s">
        <v>1012</v>
      </c>
      <c r="O1" s="78" t="s">
        <v>1009</v>
      </c>
      <c r="P1" s="78" t="s">
        <v>1012</v>
      </c>
      <c r="Q1" s="78" t="s">
        <v>1009</v>
      </c>
      <c r="R1" s="78" t="s">
        <v>1012</v>
      </c>
      <c r="S1" s="78" t="s">
        <v>1009</v>
      </c>
      <c r="T1" s="78" t="s">
        <v>1012</v>
      </c>
    </row>
    <row r="2" spans="1:20" s="83" customFormat="1">
      <c r="C2" s="83" t="s">
        <v>185</v>
      </c>
      <c r="D2" s="83" t="s">
        <v>191</v>
      </c>
      <c r="E2" s="83" t="s">
        <v>185</v>
      </c>
      <c r="F2" s="83" t="s">
        <v>191</v>
      </c>
      <c r="G2" s="83" t="s">
        <v>193</v>
      </c>
      <c r="H2" s="83" t="s">
        <v>193</v>
      </c>
      <c r="I2" s="83" t="s">
        <v>197</v>
      </c>
      <c r="J2" s="83" t="s">
        <v>197</v>
      </c>
      <c r="K2" s="83" t="s">
        <v>194</v>
      </c>
      <c r="L2" s="83" t="s">
        <v>194</v>
      </c>
      <c r="M2" s="83" t="s">
        <v>196</v>
      </c>
      <c r="N2" s="83" t="s">
        <v>196</v>
      </c>
      <c r="O2" s="83" t="s">
        <v>195</v>
      </c>
      <c r="P2" s="83" t="s">
        <v>195</v>
      </c>
      <c r="Q2" s="83" t="s">
        <v>198</v>
      </c>
      <c r="R2" s="83" t="s">
        <v>198</v>
      </c>
      <c r="S2" s="83" t="s">
        <v>192</v>
      </c>
      <c r="T2" s="83" t="s">
        <v>192</v>
      </c>
    </row>
    <row r="3" spans="1:20" s="83" customFormat="1" outlineLevel="1">
      <c r="A3" s="83" t="s">
        <v>1058</v>
      </c>
      <c r="B3" s="83" t="s">
        <v>191</v>
      </c>
      <c r="D3" s="83">
        <v>0.5</v>
      </c>
    </row>
    <row r="4" spans="1:20" s="83" customFormat="1" outlineLevel="1">
      <c r="A4" s="83" t="s">
        <v>1059</v>
      </c>
      <c r="B4" s="83" t="s">
        <v>197</v>
      </c>
      <c r="J4" s="83">
        <v>1</v>
      </c>
      <c r="P4" s="83">
        <v>1</v>
      </c>
      <c r="T4" s="83">
        <v>1</v>
      </c>
    </row>
    <row r="5" spans="1:20" s="83" customFormat="1" outlineLevel="1">
      <c r="A5" s="83" t="s">
        <v>1060</v>
      </c>
      <c r="B5" s="83" t="s">
        <v>191</v>
      </c>
      <c r="D5" s="83">
        <v>0.5</v>
      </c>
      <c r="H5" s="83">
        <v>1</v>
      </c>
      <c r="L5" s="83">
        <v>1</v>
      </c>
      <c r="R5" s="83">
        <v>1</v>
      </c>
    </row>
    <row r="6" spans="1:20" s="83" customFormat="1" outlineLevel="1">
      <c r="A6" s="83" t="s">
        <v>1061</v>
      </c>
      <c r="B6" s="83" t="s">
        <v>191</v>
      </c>
      <c r="F6" s="83">
        <v>0.5</v>
      </c>
      <c r="G6" s="83">
        <v>0.5</v>
      </c>
      <c r="K6" s="83">
        <v>1</v>
      </c>
      <c r="Q6" s="83">
        <v>1</v>
      </c>
    </row>
    <row r="7" spans="1:20" s="83" customFormat="1" outlineLevel="1">
      <c r="A7" s="83" t="s">
        <v>1061</v>
      </c>
      <c r="B7" s="83" t="s">
        <v>197</v>
      </c>
      <c r="I7" s="83">
        <v>0.5</v>
      </c>
      <c r="O7" s="83">
        <v>0.5</v>
      </c>
      <c r="S7" s="83">
        <v>0.5</v>
      </c>
    </row>
    <row r="8" spans="1:20" s="83" customFormat="1" outlineLevel="1">
      <c r="A8" s="83" t="s">
        <v>1062</v>
      </c>
      <c r="B8" s="83" t="s">
        <v>191</v>
      </c>
      <c r="F8" s="83">
        <v>0.5</v>
      </c>
      <c r="G8" s="83">
        <v>0.5</v>
      </c>
    </row>
    <row r="9" spans="1:20" s="83" customFormat="1" outlineLevel="1">
      <c r="A9" s="83" t="s">
        <v>1062</v>
      </c>
      <c r="B9" s="83" t="s">
        <v>197</v>
      </c>
      <c r="I9" s="83">
        <v>0.5</v>
      </c>
      <c r="O9" s="83">
        <v>0.5</v>
      </c>
      <c r="S9" s="83">
        <v>0.5</v>
      </c>
    </row>
    <row r="10" spans="1:20" s="83" customFormat="1">
      <c r="A10" s="29" t="s">
        <v>1115</v>
      </c>
      <c r="C10" s="84" t="s">
        <v>183</v>
      </c>
      <c r="D10" s="84" t="s">
        <v>183</v>
      </c>
      <c r="E10" s="84" t="s">
        <v>184</v>
      </c>
      <c r="F10" s="84" t="s">
        <v>184</v>
      </c>
      <c r="G10" s="84" t="s">
        <v>184</v>
      </c>
      <c r="H10" s="84" t="s">
        <v>183</v>
      </c>
      <c r="I10" s="84" t="s">
        <v>184</v>
      </c>
      <c r="J10" s="84" t="s">
        <v>183</v>
      </c>
      <c r="K10" s="84" t="s">
        <v>184</v>
      </c>
      <c r="L10" s="84" t="s">
        <v>183</v>
      </c>
      <c r="M10" s="84" t="s">
        <v>184</v>
      </c>
      <c r="N10" s="84" t="s">
        <v>183</v>
      </c>
      <c r="O10" s="84" t="s">
        <v>184</v>
      </c>
      <c r="P10" s="84" t="s">
        <v>183</v>
      </c>
      <c r="Q10" s="84" t="s">
        <v>184</v>
      </c>
      <c r="R10" s="84" t="s">
        <v>183</v>
      </c>
      <c r="S10" s="84" t="s">
        <v>184</v>
      </c>
      <c r="T10" s="84" t="s">
        <v>183</v>
      </c>
    </row>
    <row r="11" spans="1:20" s="83" customFormat="1">
      <c r="A11" s="83" t="s">
        <v>1064</v>
      </c>
      <c r="C11" s="83">
        <f>B32</f>
        <v>12500</v>
      </c>
      <c r="D11" s="83">
        <f>D3*B29+D5*B30</f>
        <v>12000</v>
      </c>
      <c r="E11" s="83">
        <f>B25</f>
        <v>8770</v>
      </c>
      <c r="F11" s="83">
        <f>F6*B21+F8*B23</f>
        <v>9385</v>
      </c>
      <c r="G11" s="83">
        <f>G6*B21+G8*B23</f>
        <v>9385</v>
      </c>
      <c r="H11" s="83">
        <f>B30</f>
        <v>12200</v>
      </c>
      <c r="I11" s="83">
        <f>I7*B22+I9*B24</f>
        <v>9385</v>
      </c>
      <c r="J11" s="83">
        <f>B31</f>
        <v>12200</v>
      </c>
      <c r="K11" s="83">
        <f>B21</f>
        <v>10000</v>
      </c>
      <c r="L11" s="83">
        <f>B30</f>
        <v>12200</v>
      </c>
      <c r="M11" s="83">
        <f>E11</f>
        <v>8770</v>
      </c>
      <c r="N11" s="83">
        <f>C11</f>
        <v>12500</v>
      </c>
      <c r="O11" s="83">
        <f t="shared" ref="O11:R12" si="0">I11</f>
        <v>9385</v>
      </c>
      <c r="P11" s="83">
        <f t="shared" si="0"/>
        <v>12200</v>
      </c>
      <c r="Q11" s="83">
        <f t="shared" si="0"/>
        <v>10000</v>
      </c>
      <c r="R11" s="83">
        <f t="shared" si="0"/>
        <v>12200</v>
      </c>
      <c r="S11" s="83">
        <f>O11</f>
        <v>9385</v>
      </c>
      <c r="T11" s="83">
        <f>P11</f>
        <v>12200</v>
      </c>
    </row>
    <row r="12" spans="1:20" s="83" customFormat="1">
      <c r="A12" s="84" t="s">
        <v>1276</v>
      </c>
      <c r="C12" s="216">
        <f>C32</f>
        <v>640</v>
      </c>
      <c r="D12" s="216">
        <f t="array" ref="D12">D3*C29+D5*C30</f>
        <v>650</v>
      </c>
      <c r="E12" s="216">
        <f>C25</f>
        <v>440</v>
      </c>
      <c r="F12" s="83">
        <f t="array" ref="F12">F6*C21+F8*C23</f>
        <v>460</v>
      </c>
      <c r="G12" s="83">
        <f>G6*C21+G8*C23</f>
        <v>460</v>
      </c>
      <c r="H12" s="83">
        <f>C30</f>
        <v>640</v>
      </c>
      <c r="I12" s="83">
        <f>I7*C22+I9*C24</f>
        <v>460</v>
      </c>
      <c r="J12" s="83">
        <f>C31</f>
        <v>640</v>
      </c>
      <c r="K12" s="83">
        <f>C21</f>
        <v>490</v>
      </c>
      <c r="L12" s="83">
        <f>H12</f>
        <v>640</v>
      </c>
      <c r="M12" s="83">
        <f>E12</f>
        <v>440</v>
      </c>
      <c r="N12" s="83">
        <v>640</v>
      </c>
      <c r="O12" s="83">
        <f>I12</f>
        <v>460</v>
      </c>
      <c r="P12" s="83">
        <f t="shared" si="0"/>
        <v>640</v>
      </c>
      <c r="Q12" s="83">
        <f t="shared" si="0"/>
        <v>490</v>
      </c>
      <c r="R12" s="83">
        <f t="shared" si="0"/>
        <v>640</v>
      </c>
      <c r="S12" s="83">
        <f>O12</f>
        <v>460</v>
      </c>
      <c r="T12" s="83">
        <f>P12</f>
        <v>640</v>
      </c>
    </row>
    <row r="13" spans="1:20" s="83" customFormat="1">
      <c r="A13" s="84" t="s">
        <v>1277</v>
      </c>
      <c r="C13" s="83">
        <f>C12+(C12*10)/100</f>
        <v>704</v>
      </c>
      <c r="D13" s="83">
        <f>D12+(D12*10)/100</f>
        <v>715</v>
      </c>
      <c r="E13" s="83">
        <f>E12+(E12*10)/100</f>
        <v>484</v>
      </c>
      <c r="F13" s="83">
        <f>F12+(F12*10)/100</f>
        <v>506</v>
      </c>
      <c r="G13" s="83">
        <f>G12+(G12*10)/100</f>
        <v>506</v>
      </c>
      <c r="H13" s="83">
        <f t="shared" ref="H13:T13" si="1">H12+(H12*10)/100</f>
        <v>704</v>
      </c>
      <c r="I13" s="83">
        <f>I12+(I12*10)/100</f>
        <v>506</v>
      </c>
      <c r="J13" s="83">
        <f t="shared" si="1"/>
        <v>704</v>
      </c>
      <c r="K13" s="83">
        <f t="shared" si="1"/>
        <v>539</v>
      </c>
      <c r="L13" s="83">
        <f t="shared" si="1"/>
        <v>704</v>
      </c>
      <c r="M13" s="83">
        <f>M12+(M12*10)/100</f>
        <v>484</v>
      </c>
      <c r="N13" s="83">
        <f>N12+(N12*10)/100</f>
        <v>704</v>
      </c>
      <c r="O13" s="83">
        <f t="shared" si="1"/>
        <v>506</v>
      </c>
      <c r="P13" s="83">
        <f t="shared" si="1"/>
        <v>704</v>
      </c>
      <c r="Q13" s="83">
        <f t="shared" si="1"/>
        <v>539</v>
      </c>
      <c r="R13" s="83">
        <f t="shared" si="1"/>
        <v>704</v>
      </c>
      <c r="S13" s="83">
        <f t="shared" si="1"/>
        <v>506</v>
      </c>
      <c r="T13" s="83">
        <f t="shared" si="1"/>
        <v>704</v>
      </c>
    </row>
    <row r="14" spans="1:20" s="83" customFormat="1">
      <c r="A14" s="84" t="s">
        <v>1278</v>
      </c>
      <c r="C14" s="83">
        <f t="shared" ref="C14:T14" si="2">C12+(C12*20)/100</f>
        <v>768</v>
      </c>
      <c r="D14" s="83">
        <f t="shared" si="2"/>
        <v>780</v>
      </c>
      <c r="E14" s="83">
        <f t="shared" si="2"/>
        <v>528</v>
      </c>
      <c r="F14" s="83">
        <f t="shared" si="2"/>
        <v>552</v>
      </c>
      <c r="G14" s="83">
        <f>G12+(G12*20)/100</f>
        <v>552</v>
      </c>
      <c r="H14" s="83">
        <f t="shared" si="2"/>
        <v>768</v>
      </c>
      <c r="I14" s="83">
        <f t="shared" si="2"/>
        <v>552</v>
      </c>
      <c r="J14" s="83">
        <f t="shared" si="2"/>
        <v>768</v>
      </c>
      <c r="K14" s="83">
        <f t="shared" si="2"/>
        <v>588</v>
      </c>
      <c r="L14" s="83">
        <f t="shared" si="2"/>
        <v>768</v>
      </c>
      <c r="M14" s="83">
        <f t="shared" ref="M14:N14" si="3">M12+(M12*20)/100</f>
        <v>528</v>
      </c>
      <c r="N14" s="83">
        <f t="shared" si="3"/>
        <v>768</v>
      </c>
      <c r="O14" s="83">
        <f t="shared" si="2"/>
        <v>552</v>
      </c>
      <c r="P14" s="83">
        <f t="shared" si="2"/>
        <v>768</v>
      </c>
      <c r="Q14" s="83">
        <f t="shared" si="2"/>
        <v>588</v>
      </c>
      <c r="R14" s="83">
        <f t="shared" si="2"/>
        <v>768</v>
      </c>
      <c r="S14" s="83">
        <f t="shared" si="2"/>
        <v>552</v>
      </c>
      <c r="T14" s="83">
        <f t="shared" si="2"/>
        <v>768</v>
      </c>
    </row>
    <row r="15" spans="1:20" s="83" customFormat="1">
      <c r="A15" s="84" t="s">
        <v>1114</v>
      </c>
      <c r="C15" s="85">
        <f>-0.5*C11*1.1</f>
        <v>-6875.0000000000009</v>
      </c>
      <c r="D15" s="85">
        <f>-0.5*D11*1.1</f>
        <v>-6600.0000000000009</v>
      </c>
      <c r="E15" s="85">
        <f t="shared" ref="E15:T15" si="4">-0.5*E11*1.1</f>
        <v>-4823.5</v>
      </c>
      <c r="F15" s="85">
        <f t="shared" si="4"/>
        <v>-5161.75</v>
      </c>
      <c r="G15" s="85">
        <f t="shared" si="4"/>
        <v>-5161.75</v>
      </c>
      <c r="H15" s="85">
        <f t="shared" si="4"/>
        <v>-6710.0000000000009</v>
      </c>
      <c r="I15" s="85">
        <f t="shared" si="4"/>
        <v>-5161.75</v>
      </c>
      <c r="J15" s="85">
        <f t="shared" si="4"/>
        <v>-6710.0000000000009</v>
      </c>
      <c r="K15" s="85">
        <f t="shared" si="4"/>
        <v>-5500</v>
      </c>
      <c r="L15" s="85">
        <f t="shared" si="4"/>
        <v>-6710.0000000000009</v>
      </c>
      <c r="M15" s="85">
        <f t="shared" si="4"/>
        <v>-4823.5</v>
      </c>
      <c r="N15" s="85">
        <f t="shared" si="4"/>
        <v>-6875.0000000000009</v>
      </c>
      <c r="O15" s="85">
        <f t="shared" si="4"/>
        <v>-5161.75</v>
      </c>
      <c r="P15" s="85">
        <f t="shared" si="4"/>
        <v>-6710.0000000000009</v>
      </c>
      <c r="Q15" s="85">
        <f t="shared" si="4"/>
        <v>-5500</v>
      </c>
      <c r="R15" s="85">
        <f t="shared" si="4"/>
        <v>-6710.0000000000009</v>
      </c>
      <c r="S15" s="85">
        <f t="shared" si="4"/>
        <v>-5161.75</v>
      </c>
      <c r="T15" s="85">
        <f t="shared" si="4"/>
        <v>-6710.0000000000009</v>
      </c>
    </row>
    <row r="16" spans="1:20">
      <c r="A16" s="29" t="s">
        <v>1128</v>
      </c>
      <c r="C16" s="78">
        <f>(C12+C12*70/100)*1.1/1000</f>
        <v>1.1968000000000001</v>
      </c>
      <c r="D16" s="78">
        <f>(D12+D12*70/100)*1.1/1000</f>
        <v>1.2155</v>
      </c>
      <c r="E16" s="110">
        <f>(E12+E12*70/100)*1.12/1000</f>
        <v>0.83776000000000006</v>
      </c>
      <c r="F16" s="110">
        <f>(F12+F12*70/100)*1.12/1000</f>
        <v>0.87584000000000006</v>
      </c>
      <c r="G16" s="110">
        <f>(G12+G12*70/100)*1.12/1000</f>
        <v>0.87584000000000006</v>
      </c>
      <c r="H16" s="78">
        <f>(H12+H12*70/100)*1.1/1000</f>
        <v>1.1968000000000001</v>
      </c>
      <c r="I16" s="110">
        <f>(I12+I12*70/100)*1.12/1000</f>
        <v>0.87584000000000006</v>
      </c>
      <c r="J16" s="78">
        <f>(J12+J12*70/100)*1.1/1000</f>
        <v>1.1968000000000001</v>
      </c>
      <c r="K16" s="110">
        <f>(K12+K12*70/100)*1.12/1000</f>
        <v>0.93296000000000001</v>
      </c>
      <c r="L16" s="78">
        <f>(L12+L12*70/100)*1.1/1000</f>
        <v>1.1968000000000001</v>
      </c>
      <c r="M16" s="110">
        <f>(M12+M12*70/100)*1.12/1000</f>
        <v>0.83776000000000006</v>
      </c>
      <c r="N16" s="78">
        <f>(N12+N12*70/100)*1.1/1000</f>
        <v>1.1968000000000001</v>
      </c>
      <c r="O16" s="110">
        <f>(O12+O12*70/100)*1.12/1000</f>
        <v>0.87584000000000006</v>
      </c>
      <c r="P16" s="78">
        <f>(P12+P12*70/100)*1.1/1000</f>
        <v>1.1968000000000001</v>
      </c>
      <c r="Q16" s="110">
        <f>(Q12+Q12*70/100)*1.12/1000</f>
        <v>0.93296000000000001</v>
      </c>
      <c r="R16" s="78">
        <f>(R12+R12*70/100)*1.1/1000</f>
        <v>1.1968000000000001</v>
      </c>
      <c r="S16" s="110">
        <f>(S12+S12*70/100)*1.12/1000</f>
        <v>0.87584000000000006</v>
      </c>
      <c r="T16" s="78">
        <f>(T12+T12*70/100)*1.1/1000</f>
        <v>1.1968000000000001</v>
      </c>
    </row>
    <row r="17" spans="1:20">
      <c r="A17" s="29" t="s">
        <v>1130</v>
      </c>
      <c r="C17">
        <f>C13/1000</f>
        <v>0.70399999999999996</v>
      </c>
      <c r="D17">
        <f>D13/1000</f>
        <v>0.71499999999999997</v>
      </c>
      <c r="E17">
        <f>E13/1000</f>
        <v>0.48399999999999999</v>
      </c>
      <c r="F17">
        <f t="shared" ref="F17:T17" si="5">F13/1000</f>
        <v>0.50600000000000001</v>
      </c>
      <c r="G17">
        <f t="shared" si="5"/>
        <v>0.50600000000000001</v>
      </c>
      <c r="H17">
        <f t="shared" si="5"/>
        <v>0.70399999999999996</v>
      </c>
      <c r="I17">
        <f t="shared" si="5"/>
        <v>0.50600000000000001</v>
      </c>
      <c r="J17">
        <f t="shared" si="5"/>
        <v>0.70399999999999996</v>
      </c>
      <c r="K17">
        <f t="shared" si="5"/>
        <v>0.53900000000000003</v>
      </c>
      <c r="L17">
        <f t="shared" si="5"/>
        <v>0.70399999999999996</v>
      </c>
      <c r="M17">
        <f t="shared" si="5"/>
        <v>0.48399999999999999</v>
      </c>
      <c r="N17">
        <f t="shared" si="5"/>
        <v>0.70399999999999996</v>
      </c>
      <c r="O17">
        <f t="shared" si="5"/>
        <v>0.50600000000000001</v>
      </c>
      <c r="P17">
        <f t="shared" si="5"/>
        <v>0.70399999999999996</v>
      </c>
      <c r="Q17">
        <f t="shared" si="5"/>
        <v>0.53900000000000003</v>
      </c>
      <c r="R17">
        <f t="shared" si="5"/>
        <v>0.70399999999999996</v>
      </c>
      <c r="S17">
        <f t="shared" si="5"/>
        <v>0.50600000000000001</v>
      </c>
      <c r="T17">
        <f t="shared" si="5"/>
        <v>0.70399999999999996</v>
      </c>
    </row>
    <row r="18" spans="1:20">
      <c r="A18" s="29" t="s">
        <v>1131</v>
      </c>
      <c r="C18">
        <f>C14/1000</f>
        <v>0.76800000000000002</v>
      </c>
      <c r="D18">
        <f>D14/1000</f>
        <v>0.78</v>
      </c>
      <c r="E18">
        <f t="array" ref="E18">E14/1000</f>
        <v>0.52800000000000002</v>
      </c>
      <c r="F18">
        <f t="shared" ref="F18:S18" si="6">F14/1000</f>
        <v>0.55200000000000005</v>
      </c>
      <c r="G18">
        <f t="shared" si="6"/>
        <v>0.55200000000000005</v>
      </c>
      <c r="H18">
        <f t="shared" si="6"/>
        <v>0.76800000000000002</v>
      </c>
      <c r="I18">
        <f t="shared" si="6"/>
        <v>0.55200000000000005</v>
      </c>
      <c r="J18">
        <f t="shared" si="6"/>
        <v>0.76800000000000002</v>
      </c>
      <c r="K18">
        <f t="shared" si="6"/>
        <v>0.58799999999999997</v>
      </c>
      <c r="L18">
        <f t="shared" si="6"/>
        <v>0.76800000000000002</v>
      </c>
      <c r="M18">
        <f t="shared" si="6"/>
        <v>0.52800000000000002</v>
      </c>
      <c r="N18">
        <f t="shared" si="6"/>
        <v>0.76800000000000002</v>
      </c>
      <c r="O18">
        <f t="shared" si="6"/>
        <v>0.55200000000000005</v>
      </c>
      <c r="P18">
        <f t="shared" si="6"/>
        <v>0.76800000000000002</v>
      </c>
      <c r="Q18">
        <f t="shared" si="6"/>
        <v>0.58799999999999997</v>
      </c>
      <c r="R18">
        <f t="shared" si="6"/>
        <v>0.76800000000000002</v>
      </c>
      <c r="S18">
        <f t="shared" si="6"/>
        <v>0.55200000000000005</v>
      </c>
      <c r="T18">
        <f>T14/1000</f>
        <v>0.76800000000000002</v>
      </c>
    </row>
    <row r="20" spans="1:20">
      <c r="A20" t="s">
        <v>1063</v>
      </c>
      <c r="B20" t="s">
        <v>1064</v>
      </c>
      <c r="C20" s="29" t="s">
        <v>1279</v>
      </c>
    </row>
    <row r="21" spans="1:20">
      <c r="A21" t="s">
        <v>1065</v>
      </c>
      <c r="B21">
        <v>10000</v>
      </c>
      <c r="C21">
        <v>490</v>
      </c>
      <c r="D21" s="110">
        <v>7.5899999999999995E-2</v>
      </c>
      <c r="E21" s="81" t="s">
        <v>1113</v>
      </c>
    </row>
    <row r="22" spans="1:20">
      <c r="A22" t="s">
        <v>1066</v>
      </c>
      <c r="B22">
        <v>10000</v>
      </c>
      <c r="C22">
        <v>490</v>
      </c>
      <c r="D22" s="110">
        <v>0.29799999999999999</v>
      </c>
      <c r="E22" s="81" t="s">
        <v>1113</v>
      </c>
    </row>
    <row r="23" spans="1:20">
      <c r="A23" t="s">
        <v>1067</v>
      </c>
      <c r="B23">
        <v>8770</v>
      </c>
      <c r="C23">
        <v>430</v>
      </c>
      <c r="D23" s="110">
        <v>0.222</v>
      </c>
      <c r="E23" s="81" t="s">
        <v>1113</v>
      </c>
    </row>
    <row r="24" spans="1:20">
      <c r="A24" t="s">
        <v>1068</v>
      </c>
      <c r="B24">
        <v>8770</v>
      </c>
      <c r="C24">
        <v>430</v>
      </c>
      <c r="D24" s="110">
        <v>0.36799999999999999</v>
      </c>
      <c r="E24" s="81" t="s">
        <v>1113</v>
      </c>
    </row>
    <row r="25" spans="1:20">
      <c r="A25" s="29" t="s">
        <v>1325</v>
      </c>
      <c r="B25">
        <v>8770</v>
      </c>
      <c r="C25">
        <v>440</v>
      </c>
      <c r="D25" s="110">
        <v>3.61E-2</v>
      </c>
      <c r="E25" s="81" t="s">
        <v>1326</v>
      </c>
      <c r="P25" s="29" t="s">
        <v>1327</v>
      </c>
    </row>
    <row r="26" spans="1:20">
      <c r="B26">
        <v>9229.8970000000008</v>
      </c>
    </row>
    <row r="27" spans="1:20">
      <c r="D27">
        <f>SUMPRODUCT(C21:C25,D21:D25)</f>
        <v>452.79500000000002</v>
      </c>
    </row>
    <row r="28" spans="1:20">
      <c r="A28" t="s">
        <v>1069</v>
      </c>
      <c r="B28" t="s">
        <v>1064</v>
      </c>
      <c r="C28" s="29" t="s">
        <v>1279</v>
      </c>
    </row>
    <row r="29" spans="1:20">
      <c r="A29" t="s">
        <v>1070</v>
      </c>
      <c r="B29">
        <v>11800</v>
      </c>
      <c r="C29">
        <v>660</v>
      </c>
      <c r="D29" s="81" t="s">
        <v>1113</v>
      </c>
    </row>
    <row r="30" spans="1:20">
      <c r="A30" t="s">
        <v>1071</v>
      </c>
      <c r="B30">
        <v>12200</v>
      </c>
      <c r="C30">
        <v>640</v>
      </c>
      <c r="D30" s="81" t="s">
        <v>1113</v>
      </c>
    </row>
    <row r="31" spans="1:20">
      <c r="A31" t="s">
        <v>1072</v>
      </c>
      <c r="B31">
        <v>12200</v>
      </c>
      <c r="C31">
        <v>640</v>
      </c>
      <c r="D31" s="81" t="s">
        <v>1113</v>
      </c>
    </row>
    <row r="32" spans="1:20">
      <c r="A32" s="29" t="s">
        <v>1324</v>
      </c>
      <c r="B32">
        <v>12500</v>
      </c>
      <c r="C32">
        <v>640</v>
      </c>
      <c r="D32" s="81" t="s">
        <v>1326</v>
      </c>
      <c r="O32" s="29" t="s">
        <v>1328</v>
      </c>
    </row>
    <row r="33" spans="1:5">
      <c r="A33" s="29"/>
    </row>
    <row r="34" spans="1:5">
      <c r="A34" t="s">
        <v>1073</v>
      </c>
      <c r="B34" t="s">
        <v>1064</v>
      </c>
      <c r="E34" s="83"/>
    </row>
    <row r="35" spans="1:5">
      <c r="A35" t="s">
        <v>948</v>
      </c>
      <c r="B35">
        <v>12031.04</v>
      </c>
    </row>
    <row r="36" spans="1:5">
      <c r="A36" t="s">
        <v>949</v>
      </c>
      <c r="B36">
        <v>12500</v>
      </c>
    </row>
    <row r="37" spans="1:5">
      <c r="A37" t="s">
        <v>950</v>
      </c>
      <c r="B37">
        <v>9349.33</v>
      </c>
    </row>
    <row r="38" spans="1:5">
      <c r="A38" t="s">
        <v>951</v>
      </c>
      <c r="B38">
        <v>8770</v>
      </c>
    </row>
    <row r="40" spans="1:5">
      <c r="A40" t="s">
        <v>1074</v>
      </c>
      <c r="B40" t="s">
        <v>1064</v>
      </c>
    </row>
    <row r="41" spans="1:5">
      <c r="A41" t="s">
        <v>952</v>
      </c>
      <c r="B41">
        <v>10904.95866429235</v>
      </c>
    </row>
    <row r="42" spans="1:5">
      <c r="A42" t="s">
        <v>963</v>
      </c>
      <c r="B42">
        <v>11545.777877500001</v>
      </c>
    </row>
    <row r="46" spans="1:5">
      <c r="C46" s="29" t="s">
        <v>1285</v>
      </c>
    </row>
    <row r="47" spans="1:5">
      <c r="B47" s="29" t="s">
        <v>1280</v>
      </c>
      <c r="C47" s="110">
        <v>7.5899999999999995E-2</v>
      </c>
    </row>
    <row r="48" spans="1:5">
      <c r="B48" s="29" t="s">
        <v>1281</v>
      </c>
      <c r="C48" s="110">
        <v>0.29799999999999999</v>
      </c>
    </row>
    <row r="49" spans="1:7">
      <c r="A49" s="29"/>
      <c r="B49" s="29" t="s">
        <v>1282</v>
      </c>
      <c r="C49" s="110">
        <v>0.222</v>
      </c>
      <c r="D49" s="83"/>
      <c r="E49" s="83"/>
      <c r="F49" s="83"/>
      <c r="G49" s="83"/>
    </row>
    <row r="50" spans="1:7">
      <c r="B50" s="29" t="s">
        <v>1283</v>
      </c>
      <c r="C50" s="110">
        <v>0.36799999999999999</v>
      </c>
    </row>
    <row r="51" spans="1:7">
      <c r="B51" s="29" t="s">
        <v>1284</v>
      </c>
      <c r="C51" s="110">
        <v>3.61E-2</v>
      </c>
    </row>
    <row r="53" spans="1:7">
      <c r="C53" s="110">
        <f>SUM(C47:C51)</f>
        <v>1</v>
      </c>
      <c r="D53" s="110">
        <f>C47*C21+C48*C22+C49*C23+C50*C24+C51*E12</f>
        <v>452.79500000000002</v>
      </c>
    </row>
    <row r="54" spans="1:7">
      <c r="D54">
        <v>452.79500000000002</v>
      </c>
    </row>
  </sheetData>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33"/>
  <sheetViews>
    <sheetView topLeftCell="D1" workbookViewId="0">
      <selection activeCell="L5" sqref="L5"/>
    </sheetView>
  </sheetViews>
  <sheetFormatPr baseColWidth="10" defaultColWidth="11.42578125" defaultRowHeight="12.75" outlineLevelRow="1"/>
  <cols>
    <col min="1" max="1" width="12.7109375" style="67" customWidth="1"/>
    <col min="2" max="3" width="50.7109375" style="67" customWidth="1"/>
    <col min="4" max="5" width="15.7109375" style="67" customWidth="1"/>
    <col min="6" max="6" width="50.7109375" style="67" customWidth="1"/>
    <col min="7" max="8" width="15.7109375" style="67" customWidth="1"/>
    <col min="9" max="10" width="20.7109375" style="67" customWidth="1"/>
    <col min="11" max="16384" width="11.42578125" style="67"/>
  </cols>
  <sheetData>
    <row r="1" spans="1:10" ht="18.75">
      <c r="A1" s="66" t="s">
        <v>935</v>
      </c>
    </row>
    <row r="3" spans="1:10" s="68" customFormat="1" ht="15">
      <c r="A3" s="68" t="s">
        <v>936</v>
      </c>
      <c r="B3" s="68" t="s">
        <v>937</v>
      </c>
      <c r="C3" s="68" t="s">
        <v>938</v>
      </c>
      <c r="D3" s="68" t="s">
        <v>933</v>
      </c>
      <c r="E3" s="68" t="s">
        <v>939</v>
      </c>
      <c r="F3" s="68" t="s">
        <v>940</v>
      </c>
      <c r="G3" s="68" t="s">
        <v>941</v>
      </c>
      <c r="H3" s="68" t="s">
        <v>942</v>
      </c>
      <c r="I3" s="68" t="s">
        <v>943</v>
      </c>
      <c r="J3" s="68" t="s">
        <v>944</v>
      </c>
    </row>
    <row r="4" spans="1:10">
      <c r="A4" s="69" t="s">
        <v>953</v>
      </c>
      <c r="B4" s="67" t="s">
        <v>202</v>
      </c>
      <c r="C4" s="67" t="s">
        <v>954</v>
      </c>
      <c r="D4" s="67" t="s">
        <v>945</v>
      </c>
      <c r="E4" s="70">
        <v>640</v>
      </c>
      <c r="F4" s="67" t="s">
        <v>947</v>
      </c>
      <c r="H4" s="71">
        <v>1</v>
      </c>
      <c r="I4" s="71">
        <v>17.815556063297972</v>
      </c>
      <c r="J4" s="72">
        <v>-8.9077780316489861</v>
      </c>
    </row>
    <row r="5" spans="1:10" s="73" customFormat="1" outlineLevel="1">
      <c r="C5" s="73" t="s">
        <v>948</v>
      </c>
      <c r="D5" s="73" t="s">
        <v>946</v>
      </c>
      <c r="E5" s="74">
        <v>650</v>
      </c>
      <c r="F5" s="73" t="s">
        <v>950</v>
      </c>
      <c r="G5" s="75">
        <v>0.255</v>
      </c>
      <c r="H5" s="76"/>
      <c r="I5" s="76">
        <v>14.383584615384615</v>
      </c>
      <c r="J5" s="77">
        <v>-7.1917923076923076</v>
      </c>
    </row>
    <row r="6" spans="1:10" s="73" customFormat="1" outlineLevel="1">
      <c r="C6" s="73" t="s">
        <v>949</v>
      </c>
      <c r="D6" s="73" t="s">
        <v>946</v>
      </c>
      <c r="E6" s="74">
        <v>650</v>
      </c>
      <c r="F6" s="73" t="s">
        <v>951</v>
      </c>
      <c r="G6" s="75">
        <v>2.2499999999999998E-3</v>
      </c>
      <c r="H6" s="76"/>
      <c r="I6" s="76">
        <v>13.492307692307692</v>
      </c>
      <c r="J6" s="77">
        <v>-6.7461538461538462</v>
      </c>
    </row>
    <row r="7" spans="1:10" s="73" customFormat="1" outlineLevel="1">
      <c r="C7" s="73" t="s">
        <v>950</v>
      </c>
      <c r="D7" s="73" t="s">
        <v>946</v>
      </c>
      <c r="E7" s="74">
        <v>450</v>
      </c>
      <c r="F7" s="73" t="s">
        <v>948</v>
      </c>
      <c r="G7" s="75">
        <v>2.32E-3</v>
      </c>
      <c r="H7" s="76"/>
      <c r="I7" s="76">
        <v>26.735644444444446</v>
      </c>
      <c r="J7" s="77">
        <v>-13.367822222222223</v>
      </c>
    </row>
    <row r="8" spans="1:10" s="73" customFormat="1" outlineLevel="1">
      <c r="C8" s="73" t="s">
        <v>951</v>
      </c>
      <c r="D8" s="73" t="s">
        <v>946</v>
      </c>
      <c r="E8" s="74">
        <v>450</v>
      </c>
      <c r="F8" s="73" t="s">
        <v>949</v>
      </c>
      <c r="G8" s="75">
        <v>6.4499999999999996E-5</v>
      </c>
      <c r="H8" s="76"/>
      <c r="I8" s="76">
        <v>27.777777777777779</v>
      </c>
      <c r="J8" s="77">
        <v>-13.888888888888889</v>
      </c>
    </row>
    <row r="9" spans="1:10" s="73" customFormat="1" outlineLevel="1">
      <c r="C9" s="73" t="s">
        <v>952</v>
      </c>
      <c r="D9" s="73" t="s">
        <v>945</v>
      </c>
      <c r="E9" s="74">
        <v>545.80500000000006</v>
      </c>
      <c r="F9" s="73" t="s">
        <v>952</v>
      </c>
      <c r="G9" s="75">
        <v>0.39904361447769804</v>
      </c>
      <c r="H9" s="76"/>
      <c r="I9" s="76">
        <v>19.979587333007849</v>
      </c>
      <c r="J9" s="77">
        <v>-9.9897936665039246</v>
      </c>
    </row>
    <row r="10" spans="1:10">
      <c r="A10" s="69" t="s">
        <v>955</v>
      </c>
      <c r="B10" s="67" t="s">
        <v>956</v>
      </c>
      <c r="C10" s="67" t="s">
        <v>954</v>
      </c>
      <c r="D10" s="67" t="s">
        <v>945</v>
      </c>
      <c r="E10" s="70">
        <v>640</v>
      </c>
      <c r="F10" s="67" t="s">
        <v>947</v>
      </c>
      <c r="H10" s="71">
        <v>1</v>
      </c>
      <c r="I10" s="71">
        <v>17.815556063297972</v>
      </c>
      <c r="J10" s="72">
        <v>-8.9077780316489861</v>
      </c>
    </row>
    <row r="11" spans="1:10" s="73" customFormat="1" outlineLevel="1">
      <c r="C11" s="73" t="s">
        <v>948</v>
      </c>
      <c r="D11" s="73" t="s">
        <v>946</v>
      </c>
      <c r="E11" s="74">
        <v>650</v>
      </c>
      <c r="F11" s="73" t="s">
        <v>950</v>
      </c>
      <c r="G11" s="75">
        <v>0.255</v>
      </c>
      <c r="H11" s="76"/>
      <c r="I11" s="76">
        <v>14.383584615384615</v>
      </c>
      <c r="J11" s="77">
        <v>-7.1917923076923076</v>
      </c>
    </row>
    <row r="12" spans="1:10" s="73" customFormat="1" outlineLevel="1">
      <c r="C12" s="73" t="s">
        <v>949</v>
      </c>
      <c r="D12" s="73" t="s">
        <v>946</v>
      </c>
      <c r="E12" s="74">
        <v>650</v>
      </c>
      <c r="F12" s="73" t="s">
        <v>951</v>
      </c>
      <c r="G12" s="75">
        <v>2.2499999999999998E-3</v>
      </c>
      <c r="H12" s="76"/>
      <c r="I12" s="76">
        <v>13.492307692307692</v>
      </c>
      <c r="J12" s="77">
        <v>-6.7461538461538462</v>
      </c>
    </row>
    <row r="13" spans="1:10" s="73" customFormat="1" outlineLevel="1">
      <c r="C13" s="73" t="s">
        <v>950</v>
      </c>
      <c r="D13" s="73" t="s">
        <v>946</v>
      </c>
      <c r="E13" s="74">
        <v>450</v>
      </c>
      <c r="F13" s="73" t="s">
        <v>948</v>
      </c>
      <c r="G13" s="75">
        <v>2.32E-3</v>
      </c>
      <c r="H13" s="76"/>
      <c r="I13" s="76">
        <v>26.735644444444446</v>
      </c>
      <c r="J13" s="77">
        <v>-13.367822222222223</v>
      </c>
    </row>
    <row r="14" spans="1:10" s="73" customFormat="1" outlineLevel="1">
      <c r="C14" s="73" t="s">
        <v>951</v>
      </c>
      <c r="D14" s="73" t="s">
        <v>946</v>
      </c>
      <c r="E14" s="74">
        <v>450</v>
      </c>
      <c r="F14" s="73" t="s">
        <v>949</v>
      </c>
      <c r="G14" s="75">
        <v>6.4499999999999996E-5</v>
      </c>
      <c r="H14" s="76"/>
      <c r="I14" s="76">
        <v>27.777777777777779</v>
      </c>
      <c r="J14" s="77">
        <v>-13.888888888888889</v>
      </c>
    </row>
    <row r="15" spans="1:10" s="73" customFormat="1" outlineLevel="1">
      <c r="C15" s="73" t="s">
        <v>952</v>
      </c>
      <c r="D15" s="73" t="s">
        <v>945</v>
      </c>
      <c r="E15" s="74">
        <v>545.80500000000006</v>
      </c>
      <c r="F15" s="73" t="s">
        <v>952</v>
      </c>
      <c r="G15" s="75">
        <v>0.39904361447769804</v>
      </c>
      <c r="H15" s="76"/>
      <c r="I15" s="76">
        <v>19.979587333007849</v>
      </c>
      <c r="J15" s="77">
        <v>-9.9897936665039246</v>
      </c>
    </row>
    <row r="16" spans="1:10">
      <c r="A16" s="69" t="s">
        <v>957</v>
      </c>
      <c r="B16" s="67" t="s">
        <v>201</v>
      </c>
      <c r="C16" s="67" t="s">
        <v>958</v>
      </c>
      <c r="D16" s="67" t="s">
        <v>945</v>
      </c>
      <c r="E16" s="67">
        <v>640</v>
      </c>
      <c r="F16" s="67" t="s">
        <v>947</v>
      </c>
      <c r="H16" s="71">
        <v>1</v>
      </c>
      <c r="I16" s="71">
        <v>17.815556063297972</v>
      </c>
      <c r="J16" s="72">
        <v>-8.9077780316489896</v>
      </c>
    </row>
    <row r="17" spans="1:10" s="73" customFormat="1" outlineLevel="1">
      <c r="C17" s="73" t="s">
        <v>948</v>
      </c>
      <c r="D17" s="73" t="s">
        <v>946</v>
      </c>
      <c r="E17" s="74">
        <v>650</v>
      </c>
      <c r="F17" s="73" t="s">
        <v>950</v>
      </c>
      <c r="G17" s="75">
        <v>0.255</v>
      </c>
      <c r="H17" s="76"/>
      <c r="I17" s="76">
        <v>14.383584615384615</v>
      </c>
      <c r="J17" s="77">
        <v>-7.1917923076923076</v>
      </c>
    </row>
    <row r="18" spans="1:10" s="73" customFormat="1" outlineLevel="1">
      <c r="C18" s="73" t="s">
        <v>949</v>
      </c>
      <c r="D18" s="73" t="s">
        <v>946</v>
      </c>
      <c r="E18" s="74">
        <v>650</v>
      </c>
      <c r="F18" s="73" t="s">
        <v>951</v>
      </c>
      <c r="G18" s="75">
        <v>2.2499999999999998E-3</v>
      </c>
      <c r="H18" s="76"/>
      <c r="I18" s="76">
        <v>13.492307692307692</v>
      </c>
      <c r="J18" s="77">
        <v>-6.7461538461538462</v>
      </c>
    </row>
    <row r="19" spans="1:10" s="73" customFormat="1" outlineLevel="1">
      <c r="C19" s="73" t="s">
        <v>950</v>
      </c>
      <c r="D19" s="73" t="s">
        <v>946</v>
      </c>
      <c r="E19" s="74">
        <v>450</v>
      </c>
      <c r="F19" s="73" t="s">
        <v>948</v>
      </c>
      <c r="G19" s="75">
        <v>2.32E-3</v>
      </c>
      <c r="H19" s="76"/>
      <c r="I19" s="76">
        <v>26.735644444444446</v>
      </c>
      <c r="J19" s="77">
        <v>-13.367822222222223</v>
      </c>
    </row>
    <row r="20" spans="1:10" s="73" customFormat="1" outlineLevel="1">
      <c r="C20" s="73" t="s">
        <v>951</v>
      </c>
      <c r="D20" s="73" t="s">
        <v>946</v>
      </c>
      <c r="E20" s="74">
        <v>450</v>
      </c>
      <c r="F20" s="73" t="s">
        <v>949</v>
      </c>
      <c r="G20" s="75">
        <v>6.4499999999999996E-5</v>
      </c>
      <c r="H20" s="76"/>
      <c r="I20" s="76">
        <v>27.777777777777779</v>
      </c>
      <c r="J20" s="77">
        <v>-13.888888888888889</v>
      </c>
    </row>
    <row r="21" spans="1:10" s="73" customFormat="1" outlineLevel="1">
      <c r="C21" s="73" t="s">
        <v>952</v>
      </c>
      <c r="D21" s="73" t="s">
        <v>945</v>
      </c>
      <c r="E21" s="74">
        <v>545.80500000000006</v>
      </c>
      <c r="F21" s="73" t="s">
        <v>952</v>
      </c>
      <c r="G21" s="75">
        <v>0.39904361447769804</v>
      </c>
      <c r="H21" s="76"/>
      <c r="I21" s="76">
        <v>19.979587333007849</v>
      </c>
      <c r="J21" s="77">
        <v>-9.9897936665039246</v>
      </c>
    </row>
    <row r="22" spans="1:10">
      <c r="A22" s="69" t="s">
        <v>959</v>
      </c>
      <c r="B22" s="67" t="s">
        <v>960</v>
      </c>
      <c r="C22" s="67" t="s">
        <v>961</v>
      </c>
      <c r="D22" s="67" t="s">
        <v>945</v>
      </c>
      <c r="E22" s="70">
        <v>147.5</v>
      </c>
      <c r="F22" s="67" t="s">
        <v>947</v>
      </c>
      <c r="H22" s="71">
        <v>1</v>
      </c>
      <c r="I22" s="71">
        <v>19.855457242144237</v>
      </c>
      <c r="J22" s="72">
        <v>-9.9277286210721183</v>
      </c>
    </row>
    <row r="23" spans="1:10" s="73" customFormat="1" outlineLevel="1">
      <c r="C23" s="73" t="s">
        <v>962</v>
      </c>
      <c r="D23" s="73" t="s">
        <v>946</v>
      </c>
      <c r="E23" s="164">
        <v>140</v>
      </c>
      <c r="F23" s="73" t="s">
        <v>963</v>
      </c>
      <c r="G23" s="75">
        <v>4.4600000000000004E-3</v>
      </c>
      <c r="H23" s="76"/>
      <c r="I23" s="76">
        <v>19.790330692229201</v>
      </c>
      <c r="J23" s="77">
        <v>-9.8951653461146201</v>
      </c>
    </row>
    <row r="24" spans="1:10" s="73" customFormat="1" outlineLevel="1">
      <c r="C24" s="73" t="s">
        <v>964</v>
      </c>
      <c r="D24" s="73" t="s">
        <v>946</v>
      </c>
      <c r="E24" s="164">
        <v>160</v>
      </c>
      <c r="F24" s="73" t="s">
        <v>952</v>
      </c>
      <c r="G24" s="75">
        <v>2.3400000000000001E-3</v>
      </c>
      <c r="H24" s="76"/>
      <c r="I24" s="76">
        <v>19.979587333007849</v>
      </c>
      <c r="J24" s="77">
        <v>-9.9897936665039246</v>
      </c>
    </row>
    <row r="25" spans="1:10">
      <c r="H25" s="71"/>
    </row>
    <row r="26" spans="1:10">
      <c r="H26" s="71"/>
    </row>
    <row r="27" spans="1:10">
      <c r="H27" s="71"/>
    </row>
    <row r="28" spans="1:10">
      <c r="H28" s="71"/>
    </row>
    <row r="29" spans="1:10">
      <c r="H29" s="71"/>
    </row>
    <row r="30" spans="1:10">
      <c r="H30" s="71"/>
    </row>
    <row r="31" spans="1:10">
      <c r="H31" s="71"/>
    </row>
    <row r="32" spans="1:10">
      <c r="H32" s="71"/>
    </row>
    <row r="33" spans="8:8">
      <c r="H33" s="71"/>
    </row>
  </sheetData>
  <pageMargins left="0.7" right="0.7" top="0.78740157499999996" bottom="0.78740157499999996"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T104"/>
  <sheetViews>
    <sheetView topLeftCell="A74" workbookViewId="0">
      <selection activeCell="D99" sqref="D99"/>
    </sheetView>
  </sheetViews>
  <sheetFormatPr baseColWidth="10" defaultColWidth="11.42578125" defaultRowHeight="17.25" customHeight="1"/>
  <cols>
    <col min="1" max="3" width="11.42578125" style="78"/>
    <col min="4" max="4" width="54.140625" style="78" customWidth="1"/>
    <col min="5" max="6" width="11.42578125" style="78"/>
    <col min="7" max="7" width="44.7109375" style="78" customWidth="1"/>
    <col min="8" max="10" width="11.42578125" style="78"/>
    <col min="11" max="11" width="23" style="78" customWidth="1"/>
    <col min="12" max="12" width="17.85546875" style="78" customWidth="1"/>
    <col min="13" max="16384" width="11.42578125" style="78"/>
  </cols>
  <sheetData>
    <row r="1" spans="2:14" ht="84" customHeight="1">
      <c r="B1" s="109" t="s">
        <v>969</v>
      </c>
      <c r="C1" s="109" t="s">
        <v>39</v>
      </c>
      <c r="D1" s="109" t="s">
        <v>970</v>
      </c>
      <c r="E1" s="109" t="s">
        <v>971</v>
      </c>
      <c r="F1" s="109" t="s">
        <v>39</v>
      </c>
      <c r="G1" s="109" t="s">
        <v>970</v>
      </c>
      <c r="H1" s="109" t="s">
        <v>1018</v>
      </c>
      <c r="I1" s="109" t="s">
        <v>39</v>
      </c>
      <c r="J1" s="109" t="s">
        <v>1019</v>
      </c>
      <c r="K1" s="163" t="s">
        <v>929</v>
      </c>
      <c r="L1" s="109" t="s">
        <v>1017</v>
      </c>
      <c r="M1" s="109" t="s">
        <v>1112</v>
      </c>
      <c r="N1" s="109" t="s">
        <v>972</v>
      </c>
    </row>
    <row r="2" spans="2:14" ht="17.25" customHeight="1">
      <c r="B2" s="78">
        <v>1</v>
      </c>
      <c r="C2" s="78" t="s">
        <v>946</v>
      </c>
      <c r="D2" s="78" t="s">
        <v>987</v>
      </c>
      <c r="E2" s="107">
        <v>1.04</v>
      </c>
      <c r="F2" s="78" t="s">
        <v>946</v>
      </c>
      <c r="G2" s="78" t="s">
        <v>1241</v>
      </c>
      <c r="H2" s="107">
        <f>E2*H48</f>
        <v>1.7004000000000004</v>
      </c>
      <c r="I2" s="78" t="s">
        <v>946</v>
      </c>
      <c r="J2" s="78" t="s">
        <v>1009</v>
      </c>
      <c r="K2" s="107">
        <f>E2*K48</f>
        <v>64.955280000000002</v>
      </c>
      <c r="L2" s="107"/>
      <c r="M2" s="107"/>
      <c r="N2" s="107">
        <f>H2/E88</f>
        <v>1.1336000000000002</v>
      </c>
    </row>
    <row r="3" spans="2:14" ht="31.15" customHeight="1">
      <c r="B3" s="78">
        <v>1</v>
      </c>
      <c r="C3" s="78" t="s">
        <v>946</v>
      </c>
      <c r="D3" s="78" t="s">
        <v>988</v>
      </c>
      <c r="E3" s="78">
        <v>1.0449999999999999</v>
      </c>
      <c r="F3" s="78" t="s">
        <v>946</v>
      </c>
      <c r="G3" s="78" t="s">
        <v>989</v>
      </c>
      <c r="H3" s="107">
        <f>E3*H49</f>
        <v>1.6301999999999999</v>
      </c>
      <c r="I3" s="78" t="s">
        <v>946</v>
      </c>
      <c r="J3" s="78" t="s">
        <v>1009</v>
      </c>
      <c r="K3" s="107">
        <f>E3*K49</f>
        <v>62.273639999999993</v>
      </c>
      <c r="M3" s="107"/>
    </row>
    <row r="4" spans="2:14" ht="21.6" customHeight="1">
      <c r="B4" s="78">
        <v>1</v>
      </c>
      <c r="C4" s="78" t="s">
        <v>946</v>
      </c>
      <c r="D4" s="78" t="s">
        <v>990</v>
      </c>
      <c r="E4" s="78">
        <v>1.05</v>
      </c>
      <c r="F4" s="78" t="s">
        <v>946</v>
      </c>
      <c r="G4" s="78" t="s">
        <v>991</v>
      </c>
      <c r="H4" s="107">
        <f>E4*H50</f>
        <v>1.7396400000000001</v>
      </c>
      <c r="I4" s="78" t="s">
        <v>946</v>
      </c>
      <c r="J4" s="78" t="s">
        <v>1012</v>
      </c>
      <c r="K4" s="107">
        <f>E4*K50</f>
        <v>78.043455000000009</v>
      </c>
      <c r="M4" s="107"/>
    </row>
    <row r="5" spans="2:14" ht="25.15" customHeight="1">
      <c r="B5" s="78">
        <v>1</v>
      </c>
      <c r="C5" s="78" t="s">
        <v>946</v>
      </c>
      <c r="D5" s="78" t="s">
        <v>992</v>
      </c>
      <c r="E5" s="78">
        <v>1.0469999999999999</v>
      </c>
      <c r="F5" s="78" t="s">
        <v>946</v>
      </c>
      <c r="G5" s="78" t="s">
        <v>993</v>
      </c>
      <c r="H5" s="107">
        <f>E5*H51</f>
        <v>1.6550975999999999</v>
      </c>
      <c r="I5" s="78" t="s">
        <v>946</v>
      </c>
      <c r="J5" s="78" t="s">
        <v>1012</v>
      </c>
      <c r="K5" s="107">
        <f>E5*K51</f>
        <v>74.250727199999986</v>
      </c>
      <c r="M5" s="107"/>
    </row>
    <row r="6" spans="2:14" ht="26.45" customHeight="1">
      <c r="B6" s="78">
        <v>1</v>
      </c>
      <c r="C6" s="78" t="s">
        <v>946</v>
      </c>
      <c r="D6" s="78" t="s">
        <v>1020</v>
      </c>
      <c r="E6" s="107">
        <v>1.04</v>
      </c>
      <c r="F6" s="78" t="s">
        <v>946</v>
      </c>
      <c r="G6" s="78" t="s">
        <v>1241</v>
      </c>
      <c r="H6" s="107">
        <v>1.7004000000000004</v>
      </c>
      <c r="I6" s="78" t="s">
        <v>946</v>
      </c>
      <c r="J6" s="78" t="s">
        <v>1009</v>
      </c>
      <c r="K6" s="107"/>
      <c r="L6" s="107"/>
      <c r="M6" s="107">
        <v>64.955280000000002</v>
      </c>
    </row>
    <row r="7" spans="2:14" ht="25.15" customHeight="1">
      <c r="B7" s="78">
        <v>1</v>
      </c>
      <c r="C7" s="78" t="s">
        <v>946</v>
      </c>
      <c r="D7" s="78" t="s">
        <v>1021</v>
      </c>
      <c r="E7" s="78">
        <v>1.0449999999999999</v>
      </c>
      <c r="F7" s="78" t="s">
        <v>946</v>
      </c>
      <c r="G7" s="78" t="s">
        <v>989</v>
      </c>
      <c r="H7" s="107">
        <v>1.6301999999999999</v>
      </c>
      <c r="I7" s="78" t="s">
        <v>946</v>
      </c>
      <c r="J7" s="78" t="s">
        <v>1009</v>
      </c>
      <c r="K7" s="107"/>
      <c r="M7" s="107">
        <v>62.273639999999993</v>
      </c>
    </row>
    <row r="8" spans="2:14" ht="22.9" customHeight="1">
      <c r="B8" s="78">
        <v>1</v>
      </c>
      <c r="C8" s="78" t="s">
        <v>946</v>
      </c>
      <c r="D8" s="78" t="s">
        <v>1022</v>
      </c>
      <c r="E8" s="78">
        <v>1.05</v>
      </c>
      <c r="F8" s="78" t="s">
        <v>946</v>
      </c>
      <c r="G8" s="78" t="s">
        <v>991</v>
      </c>
      <c r="H8" s="107">
        <v>1.7396400000000001</v>
      </c>
      <c r="I8" s="78" t="s">
        <v>946</v>
      </c>
      <c r="J8" s="78" t="s">
        <v>1012</v>
      </c>
      <c r="K8" s="107"/>
      <c r="M8" s="107">
        <v>78.043455000000009</v>
      </c>
    </row>
    <row r="9" spans="2:14" ht="30" customHeight="1">
      <c r="B9" s="78">
        <v>1</v>
      </c>
      <c r="C9" s="78" t="s">
        <v>946</v>
      </c>
      <c r="D9" s="78" t="s">
        <v>1023</v>
      </c>
      <c r="E9" s="78">
        <v>1.0469999999999999</v>
      </c>
      <c r="F9" s="78" t="s">
        <v>946</v>
      </c>
      <c r="G9" s="78" t="s">
        <v>993</v>
      </c>
      <c r="H9" s="107">
        <v>1.6550975999999999</v>
      </c>
      <c r="I9" s="78" t="s">
        <v>946</v>
      </c>
      <c r="J9" s="78" t="s">
        <v>1012</v>
      </c>
      <c r="K9" s="107"/>
      <c r="M9" s="107">
        <v>74.250727199999986</v>
      </c>
    </row>
    <row r="11" spans="2:14" ht="17.25" customHeight="1">
      <c r="B11" s="78">
        <v>1</v>
      </c>
      <c r="C11" s="78" t="s">
        <v>946</v>
      </c>
      <c r="D11" s="78" t="s">
        <v>994</v>
      </c>
      <c r="E11" s="78">
        <v>1.1000000000000001</v>
      </c>
      <c r="F11" s="78" t="s">
        <v>946</v>
      </c>
      <c r="G11" s="78" t="s">
        <v>1242</v>
      </c>
      <c r="H11" s="107">
        <f>$E$11*H32</f>
        <v>1.7985000000000004</v>
      </c>
      <c r="I11" s="78" t="s">
        <v>946</v>
      </c>
      <c r="J11" s="78" t="s">
        <v>1012</v>
      </c>
      <c r="K11" s="107">
        <f>$E$11*K32</f>
        <v>68.702700000000007</v>
      </c>
      <c r="M11" s="107"/>
    </row>
    <row r="12" spans="2:14" ht="17.25" customHeight="1">
      <c r="B12" s="78">
        <v>1</v>
      </c>
      <c r="C12" s="78" t="s">
        <v>946</v>
      </c>
      <c r="D12" s="261" t="s">
        <v>995</v>
      </c>
      <c r="E12" s="107">
        <v>1.103</v>
      </c>
      <c r="F12" s="78" t="s">
        <v>946</v>
      </c>
      <c r="G12" s="78" t="s">
        <v>978</v>
      </c>
      <c r="H12" s="107">
        <f>$E$12*H33</f>
        <v>1.72068</v>
      </c>
      <c r="I12" s="78" t="s">
        <v>946</v>
      </c>
      <c r="J12" s="78" t="s">
        <v>1012</v>
      </c>
      <c r="K12" s="107">
        <f>$E$12*K33</f>
        <v>65.729975999999994</v>
      </c>
      <c r="M12" s="107"/>
    </row>
    <row r="13" spans="2:14" ht="17.25" customHeight="1">
      <c r="B13" s="78">
        <v>1</v>
      </c>
      <c r="C13" s="78" t="s">
        <v>946</v>
      </c>
      <c r="D13" s="260" t="s">
        <v>996</v>
      </c>
      <c r="E13" s="78">
        <v>1.1100000000000001</v>
      </c>
      <c r="F13" s="78" t="s">
        <v>946</v>
      </c>
      <c r="G13" s="78" t="s">
        <v>973</v>
      </c>
      <c r="H13" s="78">
        <f>$E$13*H30</f>
        <v>1.8390480000000002</v>
      </c>
      <c r="I13" s="78" t="s">
        <v>946</v>
      </c>
      <c r="J13" s="78" t="s">
        <v>1009</v>
      </c>
      <c r="K13" s="78">
        <f>$E$13*K30</f>
        <v>82.503081000000009</v>
      </c>
    </row>
    <row r="14" spans="2:14" ht="22.5" customHeight="1">
      <c r="B14" s="78">
        <v>1</v>
      </c>
      <c r="C14" s="78" t="s">
        <v>946</v>
      </c>
      <c r="D14" s="262" t="s">
        <v>997</v>
      </c>
      <c r="E14" s="107">
        <v>1.1080000000000001</v>
      </c>
      <c r="F14" s="78" t="s">
        <v>946</v>
      </c>
      <c r="G14" s="78" t="s">
        <v>976</v>
      </c>
      <c r="H14" s="107">
        <f>$E$14*H31</f>
        <v>1.7515264000000001</v>
      </c>
      <c r="I14" s="78" t="s">
        <v>946</v>
      </c>
      <c r="J14" s="78" t="s">
        <v>1009</v>
      </c>
      <c r="K14" s="107">
        <f>$E$14*K31</f>
        <v>78.576700799999998</v>
      </c>
      <c r="M14" s="107"/>
    </row>
    <row r="15" spans="2:14" ht="25.5" customHeight="1">
      <c r="B15" s="78">
        <v>1</v>
      </c>
      <c r="C15" s="78" t="s">
        <v>946</v>
      </c>
      <c r="D15" s="80" t="s">
        <v>1192</v>
      </c>
      <c r="E15" s="78">
        <v>1.1000000000000001</v>
      </c>
      <c r="F15" s="78" t="s">
        <v>946</v>
      </c>
      <c r="G15" s="78" t="s">
        <v>1242</v>
      </c>
      <c r="H15" s="107">
        <v>1.7985000000000004</v>
      </c>
      <c r="I15" s="78" t="s">
        <v>946</v>
      </c>
      <c r="J15" s="78" t="s">
        <v>1012</v>
      </c>
      <c r="K15" s="107"/>
      <c r="M15" s="107">
        <v>68.702700000000007</v>
      </c>
    </row>
    <row r="16" spans="2:14" ht="25.5" customHeight="1">
      <c r="B16" s="78">
        <v>1</v>
      </c>
      <c r="C16" s="78" t="s">
        <v>946</v>
      </c>
      <c r="D16" s="263" t="s">
        <v>1383</v>
      </c>
      <c r="E16" s="78">
        <v>1.1000000000000001</v>
      </c>
      <c r="F16" s="78" t="s">
        <v>946</v>
      </c>
      <c r="G16" s="78" t="s">
        <v>1242</v>
      </c>
      <c r="H16" s="107">
        <f>E16*H32</f>
        <v>1.7985000000000004</v>
      </c>
      <c r="I16" s="78" t="s">
        <v>946</v>
      </c>
      <c r="J16" s="78" t="s">
        <v>1012</v>
      </c>
      <c r="K16" s="107"/>
      <c r="M16" s="107">
        <f>E16*K32</f>
        <v>68.702700000000007</v>
      </c>
    </row>
    <row r="17" spans="2:14" ht="31.15" customHeight="1">
      <c r="B17" s="78">
        <v>1</v>
      </c>
      <c r="C17" s="78" t="s">
        <v>946</v>
      </c>
      <c r="D17" s="261" t="s">
        <v>1026</v>
      </c>
      <c r="E17" s="107">
        <v>1.103</v>
      </c>
      <c r="F17" s="78" t="s">
        <v>946</v>
      </c>
      <c r="G17" s="78" t="s">
        <v>978</v>
      </c>
      <c r="H17" s="107">
        <v>1.72068</v>
      </c>
      <c r="I17" s="78" t="s">
        <v>946</v>
      </c>
      <c r="J17" s="78" t="s">
        <v>1012</v>
      </c>
      <c r="K17" s="107"/>
      <c r="M17" s="107">
        <v>65.729975999999994</v>
      </c>
    </row>
    <row r="18" spans="2:14" ht="37.15" customHeight="1">
      <c r="B18" s="78">
        <v>1</v>
      </c>
      <c r="C18" s="78" t="s">
        <v>946</v>
      </c>
      <c r="D18" s="260" t="s">
        <v>1027</v>
      </c>
      <c r="E18" s="78">
        <v>1.1100000000000001</v>
      </c>
      <c r="F18" s="78" t="s">
        <v>946</v>
      </c>
      <c r="G18" s="78" t="s">
        <v>973</v>
      </c>
      <c r="H18" s="78">
        <v>1.8390480000000002</v>
      </c>
      <c r="I18" s="78" t="s">
        <v>946</v>
      </c>
      <c r="J18" s="78" t="s">
        <v>1009</v>
      </c>
      <c r="M18" s="78">
        <v>82.503081000000009</v>
      </c>
    </row>
    <row r="19" spans="2:14" ht="36" customHeight="1">
      <c r="B19" s="78">
        <v>1</v>
      </c>
      <c r="C19" s="78" t="s">
        <v>946</v>
      </c>
      <c r="D19" s="262" t="s">
        <v>1028</v>
      </c>
      <c r="E19" s="107">
        <v>1.1080000000000001</v>
      </c>
      <c r="F19" s="78" t="s">
        <v>946</v>
      </c>
      <c r="G19" s="78" t="s">
        <v>976</v>
      </c>
      <c r="H19" s="107">
        <v>1.7515264000000001</v>
      </c>
      <c r="I19" s="78" t="s">
        <v>946</v>
      </c>
      <c r="J19" s="78" t="s">
        <v>1009</v>
      </c>
      <c r="K19" s="107"/>
      <c r="M19" s="107">
        <v>78.576700799999998</v>
      </c>
    </row>
    <row r="21" spans="2:14" ht="22.5" customHeight="1">
      <c r="B21" s="78">
        <v>1</v>
      </c>
      <c r="C21" s="78" t="s">
        <v>946</v>
      </c>
      <c r="D21" s="78" t="s">
        <v>1002</v>
      </c>
      <c r="E21" s="78">
        <v>1.08</v>
      </c>
      <c r="G21" s="78" t="s">
        <v>1243</v>
      </c>
      <c r="H21" s="107">
        <f>$E$21*H39</f>
        <v>1.7658000000000003</v>
      </c>
      <c r="I21" s="78" t="s">
        <v>946</v>
      </c>
      <c r="J21" s="78" t="s">
        <v>1009</v>
      </c>
      <c r="K21" s="107">
        <f>$E$21*K39</f>
        <v>67.45356000000001</v>
      </c>
      <c r="M21" s="107"/>
    </row>
    <row r="22" spans="2:14" ht="22.5" customHeight="1">
      <c r="B22" s="78">
        <v>1</v>
      </c>
      <c r="C22" s="78" t="s">
        <v>946</v>
      </c>
      <c r="D22" s="78" t="s">
        <v>1003</v>
      </c>
      <c r="E22" s="78">
        <v>1.077</v>
      </c>
      <c r="G22" s="78" t="s">
        <v>1004</v>
      </c>
      <c r="H22" s="107">
        <f>$E$22*H40</f>
        <v>1.6801200000000001</v>
      </c>
      <c r="I22" s="78" t="s">
        <v>946</v>
      </c>
      <c r="J22" s="78" t="s">
        <v>1009</v>
      </c>
      <c r="K22" s="107">
        <f>$E$22*K40</f>
        <v>64.180583999999996</v>
      </c>
      <c r="M22" s="107"/>
    </row>
    <row r="23" spans="2:14" ht="22.5" customHeight="1">
      <c r="B23" s="78">
        <v>1</v>
      </c>
      <c r="C23" s="78" t="s">
        <v>946</v>
      </c>
      <c r="D23" s="78" t="s">
        <v>1005</v>
      </c>
      <c r="E23" s="107">
        <v>1.08</v>
      </c>
      <c r="G23" s="78" t="s">
        <v>1006</v>
      </c>
      <c r="H23" s="107">
        <f>$E$23*H41</f>
        <v>1.7893440000000003</v>
      </c>
      <c r="I23" s="78" t="s">
        <v>946</v>
      </c>
      <c r="J23" s="78" t="s">
        <v>1012</v>
      </c>
      <c r="K23" s="107">
        <f>$E$23*K41</f>
        <v>80.273268000000002</v>
      </c>
      <c r="M23" s="107"/>
    </row>
    <row r="24" spans="2:14" ht="22.5" customHeight="1">
      <c r="B24" s="78">
        <v>1</v>
      </c>
      <c r="C24" s="78" t="s">
        <v>946</v>
      </c>
      <c r="D24" s="78" t="s">
        <v>1007</v>
      </c>
      <c r="E24" s="78">
        <v>1.081</v>
      </c>
      <c r="G24" s="78" t="s">
        <v>1008</v>
      </c>
      <c r="H24" s="107">
        <f>$E$24*H42</f>
        <v>1.7088447999999998</v>
      </c>
      <c r="I24" s="78" t="s">
        <v>946</v>
      </c>
      <c r="J24" s="78" t="s">
        <v>1012</v>
      </c>
      <c r="K24" s="107">
        <f>$E$24*K42</f>
        <v>76.661925599999989</v>
      </c>
      <c r="M24" s="107"/>
    </row>
    <row r="25" spans="2:14" ht="22.5" customHeight="1">
      <c r="B25" s="78">
        <v>1</v>
      </c>
      <c r="C25" s="78" t="s">
        <v>946</v>
      </c>
      <c r="D25" s="78" t="s">
        <v>1029</v>
      </c>
      <c r="E25" s="78">
        <v>1.08</v>
      </c>
      <c r="G25" s="78" t="s">
        <v>1243</v>
      </c>
      <c r="H25" s="107">
        <v>1.7658000000000003</v>
      </c>
      <c r="I25" s="78" t="s">
        <v>946</v>
      </c>
      <c r="J25" s="78" t="s">
        <v>1009</v>
      </c>
      <c r="K25" s="107"/>
      <c r="M25" s="107">
        <v>67.45356000000001</v>
      </c>
    </row>
    <row r="26" spans="2:14" ht="22.5" customHeight="1">
      <c r="B26" s="78">
        <v>1</v>
      </c>
      <c r="C26" s="78" t="s">
        <v>946</v>
      </c>
      <c r="D26" s="78" t="s">
        <v>1030</v>
      </c>
      <c r="E26" s="78">
        <v>1.077</v>
      </c>
      <c r="G26" s="78" t="s">
        <v>1004</v>
      </c>
      <c r="H26" s="107">
        <v>1.6801200000000001</v>
      </c>
      <c r="I26" s="78" t="s">
        <v>946</v>
      </c>
      <c r="J26" s="78" t="s">
        <v>1009</v>
      </c>
      <c r="K26" s="107"/>
      <c r="M26" s="107">
        <v>64.180583999999996</v>
      </c>
    </row>
    <row r="27" spans="2:14" ht="22.5" customHeight="1">
      <c r="B27" s="78">
        <v>1</v>
      </c>
      <c r="C27" s="78" t="s">
        <v>946</v>
      </c>
      <c r="D27" s="78" t="s">
        <v>1031</v>
      </c>
      <c r="E27" s="78">
        <v>1.08</v>
      </c>
      <c r="G27" s="78" t="s">
        <v>1006</v>
      </c>
      <c r="H27" s="107">
        <v>1.7893440000000003</v>
      </c>
      <c r="I27" s="78" t="s">
        <v>946</v>
      </c>
      <c r="J27" s="78" t="s">
        <v>1012</v>
      </c>
      <c r="K27" s="107"/>
      <c r="M27" s="107">
        <v>80.273268000000002</v>
      </c>
    </row>
    <row r="28" spans="2:14" ht="22.5" customHeight="1">
      <c r="B28" s="78">
        <v>1</v>
      </c>
      <c r="C28" s="78" t="s">
        <v>946</v>
      </c>
      <c r="D28" s="78" t="s">
        <v>1032</v>
      </c>
      <c r="E28" s="78">
        <v>1.081</v>
      </c>
      <c r="G28" s="78" t="s">
        <v>1008</v>
      </c>
      <c r="H28" s="107">
        <v>1.7088447999999998</v>
      </c>
      <c r="I28" s="78" t="s">
        <v>946</v>
      </c>
      <c r="J28" s="78" t="s">
        <v>1012</v>
      </c>
      <c r="K28" s="107"/>
      <c r="M28" s="107">
        <v>76.661925599999989</v>
      </c>
    </row>
    <row r="30" spans="2:14" ht="17.25" customHeight="1">
      <c r="B30" s="78">
        <v>1</v>
      </c>
      <c r="C30" s="78" t="s">
        <v>946</v>
      </c>
      <c r="D30" s="78" t="s">
        <v>973</v>
      </c>
      <c r="E30" s="78">
        <v>1.0900000000000001</v>
      </c>
      <c r="F30" s="78" t="s">
        <v>946</v>
      </c>
      <c r="G30" s="78" t="s">
        <v>974</v>
      </c>
      <c r="H30" s="78">
        <f>E30*$E$89</f>
        <v>1.6568000000000001</v>
      </c>
      <c r="I30" s="78" t="s">
        <v>946</v>
      </c>
      <c r="J30" s="78" t="s">
        <v>1012</v>
      </c>
      <c r="K30" s="78">
        <f>E30*$P$89</f>
        <v>74.327100000000002</v>
      </c>
      <c r="N30" s="78" t="s">
        <v>975</v>
      </c>
    </row>
    <row r="31" spans="2:14" ht="17.25" customHeight="1">
      <c r="B31" s="78">
        <v>1</v>
      </c>
      <c r="C31" s="78" t="s">
        <v>946</v>
      </c>
      <c r="D31" s="78" t="s">
        <v>976</v>
      </c>
      <c r="E31" s="78">
        <v>1.04</v>
      </c>
      <c r="F31" s="78" t="s">
        <v>946</v>
      </c>
      <c r="G31" s="78" t="s">
        <v>974</v>
      </c>
      <c r="H31" s="78">
        <f>E31*$E$89</f>
        <v>1.5808</v>
      </c>
      <c r="I31" s="78" t="s">
        <v>946</v>
      </c>
      <c r="J31" s="78" t="str">
        <f>G89</f>
        <v>sawlog and veneer log, hardwood, sustainable forest management, measured as solid wood under bark, at forest road</v>
      </c>
      <c r="K31" s="78">
        <f>E31*$P$89</f>
        <v>70.917599999999993</v>
      </c>
    </row>
    <row r="32" spans="2:14" ht="17.25" customHeight="1">
      <c r="B32" s="78">
        <v>1</v>
      </c>
      <c r="C32" s="78" t="s">
        <v>946</v>
      </c>
      <c r="D32" s="78" t="s">
        <v>1242</v>
      </c>
      <c r="E32" s="78">
        <v>1.0900000000000001</v>
      </c>
      <c r="F32" s="78" t="s">
        <v>946</v>
      </c>
      <c r="G32" s="78" t="s">
        <v>977</v>
      </c>
      <c r="H32" s="78">
        <f>E32*$E$88</f>
        <v>1.6350000000000002</v>
      </c>
      <c r="I32" s="78" t="s">
        <v>946</v>
      </c>
      <c r="J32" s="78" t="str">
        <f>G88</f>
        <v>sawlog and veneer log, softwood, sustainable forest management, measured as solid wood under bark, at forest road</v>
      </c>
      <c r="K32" s="107">
        <f>E32*$P$88</f>
        <v>62.457000000000001</v>
      </c>
    </row>
    <row r="33" spans="2:14" ht="17.25" customHeight="1">
      <c r="B33" s="78">
        <v>1</v>
      </c>
      <c r="C33" s="78" t="s">
        <v>946</v>
      </c>
      <c r="D33" s="78" t="s">
        <v>978</v>
      </c>
      <c r="E33" s="78">
        <v>1.04</v>
      </c>
      <c r="F33" s="78" t="s">
        <v>946</v>
      </c>
      <c r="G33" s="78" t="s">
        <v>977</v>
      </c>
      <c r="H33" s="78">
        <f>E33*$E$88</f>
        <v>1.56</v>
      </c>
      <c r="I33" s="78" t="s">
        <v>946</v>
      </c>
      <c r="J33" s="78" t="str">
        <f>G88</f>
        <v>sawlog and veneer log, softwood, sustainable forest management, measured as solid wood under bark, at forest road</v>
      </c>
      <c r="K33" s="107">
        <f>E33*$P$88</f>
        <v>59.591999999999999</v>
      </c>
    </row>
    <row r="34" spans="2:14" ht="17.25" customHeight="1">
      <c r="B34" s="78">
        <v>1</v>
      </c>
      <c r="C34" s="78" t="s">
        <v>946</v>
      </c>
      <c r="D34" s="78" t="s">
        <v>1033</v>
      </c>
      <c r="E34" s="78">
        <v>1.0900000000000001</v>
      </c>
      <c r="F34" s="78" t="s">
        <v>946</v>
      </c>
      <c r="G34" s="78" t="s">
        <v>974</v>
      </c>
      <c r="H34" s="78">
        <v>1.6568000000000001</v>
      </c>
      <c r="I34" s="78" t="s">
        <v>946</v>
      </c>
      <c r="J34" s="78" t="s">
        <v>1012</v>
      </c>
      <c r="K34" s="107"/>
      <c r="M34" s="78">
        <v>74.327100000000002</v>
      </c>
      <c r="N34" s="78" t="s">
        <v>975</v>
      </c>
    </row>
    <row r="35" spans="2:14" ht="17.25" customHeight="1">
      <c r="B35" s="78">
        <v>1</v>
      </c>
      <c r="C35" s="78" t="s">
        <v>946</v>
      </c>
      <c r="D35" s="78" t="s">
        <v>1034</v>
      </c>
      <c r="E35" s="78">
        <v>1.04</v>
      </c>
      <c r="F35" s="78" t="s">
        <v>946</v>
      </c>
      <c r="G35" s="78" t="s">
        <v>974</v>
      </c>
      <c r="H35" s="78">
        <v>1.5808</v>
      </c>
      <c r="I35" s="78" t="s">
        <v>946</v>
      </c>
      <c r="J35" s="78" t="s">
        <v>1012</v>
      </c>
      <c r="K35" s="107"/>
      <c r="M35" s="78">
        <v>70.917599999999993</v>
      </c>
    </row>
    <row r="36" spans="2:14" ht="17.25" customHeight="1">
      <c r="B36" s="78">
        <v>1</v>
      </c>
      <c r="C36" s="78" t="s">
        <v>946</v>
      </c>
      <c r="D36" s="80" t="s">
        <v>1191</v>
      </c>
      <c r="E36" s="78">
        <v>1.0900000000000001</v>
      </c>
      <c r="F36" s="78" t="s">
        <v>946</v>
      </c>
      <c r="G36" s="78" t="s">
        <v>977</v>
      </c>
      <c r="H36" s="78">
        <v>1.6350000000000002</v>
      </c>
      <c r="I36" s="78" t="s">
        <v>946</v>
      </c>
      <c r="J36" s="78" t="s">
        <v>1009</v>
      </c>
      <c r="K36" s="107"/>
      <c r="M36" s="78">
        <v>62.457000000000001</v>
      </c>
    </row>
    <row r="37" spans="2:14" ht="17.25" customHeight="1">
      <c r="B37" s="78">
        <v>1</v>
      </c>
      <c r="C37" s="78" t="s">
        <v>946</v>
      </c>
      <c r="D37" s="78" t="s">
        <v>1035</v>
      </c>
      <c r="E37" s="78">
        <v>1.04</v>
      </c>
      <c r="F37" s="78" t="s">
        <v>946</v>
      </c>
      <c r="G37" s="78" t="s">
        <v>977</v>
      </c>
      <c r="H37" s="78">
        <v>1.56</v>
      </c>
      <c r="I37" s="78" t="s">
        <v>946</v>
      </c>
      <c r="J37" s="78" t="s">
        <v>1009</v>
      </c>
      <c r="K37" s="107"/>
      <c r="M37" s="78">
        <v>59.591999999999999</v>
      </c>
    </row>
    <row r="39" spans="2:14" ht="23.25" customHeight="1">
      <c r="B39" s="78">
        <v>1</v>
      </c>
      <c r="C39" s="78" t="s">
        <v>946</v>
      </c>
      <c r="D39" s="78" t="s">
        <v>1243</v>
      </c>
      <c r="E39" s="78">
        <v>1.0900000000000001</v>
      </c>
      <c r="F39" s="78" t="s">
        <v>946</v>
      </c>
      <c r="G39" s="78" t="s">
        <v>977</v>
      </c>
      <c r="H39" s="78">
        <f>E39*$E$88</f>
        <v>1.6350000000000002</v>
      </c>
      <c r="I39" s="78" t="s">
        <v>946</v>
      </c>
      <c r="J39" s="78" t="s">
        <v>1009</v>
      </c>
      <c r="K39" s="107">
        <f>E39*$P$88</f>
        <v>62.457000000000001</v>
      </c>
    </row>
    <row r="40" spans="2:14" ht="23.25" customHeight="1">
      <c r="B40" s="78">
        <v>1</v>
      </c>
      <c r="C40" s="78" t="s">
        <v>946</v>
      </c>
      <c r="D40" s="78" t="s">
        <v>1004</v>
      </c>
      <c r="E40" s="78">
        <v>1.04</v>
      </c>
      <c r="F40" s="78" t="s">
        <v>946</v>
      </c>
      <c r="G40" s="78" t="s">
        <v>977</v>
      </c>
      <c r="H40" s="78">
        <f>E40*$E$88</f>
        <v>1.56</v>
      </c>
      <c r="I40" s="78" t="s">
        <v>946</v>
      </c>
      <c r="J40" s="78" t="s">
        <v>1009</v>
      </c>
      <c r="K40" s="107">
        <f>E40*$P$88</f>
        <v>59.591999999999999</v>
      </c>
    </row>
    <row r="41" spans="2:14" ht="23.25" customHeight="1">
      <c r="B41" s="78">
        <v>1</v>
      </c>
      <c r="C41" s="78" t="s">
        <v>946</v>
      </c>
      <c r="D41" s="78" t="s">
        <v>1006</v>
      </c>
      <c r="E41" s="78">
        <v>1.0900000000000001</v>
      </c>
      <c r="F41" s="78" t="s">
        <v>946</v>
      </c>
      <c r="G41" s="78" t="s">
        <v>974</v>
      </c>
      <c r="H41" s="78">
        <f>E41*$E$89</f>
        <v>1.6568000000000001</v>
      </c>
      <c r="I41" s="78" t="s">
        <v>946</v>
      </c>
      <c r="J41" s="78" t="s">
        <v>1012</v>
      </c>
      <c r="K41" s="78">
        <f t="shared" ref="K41:K42" si="0">E41*$P$89</f>
        <v>74.327100000000002</v>
      </c>
    </row>
    <row r="42" spans="2:14" ht="23.25" customHeight="1">
      <c r="B42" s="78">
        <v>1</v>
      </c>
      <c r="C42" s="78" t="s">
        <v>946</v>
      </c>
      <c r="D42" s="78" t="s">
        <v>1008</v>
      </c>
      <c r="E42" s="78">
        <v>1.04</v>
      </c>
      <c r="F42" s="78" t="s">
        <v>946</v>
      </c>
      <c r="G42" s="78" t="s">
        <v>974</v>
      </c>
      <c r="H42" s="78">
        <f>E42*$E$89</f>
        <v>1.5808</v>
      </c>
      <c r="I42" s="78" t="s">
        <v>946</v>
      </c>
      <c r="J42" s="78" t="s">
        <v>1012</v>
      </c>
      <c r="K42" s="78">
        <f t="shared" si="0"/>
        <v>70.917599999999993</v>
      </c>
    </row>
    <row r="43" spans="2:14" ht="23.25" customHeight="1">
      <c r="B43" s="78">
        <v>1</v>
      </c>
      <c r="C43" s="78" t="s">
        <v>946</v>
      </c>
      <c r="D43" s="80" t="s">
        <v>1189</v>
      </c>
      <c r="E43" s="78">
        <v>1.0900000000000001</v>
      </c>
      <c r="F43" s="78" t="s">
        <v>946</v>
      </c>
      <c r="G43" s="78" t="s">
        <v>977</v>
      </c>
      <c r="H43" s="78">
        <v>1.6350000000000002</v>
      </c>
      <c r="I43" s="78" t="s">
        <v>946</v>
      </c>
      <c r="J43" s="78" t="s">
        <v>1009</v>
      </c>
      <c r="M43" s="78">
        <v>62.457000000000001</v>
      </c>
    </row>
    <row r="44" spans="2:14" ht="23.25" customHeight="1">
      <c r="B44" s="78">
        <v>1</v>
      </c>
      <c r="C44" s="78" t="s">
        <v>946</v>
      </c>
      <c r="D44" s="78" t="s">
        <v>1036</v>
      </c>
      <c r="E44" s="78">
        <v>1.04</v>
      </c>
      <c r="F44" s="78" t="s">
        <v>946</v>
      </c>
      <c r="G44" s="78" t="s">
        <v>977</v>
      </c>
      <c r="H44" s="78">
        <v>1.56</v>
      </c>
      <c r="I44" s="78" t="s">
        <v>946</v>
      </c>
      <c r="J44" s="78" t="s">
        <v>1009</v>
      </c>
      <c r="M44" s="78">
        <v>59.591999999999999</v>
      </c>
    </row>
    <row r="45" spans="2:14" ht="23.25" customHeight="1">
      <c r="B45" s="78">
        <v>1</v>
      </c>
      <c r="C45" s="78" t="s">
        <v>946</v>
      </c>
      <c r="D45" s="78" t="s">
        <v>1037</v>
      </c>
      <c r="E45" s="78">
        <v>1.0900000000000001</v>
      </c>
      <c r="F45" s="78" t="s">
        <v>946</v>
      </c>
      <c r="G45" s="78" t="s">
        <v>974</v>
      </c>
      <c r="H45" s="78">
        <v>1.6568000000000001</v>
      </c>
      <c r="I45" s="78" t="s">
        <v>946</v>
      </c>
      <c r="J45" s="78" t="s">
        <v>1012</v>
      </c>
      <c r="M45" s="78">
        <v>74.327100000000002</v>
      </c>
    </row>
    <row r="46" spans="2:14" ht="23.25" customHeight="1">
      <c r="B46" s="78">
        <v>1</v>
      </c>
      <c r="C46" s="78" t="s">
        <v>946</v>
      </c>
      <c r="D46" s="78" t="s">
        <v>1038</v>
      </c>
      <c r="E46" s="78">
        <v>1.04</v>
      </c>
      <c r="F46" s="78" t="s">
        <v>946</v>
      </c>
      <c r="G46" s="78" t="s">
        <v>974</v>
      </c>
      <c r="H46" s="78">
        <v>1.5808</v>
      </c>
      <c r="I46" s="78" t="s">
        <v>946</v>
      </c>
      <c r="J46" s="78" t="s">
        <v>1012</v>
      </c>
      <c r="M46" s="78">
        <v>70.917599999999993</v>
      </c>
    </row>
    <row r="48" spans="2:14" ht="17.25" customHeight="1">
      <c r="B48" s="78">
        <v>1</v>
      </c>
      <c r="C48" s="78" t="s">
        <v>946</v>
      </c>
      <c r="D48" s="78" t="s">
        <v>1241</v>
      </c>
      <c r="E48" s="78">
        <v>1.0900000000000001</v>
      </c>
      <c r="F48" s="78" t="s">
        <v>946</v>
      </c>
      <c r="G48" s="78" t="s">
        <v>977</v>
      </c>
      <c r="H48" s="78">
        <f>E48*$E$88</f>
        <v>1.6350000000000002</v>
      </c>
      <c r="I48" s="78" t="s">
        <v>946</v>
      </c>
      <c r="J48" s="78" t="s">
        <v>1009</v>
      </c>
      <c r="K48" s="107">
        <f>E48*$P$88</f>
        <v>62.457000000000001</v>
      </c>
    </row>
    <row r="49" spans="2:13" ht="17.25" customHeight="1">
      <c r="B49" s="78">
        <v>1</v>
      </c>
      <c r="C49" s="78" t="s">
        <v>946</v>
      </c>
      <c r="D49" s="78" t="s">
        <v>989</v>
      </c>
      <c r="E49" s="78">
        <v>1.04</v>
      </c>
      <c r="F49" s="78" t="s">
        <v>946</v>
      </c>
      <c r="G49" s="78" t="s">
        <v>977</v>
      </c>
      <c r="H49" s="78">
        <f>E49*$E$88</f>
        <v>1.56</v>
      </c>
      <c r="I49" s="78" t="s">
        <v>946</v>
      </c>
      <c r="J49" s="78" t="s">
        <v>1009</v>
      </c>
      <c r="K49" s="107">
        <f>E49*$P$88</f>
        <v>59.591999999999999</v>
      </c>
    </row>
    <row r="50" spans="2:13" ht="17.25" customHeight="1">
      <c r="B50" s="78">
        <v>1</v>
      </c>
      <c r="C50" s="78" t="s">
        <v>946</v>
      </c>
      <c r="D50" s="78" t="s">
        <v>991</v>
      </c>
      <c r="E50" s="78">
        <v>1.0900000000000001</v>
      </c>
      <c r="F50" s="78" t="s">
        <v>946</v>
      </c>
      <c r="G50" s="78" t="s">
        <v>974</v>
      </c>
      <c r="H50" s="78">
        <f>E50*$E$89</f>
        <v>1.6568000000000001</v>
      </c>
      <c r="I50" s="78" t="s">
        <v>946</v>
      </c>
      <c r="J50" s="78" t="s">
        <v>1012</v>
      </c>
      <c r="K50" s="78">
        <f>E50*$P$89</f>
        <v>74.327100000000002</v>
      </c>
    </row>
    <row r="51" spans="2:13" ht="17.25" customHeight="1">
      <c r="B51" s="78">
        <v>1</v>
      </c>
      <c r="C51" s="78" t="s">
        <v>946</v>
      </c>
      <c r="D51" s="78" t="s">
        <v>993</v>
      </c>
      <c r="E51" s="78">
        <v>1.04</v>
      </c>
      <c r="F51" s="78" t="s">
        <v>946</v>
      </c>
      <c r="G51" s="78" t="s">
        <v>974</v>
      </c>
      <c r="H51" s="78">
        <f>E51*$E$89</f>
        <v>1.5808</v>
      </c>
      <c r="I51" s="78" t="s">
        <v>946</v>
      </c>
      <c r="J51" s="78" t="s">
        <v>1012</v>
      </c>
      <c r="K51" s="78">
        <f>E51*$P$89</f>
        <v>70.917599999999993</v>
      </c>
    </row>
    <row r="52" spans="2:13" ht="17.25" customHeight="1">
      <c r="B52" s="78">
        <v>1</v>
      </c>
      <c r="C52" s="78" t="s">
        <v>946</v>
      </c>
      <c r="D52" s="80" t="s">
        <v>1190</v>
      </c>
      <c r="E52" s="78">
        <v>1.0900000000000001</v>
      </c>
      <c r="F52" s="78" t="s">
        <v>946</v>
      </c>
      <c r="G52" s="78" t="s">
        <v>977</v>
      </c>
      <c r="H52" s="78">
        <v>1.6350000000000002</v>
      </c>
      <c r="I52" s="78" t="s">
        <v>946</v>
      </c>
      <c r="J52" s="78" t="s">
        <v>1009</v>
      </c>
      <c r="M52" s="78">
        <v>62.457000000000001</v>
      </c>
    </row>
    <row r="53" spans="2:13" ht="25.5" customHeight="1">
      <c r="B53" s="78">
        <v>1</v>
      </c>
      <c r="C53" s="78" t="s">
        <v>946</v>
      </c>
      <c r="D53" s="78" t="s">
        <v>1039</v>
      </c>
      <c r="E53" s="78">
        <v>1.04</v>
      </c>
      <c r="F53" s="78" t="s">
        <v>946</v>
      </c>
      <c r="G53" s="78" t="s">
        <v>977</v>
      </c>
      <c r="H53" s="78">
        <v>1.56</v>
      </c>
      <c r="I53" s="78" t="s">
        <v>946</v>
      </c>
      <c r="J53" s="78" t="s">
        <v>1009</v>
      </c>
      <c r="M53" s="78">
        <v>59.591999999999999</v>
      </c>
    </row>
    <row r="54" spans="2:13" ht="17.25" customHeight="1">
      <c r="B54" s="78">
        <v>1</v>
      </c>
      <c r="C54" s="78" t="s">
        <v>946</v>
      </c>
      <c r="D54" s="78" t="s">
        <v>1040</v>
      </c>
      <c r="E54" s="78">
        <v>1.0900000000000001</v>
      </c>
      <c r="F54" s="78" t="s">
        <v>946</v>
      </c>
      <c r="G54" s="78" t="s">
        <v>974</v>
      </c>
      <c r="H54" s="78">
        <v>1.6568000000000001</v>
      </c>
      <c r="I54" s="78" t="s">
        <v>946</v>
      </c>
      <c r="J54" s="78" t="s">
        <v>1012</v>
      </c>
      <c r="M54" s="78">
        <v>74.327100000000002</v>
      </c>
    </row>
    <row r="55" spans="2:13" ht="17.25" customHeight="1">
      <c r="B55" s="78">
        <v>1</v>
      </c>
      <c r="C55" s="78" t="s">
        <v>946</v>
      </c>
      <c r="D55" s="78" t="s">
        <v>1041</v>
      </c>
      <c r="E55" s="78">
        <v>1.04</v>
      </c>
      <c r="F55" s="78" t="s">
        <v>946</v>
      </c>
      <c r="G55" s="78" t="s">
        <v>974</v>
      </c>
      <c r="H55" s="78">
        <v>1.5808</v>
      </c>
      <c r="I55" s="78" t="s">
        <v>946</v>
      </c>
      <c r="J55" s="78" t="s">
        <v>1012</v>
      </c>
      <c r="M55" s="78">
        <v>70.917599999999993</v>
      </c>
    </row>
    <row r="57" spans="2:13" ht="29.25" customHeight="1">
      <c r="B57" s="78">
        <v>1</v>
      </c>
      <c r="C57" s="78" t="s">
        <v>946</v>
      </c>
      <c r="D57" s="78" t="s">
        <v>979</v>
      </c>
      <c r="E57" s="78">
        <v>1.0449999999999999</v>
      </c>
      <c r="F57" s="78" t="s">
        <v>946</v>
      </c>
      <c r="G57" s="78" t="s">
        <v>980</v>
      </c>
      <c r="H57" s="78">
        <f t="array" ref="H57">$E$57*H83</f>
        <v>1.6301999999999999</v>
      </c>
      <c r="I57" s="78" t="s">
        <v>946</v>
      </c>
      <c r="J57" s="78" t="s">
        <v>1009</v>
      </c>
      <c r="K57" s="107">
        <f>$E$57*K83</f>
        <v>62.273639999999993</v>
      </c>
    </row>
    <row r="58" spans="2:13" ht="17.25" customHeight="1">
      <c r="B58" s="78">
        <v>1</v>
      </c>
      <c r="C58" s="78" t="s">
        <v>946</v>
      </c>
      <c r="D58" s="78" t="s">
        <v>981</v>
      </c>
      <c r="E58" s="78">
        <v>1.0469999999999999</v>
      </c>
      <c r="F58" s="78" t="s">
        <v>946</v>
      </c>
      <c r="G58" s="78" t="s">
        <v>982</v>
      </c>
      <c r="H58" s="78">
        <f>$E$58*H84</f>
        <v>1.6550975999999999</v>
      </c>
      <c r="I58" s="78" t="s">
        <v>946</v>
      </c>
      <c r="J58" s="78" t="s">
        <v>1012</v>
      </c>
      <c r="K58" s="78">
        <f>$E$58*K84</f>
        <v>74.250727199999986</v>
      </c>
    </row>
    <row r="59" spans="2:13" ht="17.25" customHeight="1">
      <c r="B59" s="78">
        <v>1</v>
      </c>
      <c r="C59" s="78" t="s">
        <v>946</v>
      </c>
      <c r="D59" s="78" t="s">
        <v>1042</v>
      </c>
      <c r="E59" s="78">
        <v>1.0449999999999999</v>
      </c>
      <c r="F59" s="78" t="s">
        <v>946</v>
      </c>
      <c r="G59" s="78" t="s">
        <v>980</v>
      </c>
      <c r="H59" s="78">
        <v>1.6301999999999999</v>
      </c>
      <c r="I59" s="78" t="s">
        <v>946</v>
      </c>
      <c r="J59" s="78" t="s">
        <v>1009</v>
      </c>
      <c r="M59" s="78">
        <v>62.273639999999993</v>
      </c>
    </row>
    <row r="60" spans="2:13" ht="17.25" customHeight="1">
      <c r="B60" s="78">
        <v>1</v>
      </c>
      <c r="C60" s="78" t="s">
        <v>946</v>
      </c>
      <c r="D60" s="78" t="s">
        <v>1043</v>
      </c>
      <c r="E60" s="78">
        <v>1.0469999999999999</v>
      </c>
      <c r="F60" s="78" t="s">
        <v>946</v>
      </c>
      <c r="G60" s="78" t="s">
        <v>982</v>
      </c>
      <c r="H60" s="78">
        <v>1.6550975999999999</v>
      </c>
      <c r="I60" s="78" t="s">
        <v>946</v>
      </c>
      <c r="J60" s="78" t="s">
        <v>1012</v>
      </c>
      <c r="M60" s="78">
        <v>74.250727199999986</v>
      </c>
    </row>
    <row r="62" spans="2:13" ht="17.25" customHeight="1">
      <c r="B62" s="78">
        <v>1</v>
      </c>
      <c r="C62" s="78" t="s">
        <v>946</v>
      </c>
      <c r="D62" s="78" t="s">
        <v>983</v>
      </c>
      <c r="E62" s="78">
        <v>1.103</v>
      </c>
      <c r="F62" s="78" t="s">
        <v>946</v>
      </c>
      <c r="G62" s="78" t="s">
        <v>984</v>
      </c>
      <c r="H62" s="78">
        <f>$E$62*H73</f>
        <v>1.72068</v>
      </c>
      <c r="I62" s="78" t="s">
        <v>946</v>
      </c>
      <c r="J62" s="78" t="s">
        <v>1009</v>
      </c>
      <c r="K62" s="78">
        <f>$E$62*K73</f>
        <v>65.729975999999994</v>
      </c>
    </row>
    <row r="63" spans="2:13" ht="17.25" customHeight="1">
      <c r="B63" s="78">
        <v>1</v>
      </c>
      <c r="C63" s="78" t="s">
        <v>946</v>
      </c>
      <c r="D63" s="78" t="s">
        <v>985</v>
      </c>
      <c r="E63" s="78">
        <v>1.1080000000000001</v>
      </c>
      <c r="F63" s="78" t="s">
        <v>946</v>
      </c>
      <c r="G63" s="78" t="s">
        <v>986</v>
      </c>
      <c r="H63" s="78">
        <f>$E$63*H74</f>
        <v>1.7515264000000001</v>
      </c>
      <c r="I63" s="78" t="s">
        <v>946</v>
      </c>
      <c r="J63" s="78" t="s">
        <v>1012</v>
      </c>
      <c r="K63" s="78">
        <f>$E$63*K74</f>
        <v>78.576700799999998</v>
      </c>
    </row>
    <row r="64" spans="2:13" ht="17.25" customHeight="1">
      <c r="B64" s="78">
        <v>1</v>
      </c>
      <c r="C64" s="78" t="s">
        <v>946</v>
      </c>
      <c r="D64" s="78" t="s">
        <v>1044</v>
      </c>
      <c r="E64" s="78">
        <v>1.103</v>
      </c>
      <c r="F64" s="78" t="s">
        <v>946</v>
      </c>
      <c r="G64" s="78" t="s">
        <v>984</v>
      </c>
      <c r="H64" s="78">
        <v>1.72068</v>
      </c>
      <c r="I64" s="78" t="s">
        <v>946</v>
      </c>
      <c r="J64" s="78" t="s">
        <v>1009</v>
      </c>
      <c r="M64" s="78">
        <v>65.729975999999994</v>
      </c>
    </row>
    <row r="65" spans="2:13" ht="17.25" customHeight="1">
      <c r="B65" s="78">
        <v>1</v>
      </c>
      <c r="C65" s="78" t="s">
        <v>946</v>
      </c>
      <c r="D65" s="78" t="s">
        <v>1045</v>
      </c>
      <c r="E65" s="78">
        <v>1.1080000000000001</v>
      </c>
      <c r="F65" s="78" t="s">
        <v>946</v>
      </c>
      <c r="G65" s="78" t="s">
        <v>986</v>
      </c>
      <c r="H65" s="78">
        <v>1.7515264000000001</v>
      </c>
      <c r="I65" s="78" t="s">
        <v>946</v>
      </c>
      <c r="J65" s="78" t="s">
        <v>1012</v>
      </c>
      <c r="M65" s="78">
        <v>78.576700799999998</v>
      </c>
    </row>
    <row r="67" spans="2:13" ht="17.25" customHeight="1">
      <c r="B67" s="78">
        <v>1</v>
      </c>
      <c r="C67" s="78" t="s">
        <v>946</v>
      </c>
      <c r="D67" s="78" t="s">
        <v>998</v>
      </c>
      <c r="E67" s="78">
        <v>1.077</v>
      </c>
      <c r="F67" s="78" t="s">
        <v>946</v>
      </c>
      <c r="G67" s="78" t="s">
        <v>999</v>
      </c>
      <c r="H67" s="78">
        <f>$E$67*H78</f>
        <v>1.6801200000000001</v>
      </c>
      <c r="I67" s="78" t="s">
        <v>946</v>
      </c>
      <c r="J67" s="78" t="s">
        <v>1009</v>
      </c>
      <c r="K67" s="107">
        <f>$E$67*K78</f>
        <v>64.180583999999996</v>
      </c>
    </row>
    <row r="68" spans="2:13" ht="17.25" customHeight="1">
      <c r="B68" s="78">
        <v>1</v>
      </c>
      <c r="C68" s="78" t="s">
        <v>946</v>
      </c>
      <c r="D68" s="78" t="s">
        <v>1000</v>
      </c>
      <c r="E68" s="78">
        <v>1.081</v>
      </c>
      <c r="F68" s="78" t="s">
        <v>946</v>
      </c>
      <c r="G68" s="78" t="s">
        <v>1001</v>
      </c>
      <c r="H68" s="78">
        <f>$E$68*H79</f>
        <v>1.7088447999999998</v>
      </c>
      <c r="I68" s="78" t="s">
        <v>946</v>
      </c>
      <c r="J68" s="78" t="s">
        <v>1012</v>
      </c>
      <c r="K68" s="107">
        <f>$E$68*K79</f>
        <v>76.661925599999989</v>
      </c>
    </row>
    <row r="69" spans="2:13" ht="17.25" customHeight="1">
      <c r="B69" s="78">
        <v>1</v>
      </c>
      <c r="C69" s="78" t="s">
        <v>946</v>
      </c>
      <c r="D69" s="78" t="s">
        <v>1046</v>
      </c>
      <c r="E69" s="78">
        <v>1.077</v>
      </c>
      <c r="F69" s="78" t="s">
        <v>946</v>
      </c>
      <c r="G69" s="78" t="s">
        <v>999</v>
      </c>
      <c r="H69" s="78">
        <v>1.6801200000000001</v>
      </c>
      <c r="I69" s="78" t="s">
        <v>946</v>
      </c>
      <c r="J69" s="78" t="s">
        <v>1009</v>
      </c>
      <c r="M69" s="78">
        <v>64.180583999999996</v>
      </c>
    </row>
    <row r="70" spans="2:13" ht="17.25" customHeight="1">
      <c r="B70" s="78">
        <v>1</v>
      </c>
      <c r="C70" s="78" t="s">
        <v>946</v>
      </c>
      <c r="D70" s="78" t="s">
        <v>1047</v>
      </c>
      <c r="E70" s="78">
        <v>1.081</v>
      </c>
      <c r="F70" s="78" t="s">
        <v>946</v>
      </c>
      <c r="G70" s="78" t="s">
        <v>1001</v>
      </c>
      <c r="H70" s="78">
        <v>1.7088447999999998</v>
      </c>
      <c r="I70" s="78" t="s">
        <v>946</v>
      </c>
      <c r="J70" s="78" t="s">
        <v>1012</v>
      </c>
      <c r="M70" s="78">
        <v>76.661925599999989</v>
      </c>
    </row>
    <row r="73" spans="2:13" ht="17.25" customHeight="1">
      <c r="B73" s="78">
        <v>1</v>
      </c>
      <c r="C73" s="78" t="s">
        <v>946</v>
      </c>
      <c r="D73" s="78" t="s">
        <v>984</v>
      </c>
      <c r="E73" s="78">
        <v>1.04</v>
      </c>
      <c r="F73" s="78" t="s">
        <v>946</v>
      </c>
      <c r="G73" s="78" t="s">
        <v>977</v>
      </c>
      <c r="H73" s="78">
        <f>E73*E88</f>
        <v>1.56</v>
      </c>
      <c r="I73" s="78" t="s">
        <v>946</v>
      </c>
      <c r="J73" s="78" t="s">
        <v>1009</v>
      </c>
      <c r="K73" s="107">
        <f>E73*$P$88</f>
        <v>59.591999999999999</v>
      </c>
    </row>
    <row r="74" spans="2:13" ht="17.25" customHeight="1">
      <c r="B74" s="78">
        <v>1</v>
      </c>
      <c r="C74" s="78" t="s">
        <v>946</v>
      </c>
      <c r="D74" s="78" t="s">
        <v>986</v>
      </c>
      <c r="E74" s="78">
        <v>1.04</v>
      </c>
      <c r="F74" s="78" t="s">
        <v>946</v>
      </c>
      <c r="G74" s="78" t="s">
        <v>974</v>
      </c>
      <c r="H74" s="78">
        <f>E74*E89</f>
        <v>1.5808</v>
      </c>
      <c r="I74" s="78" t="s">
        <v>946</v>
      </c>
      <c r="J74" s="78" t="s">
        <v>1012</v>
      </c>
      <c r="K74" s="107">
        <f>E74*$P$89</f>
        <v>70.917599999999993</v>
      </c>
    </row>
    <row r="75" spans="2:13" ht="17.25" customHeight="1">
      <c r="B75" s="78">
        <v>1</v>
      </c>
      <c r="C75" s="78" t="s">
        <v>946</v>
      </c>
      <c r="D75" s="78" t="s">
        <v>1048</v>
      </c>
      <c r="E75" s="78">
        <v>1.04</v>
      </c>
      <c r="F75" s="78" t="s">
        <v>946</v>
      </c>
      <c r="G75" s="78" t="s">
        <v>977</v>
      </c>
      <c r="H75" s="78">
        <v>1.56</v>
      </c>
      <c r="I75" s="78" t="s">
        <v>946</v>
      </c>
      <c r="J75" s="78" t="s">
        <v>1009</v>
      </c>
      <c r="K75" s="107"/>
      <c r="M75" s="78">
        <v>59.591999999999999</v>
      </c>
    </row>
    <row r="76" spans="2:13" ht="17.25" customHeight="1">
      <c r="B76" s="78">
        <v>1</v>
      </c>
      <c r="C76" s="78" t="s">
        <v>946</v>
      </c>
      <c r="D76" s="78" t="s">
        <v>1049</v>
      </c>
      <c r="E76" s="78">
        <v>1.04</v>
      </c>
      <c r="F76" s="78" t="s">
        <v>946</v>
      </c>
      <c r="G76" s="78" t="s">
        <v>974</v>
      </c>
      <c r="H76" s="78">
        <v>1.5808</v>
      </c>
      <c r="I76" s="78" t="s">
        <v>946</v>
      </c>
      <c r="J76" s="78" t="s">
        <v>1012</v>
      </c>
      <c r="K76" s="107"/>
      <c r="M76" s="78">
        <v>70.917599999999993</v>
      </c>
    </row>
    <row r="78" spans="2:13" ht="17.25" customHeight="1">
      <c r="B78" s="78">
        <v>1</v>
      </c>
      <c r="C78" s="78" t="s">
        <v>946</v>
      </c>
      <c r="D78" s="78" t="s">
        <v>999</v>
      </c>
      <c r="E78" s="78">
        <v>1.04</v>
      </c>
      <c r="F78" s="78" t="s">
        <v>946</v>
      </c>
      <c r="G78" s="78" t="s">
        <v>977</v>
      </c>
      <c r="H78" s="78">
        <f>E78*$E$88</f>
        <v>1.56</v>
      </c>
      <c r="I78" s="78" t="s">
        <v>946</v>
      </c>
      <c r="J78" s="78" t="s">
        <v>1009</v>
      </c>
      <c r="K78" s="107">
        <f>E78*$P$88</f>
        <v>59.591999999999999</v>
      </c>
    </row>
    <row r="79" spans="2:13" ht="17.25" customHeight="1">
      <c r="B79" s="78">
        <v>1</v>
      </c>
      <c r="C79" s="78" t="s">
        <v>946</v>
      </c>
      <c r="D79" s="78" t="s">
        <v>1001</v>
      </c>
      <c r="E79" s="78">
        <v>1.04</v>
      </c>
      <c r="F79" s="78" t="s">
        <v>946</v>
      </c>
      <c r="G79" s="78" t="s">
        <v>974</v>
      </c>
      <c r="H79" s="78">
        <f>E79*$E$89</f>
        <v>1.5808</v>
      </c>
      <c r="I79" s="78" t="s">
        <v>946</v>
      </c>
      <c r="J79" s="78" t="s">
        <v>1012</v>
      </c>
      <c r="K79" s="107">
        <f>E79*$P$89</f>
        <v>70.917599999999993</v>
      </c>
    </row>
    <row r="80" spans="2:13" ht="17.25" customHeight="1">
      <c r="B80" s="78">
        <v>1</v>
      </c>
      <c r="C80" s="78" t="s">
        <v>946</v>
      </c>
      <c r="D80" s="78" t="s">
        <v>1050</v>
      </c>
      <c r="E80" s="78">
        <v>1.04</v>
      </c>
      <c r="F80" s="78" t="s">
        <v>946</v>
      </c>
      <c r="G80" s="78" t="s">
        <v>977</v>
      </c>
      <c r="H80" s="78">
        <v>1.56</v>
      </c>
      <c r="I80" s="78" t="s">
        <v>946</v>
      </c>
      <c r="J80" s="78" t="s">
        <v>1009</v>
      </c>
      <c r="K80" s="107"/>
      <c r="M80" s="78">
        <v>59.591999999999999</v>
      </c>
    </row>
    <row r="81" spans="2:20" ht="17.25" customHeight="1">
      <c r="B81" s="78">
        <v>1</v>
      </c>
      <c r="C81" s="78" t="s">
        <v>946</v>
      </c>
      <c r="D81" s="78" t="s">
        <v>1051</v>
      </c>
      <c r="E81" s="78">
        <v>1.04</v>
      </c>
      <c r="F81" s="78" t="s">
        <v>946</v>
      </c>
      <c r="G81" s="78" t="s">
        <v>974</v>
      </c>
      <c r="H81" s="78">
        <v>1.5808</v>
      </c>
      <c r="I81" s="78" t="s">
        <v>946</v>
      </c>
      <c r="J81" s="78" t="s">
        <v>1012</v>
      </c>
      <c r="K81" s="107"/>
      <c r="M81" s="78">
        <v>70.917599999999993</v>
      </c>
    </row>
    <row r="83" spans="2:20" ht="17.25" customHeight="1">
      <c r="B83" s="78">
        <v>1</v>
      </c>
      <c r="C83" s="78" t="s">
        <v>946</v>
      </c>
      <c r="D83" s="78" t="s">
        <v>980</v>
      </c>
      <c r="E83" s="78">
        <v>1.04</v>
      </c>
      <c r="F83" s="78" t="s">
        <v>946</v>
      </c>
      <c r="G83" s="78" t="s">
        <v>977</v>
      </c>
      <c r="H83" s="78">
        <f>E83*$E$88</f>
        <v>1.56</v>
      </c>
      <c r="I83" s="78" t="s">
        <v>946</v>
      </c>
      <c r="J83" s="78" t="s">
        <v>1009</v>
      </c>
      <c r="K83" s="107">
        <f>E83*$P$88</f>
        <v>59.591999999999999</v>
      </c>
    </row>
    <row r="84" spans="2:20" ht="17.25" customHeight="1">
      <c r="B84" s="78">
        <v>1</v>
      </c>
      <c r="C84" s="78" t="s">
        <v>946</v>
      </c>
      <c r="D84" s="78" t="s">
        <v>982</v>
      </c>
      <c r="E84" s="78">
        <v>1.04</v>
      </c>
      <c r="F84" s="78" t="s">
        <v>946</v>
      </c>
      <c r="G84" s="78" t="s">
        <v>974</v>
      </c>
      <c r="H84" s="78">
        <f>E84*$E$89</f>
        <v>1.5808</v>
      </c>
      <c r="I84" s="78" t="s">
        <v>946</v>
      </c>
      <c r="J84" s="78" t="s">
        <v>1012</v>
      </c>
      <c r="K84" s="107">
        <f>E84*$P$89</f>
        <v>70.917599999999993</v>
      </c>
    </row>
    <row r="85" spans="2:20" ht="17.25" customHeight="1">
      <c r="B85" s="78">
        <v>1</v>
      </c>
      <c r="C85" s="78" t="s">
        <v>946</v>
      </c>
      <c r="D85" s="78" t="s">
        <v>1052</v>
      </c>
      <c r="E85" s="78">
        <v>1.04</v>
      </c>
      <c r="F85" s="78" t="s">
        <v>946</v>
      </c>
      <c r="G85" s="78" t="s">
        <v>977</v>
      </c>
      <c r="H85" s="78">
        <v>1.56</v>
      </c>
      <c r="I85" s="78" t="s">
        <v>946</v>
      </c>
      <c r="J85" s="78" t="s">
        <v>1009</v>
      </c>
      <c r="K85" s="107"/>
      <c r="M85" s="78">
        <v>59.591999999999999</v>
      </c>
    </row>
    <row r="86" spans="2:20" ht="17.25" customHeight="1">
      <c r="B86" s="78">
        <v>1</v>
      </c>
      <c r="C86" s="78" t="s">
        <v>946</v>
      </c>
      <c r="D86" s="78" t="s">
        <v>1053</v>
      </c>
      <c r="E86" s="78">
        <v>1.04</v>
      </c>
      <c r="F86" s="78" t="s">
        <v>946</v>
      </c>
      <c r="G86" s="78" t="s">
        <v>974</v>
      </c>
      <c r="H86" s="78">
        <v>1.5808</v>
      </c>
      <c r="I86" s="78" t="s">
        <v>946</v>
      </c>
      <c r="J86" s="78" t="s">
        <v>1012</v>
      </c>
      <c r="K86" s="107"/>
      <c r="M86" s="78">
        <v>70.917599999999993</v>
      </c>
      <c r="P86" s="107"/>
    </row>
    <row r="88" spans="2:20" ht="17.25" customHeight="1">
      <c r="B88" s="78">
        <v>1</v>
      </c>
      <c r="C88" s="78" t="s">
        <v>946</v>
      </c>
      <c r="D88" s="78" t="s">
        <v>977</v>
      </c>
      <c r="E88" s="78">
        <v>1.5</v>
      </c>
      <c r="F88" s="78" t="s">
        <v>946</v>
      </c>
      <c r="G88" s="78" t="s">
        <v>1009</v>
      </c>
      <c r="O88" s="217">
        <f>(440+440*70/100)*1.1/1000*40</f>
        <v>32.912000000000006</v>
      </c>
      <c r="P88" s="107">
        <v>57.3</v>
      </c>
      <c r="Q88" s="78" t="s">
        <v>1010</v>
      </c>
      <c r="R88" s="78">
        <v>57.3</v>
      </c>
      <c r="S88" s="78" t="s">
        <v>1011</v>
      </c>
      <c r="T88" s="80" t="s">
        <v>1274</v>
      </c>
    </row>
    <row r="89" spans="2:20" ht="17.25" customHeight="1">
      <c r="B89" s="78">
        <v>1</v>
      </c>
      <c r="C89" s="78" t="s">
        <v>946</v>
      </c>
      <c r="D89" s="78" t="s">
        <v>974</v>
      </c>
      <c r="E89" s="78">
        <v>1.52</v>
      </c>
      <c r="F89" s="78" t="s">
        <v>946</v>
      </c>
      <c r="G89" s="78" t="s">
        <v>1012</v>
      </c>
      <c r="O89" s="218"/>
      <c r="P89" s="78">
        <v>68.19</v>
      </c>
      <c r="Q89" s="78" t="s">
        <v>1013</v>
      </c>
      <c r="R89" s="78">
        <v>68.19</v>
      </c>
      <c r="S89" s="78" t="s">
        <v>1014</v>
      </c>
      <c r="T89" s="80" t="s">
        <v>1274</v>
      </c>
    </row>
    <row r="91" spans="2:20" ht="17.25" customHeight="1">
      <c r="N91" s="107"/>
      <c r="S91" s="79"/>
      <c r="T91" s="79"/>
    </row>
    <row r="92" spans="2:20" ht="17.25" customHeight="1">
      <c r="S92" s="108"/>
      <c r="T92" s="108"/>
    </row>
    <row r="93" spans="2:20" ht="51" customHeight="1">
      <c r="B93" s="78">
        <v>1</v>
      </c>
      <c r="C93" s="78" t="s">
        <v>946</v>
      </c>
      <c r="D93" s="78" t="s">
        <v>1015</v>
      </c>
      <c r="E93" s="78">
        <v>1.37</v>
      </c>
      <c r="F93" s="78" t="s">
        <v>946</v>
      </c>
      <c r="G93" s="78" t="s">
        <v>1243</v>
      </c>
      <c r="H93" s="78">
        <f>$E$93*H39</f>
        <v>2.2399500000000003</v>
      </c>
      <c r="I93" s="78" t="s">
        <v>946</v>
      </c>
      <c r="J93" s="78" t="s">
        <v>1009</v>
      </c>
      <c r="K93" s="107">
        <f t="array" ref="K93">$E$93*K39</f>
        <v>85.566090000000003</v>
      </c>
    </row>
    <row r="94" spans="2:20" ht="17.25" customHeight="1">
      <c r="B94" s="78">
        <v>1</v>
      </c>
      <c r="C94" s="78" t="s">
        <v>946</v>
      </c>
      <c r="D94" s="78" t="s">
        <v>1016</v>
      </c>
      <c r="E94" s="78">
        <v>1.37</v>
      </c>
      <c r="F94" s="78" t="s">
        <v>946</v>
      </c>
      <c r="G94" s="78" t="s">
        <v>1243</v>
      </c>
      <c r="H94" s="78">
        <f>$E$94*H39</f>
        <v>2.2399500000000003</v>
      </c>
      <c r="I94" s="78" t="s">
        <v>946</v>
      </c>
      <c r="J94" s="78" t="s">
        <v>1009</v>
      </c>
      <c r="K94" s="107">
        <f>$E$94*K39</f>
        <v>85.566090000000003</v>
      </c>
    </row>
    <row r="95" spans="2:20" ht="17.25" customHeight="1">
      <c r="B95" s="78">
        <v>1</v>
      </c>
      <c r="C95" s="78" t="s">
        <v>946</v>
      </c>
      <c r="D95" s="78" t="s">
        <v>1054</v>
      </c>
      <c r="E95" s="78">
        <v>1.37</v>
      </c>
      <c r="F95" s="78" t="s">
        <v>946</v>
      </c>
      <c r="G95" s="78" t="s">
        <v>1243</v>
      </c>
      <c r="H95" s="78">
        <v>2.2399500000000003</v>
      </c>
      <c r="I95" s="78" t="s">
        <v>946</v>
      </c>
      <c r="J95" s="78" t="s">
        <v>1009</v>
      </c>
      <c r="M95" s="78">
        <v>85.566090000000003</v>
      </c>
    </row>
    <row r="96" spans="2:20" ht="17.25" customHeight="1">
      <c r="B96" s="78">
        <v>1</v>
      </c>
      <c r="C96" s="78" t="s">
        <v>946</v>
      </c>
      <c r="D96" s="78" t="s">
        <v>1055</v>
      </c>
      <c r="E96" s="78">
        <v>1.37</v>
      </c>
      <c r="F96" s="78" t="s">
        <v>946</v>
      </c>
      <c r="G96" s="78" t="s">
        <v>1243</v>
      </c>
      <c r="H96" s="78">
        <v>2.2399500000000003</v>
      </c>
      <c r="I96" s="78" t="s">
        <v>946</v>
      </c>
      <c r="J96" s="78" t="s">
        <v>1009</v>
      </c>
      <c r="M96" s="78">
        <v>85.566090000000003</v>
      </c>
    </row>
    <row r="98" spans="2:17" ht="28.5" customHeight="1"/>
    <row r="99" spans="2:17" ht="28.5" customHeight="1"/>
    <row r="100" spans="2:17" ht="54.6" customHeight="1">
      <c r="B100" s="78">
        <v>1</v>
      </c>
      <c r="C100" s="78" t="s">
        <v>946</v>
      </c>
      <c r="D100" s="80" t="s">
        <v>1376</v>
      </c>
      <c r="E100" s="78">
        <v>2.4249999999999998</v>
      </c>
      <c r="F100" s="78" t="s">
        <v>946</v>
      </c>
      <c r="G100" s="78" t="s">
        <v>1243</v>
      </c>
      <c r="H100" s="78">
        <f>E100*E39*E88</f>
        <v>3.9648750000000001</v>
      </c>
      <c r="I100" s="78" t="s">
        <v>946</v>
      </c>
      <c r="J100" s="78" t="s">
        <v>1009</v>
      </c>
      <c r="K100" s="107">
        <f>E100*E39*P88</f>
        <v>151.458225</v>
      </c>
      <c r="O100" s="276" t="s">
        <v>1416</v>
      </c>
      <c r="P100" s="78">
        <v>131.14155559999898</v>
      </c>
      <c r="Q100" s="81" t="s">
        <v>1415</v>
      </c>
    </row>
    <row r="101" spans="2:17" ht="79.150000000000006" customHeight="1">
      <c r="B101" s="78">
        <v>1</v>
      </c>
      <c r="C101" s="78" t="s">
        <v>946</v>
      </c>
      <c r="D101" s="78" t="s">
        <v>1377</v>
      </c>
      <c r="E101" s="78">
        <v>2.4249999999999998</v>
      </c>
      <c r="F101" s="78" t="s">
        <v>946</v>
      </c>
      <c r="G101" s="78" t="s">
        <v>1243</v>
      </c>
      <c r="H101" s="78">
        <f>E101*E39*E88</f>
        <v>3.9648750000000001</v>
      </c>
      <c r="I101" s="78" t="s">
        <v>946</v>
      </c>
      <c r="J101" s="78" t="s">
        <v>1009</v>
      </c>
      <c r="M101" s="78">
        <f>E101*E39*R88</f>
        <v>151.458225</v>
      </c>
      <c r="O101" s="80" t="s">
        <v>1417</v>
      </c>
      <c r="P101" s="78">
        <v>65.474592599999909</v>
      </c>
      <c r="Q101" s="81" t="s">
        <v>1415</v>
      </c>
    </row>
    <row r="104" spans="2:17" ht="17.25" customHeight="1">
      <c r="K104" s="107"/>
    </row>
  </sheetData>
  <pageMargins left="0.7" right="0.7" top="0.78740157499999996" bottom="0.78740157499999996"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49"/>
  <sheetViews>
    <sheetView topLeftCell="A28" workbookViewId="0">
      <selection activeCell="K47" sqref="K47"/>
    </sheetView>
  </sheetViews>
  <sheetFormatPr baseColWidth="10" defaultRowHeight="12.75"/>
  <cols>
    <col min="5" max="5" width="29.7109375" customWidth="1"/>
  </cols>
  <sheetData>
    <row r="1" spans="1:6">
      <c r="C1" s="29" t="s">
        <v>1275</v>
      </c>
      <c r="D1" s="29" t="s">
        <v>1114</v>
      </c>
      <c r="E1" s="29" t="s">
        <v>1299</v>
      </c>
      <c r="F1" s="29" t="s">
        <v>1300</v>
      </c>
    </row>
    <row r="2" spans="1:6">
      <c r="A2" s="83" t="s">
        <v>185</v>
      </c>
      <c r="B2" s="84" t="s">
        <v>183</v>
      </c>
      <c r="C2">
        <v>10</v>
      </c>
      <c r="D2">
        <v>-6875.0000000000009</v>
      </c>
      <c r="E2">
        <v>1.1968000000000001</v>
      </c>
      <c r="F2">
        <v>0.70399999999999996</v>
      </c>
    </row>
    <row r="3" spans="1:6">
      <c r="A3" s="83" t="s">
        <v>191</v>
      </c>
      <c r="B3" s="84" t="s">
        <v>183</v>
      </c>
      <c r="C3">
        <v>10</v>
      </c>
      <c r="D3">
        <v>-6600.0000000000009</v>
      </c>
      <c r="E3">
        <v>1.2155</v>
      </c>
      <c r="F3">
        <v>0.71499999999999997</v>
      </c>
    </row>
    <row r="4" spans="1:6">
      <c r="A4" s="83" t="s">
        <v>185</v>
      </c>
      <c r="B4" s="84" t="s">
        <v>184</v>
      </c>
      <c r="C4">
        <v>10</v>
      </c>
      <c r="D4">
        <v>-4823.5</v>
      </c>
      <c r="E4">
        <v>0.83776000000000006</v>
      </c>
      <c r="F4">
        <v>0.48399999999999999</v>
      </c>
    </row>
    <row r="5" spans="1:6">
      <c r="A5" s="83" t="s">
        <v>191</v>
      </c>
      <c r="B5" s="84" t="s">
        <v>184</v>
      </c>
      <c r="C5">
        <v>10</v>
      </c>
      <c r="D5">
        <v>-5161.75</v>
      </c>
      <c r="E5">
        <v>0.87584000000000006</v>
      </c>
      <c r="F5">
        <v>0.50600000000000001</v>
      </c>
    </row>
    <row r="6" spans="1:6">
      <c r="A6" s="83" t="s">
        <v>193</v>
      </c>
      <c r="B6" s="84" t="s">
        <v>184</v>
      </c>
      <c r="C6">
        <v>10</v>
      </c>
      <c r="D6">
        <v>-5161.75</v>
      </c>
      <c r="E6">
        <v>0.87584000000000006</v>
      </c>
      <c r="F6">
        <v>0.50600000000000001</v>
      </c>
    </row>
    <row r="7" spans="1:6">
      <c r="A7" s="83" t="s">
        <v>193</v>
      </c>
      <c r="B7" s="84" t="s">
        <v>183</v>
      </c>
      <c r="C7">
        <v>10</v>
      </c>
      <c r="D7">
        <v>-6710.0000000000009</v>
      </c>
      <c r="E7">
        <v>1.1968000000000001</v>
      </c>
      <c r="F7">
        <v>0.70399999999999996</v>
      </c>
    </row>
    <row r="8" spans="1:6">
      <c r="A8" s="83" t="s">
        <v>197</v>
      </c>
      <c r="B8" s="84" t="s">
        <v>184</v>
      </c>
      <c r="C8">
        <v>10</v>
      </c>
      <c r="D8">
        <v>-5161.75</v>
      </c>
      <c r="E8">
        <v>0.87584000000000006</v>
      </c>
      <c r="F8">
        <v>0.50600000000000001</v>
      </c>
    </row>
    <row r="9" spans="1:6">
      <c r="A9" s="83" t="s">
        <v>197</v>
      </c>
      <c r="B9" s="84" t="s">
        <v>183</v>
      </c>
      <c r="C9">
        <v>10</v>
      </c>
      <c r="D9">
        <v>-6710.0000000000009</v>
      </c>
      <c r="E9">
        <v>1.1968000000000001</v>
      </c>
      <c r="F9">
        <v>0.70399999999999996</v>
      </c>
    </row>
    <row r="10" spans="1:6">
      <c r="A10" s="83" t="s">
        <v>194</v>
      </c>
      <c r="B10" s="84" t="s">
        <v>184</v>
      </c>
      <c r="C10">
        <v>10</v>
      </c>
      <c r="D10">
        <v>-5500</v>
      </c>
      <c r="E10">
        <v>0.93296000000000001</v>
      </c>
      <c r="F10">
        <v>0.53900000000000003</v>
      </c>
    </row>
    <row r="11" spans="1:6">
      <c r="A11" s="83" t="s">
        <v>194</v>
      </c>
      <c r="B11" s="84" t="s">
        <v>183</v>
      </c>
      <c r="C11">
        <v>10</v>
      </c>
      <c r="D11">
        <v>-6710.0000000000009</v>
      </c>
      <c r="E11">
        <v>1.1968000000000001</v>
      </c>
      <c r="F11">
        <v>0.70399999999999996</v>
      </c>
    </row>
    <row r="12" spans="1:6">
      <c r="A12" s="83" t="s">
        <v>196</v>
      </c>
      <c r="B12" s="84" t="s">
        <v>184</v>
      </c>
      <c r="C12">
        <v>10</v>
      </c>
      <c r="D12">
        <v>-4823.5</v>
      </c>
      <c r="E12">
        <v>0.83776000000000006</v>
      </c>
      <c r="F12">
        <v>0.48399999999999999</v>
      </c>
    </row>
    <row r="13" spans="1:6">
      <c r="A13" s="83" t="s">
        <v>196</v>
      </c>
      <c r="B13" s="84" t="s">
        <v>183</v>
      </c>
      <c r="C13">
        <v>10</v>
      </c>
      <c r="D13">
        <v>-6875.0000000000009</v>
      </c>
      <c r="E13">
        <v>1.1968000000000001</v>
      </c>
      <c r="F13">
        <v>0.70399999999999996</v>
      </c>
    </row>
    <row r="14" spans="1:6">
      <c r="A14" s="83" t="s">
        <v>195</v>
      </c>
      <c r="B14" s="84" t="s">
        <v>184</v>
      </c>
      <c r="C14">
        <v>10</v>
      </c>
      <c r="D14">
        <v>-5161.75</v>
      </c>
      <c r="E14">
        <v>0.87584000000000006</v>
      </c>
      <c r="F14">
        <v>0.50600000000000001</v>
      </c>
    </row>
    <row r="15" spans="1:6">
      <c r="A15" s="83" t="s">
        <v>195</v>
      </c>
      <c r="B15" s="84" t="s">
        <v>183</v>
      </c>
      <c r="C15">
        <v>10</v>
      </c>
      <c r="D15">
        <v>-6710.0000000000009</v>
      </c>
      <c r="E15">
        <v>1.1968000000000001</v>
      </c>
      <c r="F15">
        <v>0.70399999999999996</v>
      </c>
    </row>
    <row r="16" spans="1:6">
      <c r="A16" s="83" t="s">
        <v>198</v>
      </c>
      <c r="B16" s="84" t="s">
        <v>184</v>
      </c>
      <c r="C16">
        <v>10</v>
      </c>
      <c r="D16">
        <v>-5500</v>
      </c>
      <c r="E16">
        <v>0.93296000000000001</v>
      </c>
      <c r="F16">
        <v>0.53900000000000003</v>
      </c>
    </row>
    <row r="17" spans="1:6">
      <c r="A17" s="83" t="s">
        <v>198</v>
      </c>
      <c r="B17" s="84" t="s">
        <v>183</v>
      </c>
      <c r="C17">
        <v>10</v>
      </c>
      <c r="D17">
        <v>-6710.0000000000009</v>
      </c>
      <c r="E17">
        <v>1.1968000000000001</v>
      </c>
      <c r="F17">
        <v>0.70399999999999996</v>
      </c>
    </row>
    <row r="18" spans="1:6">
      <c r="A18" s="83" t="s">
        <v>192</v>
      </c>
      <c r="B18" s="84" t="s">
        <v>184</v>
      </c>
      <c r="C18">
        <v>10</v>
      </c>
      <c r="D18">
        <v>-5161.75</v>
      </c>
      <c r="E18">
        <v>0.87584000000000006</v>
      </c>
      <c r="F18">
        <v>0.50600000000000001</v>
      </c>
    </row>
    <row r="19" spans="1:6">
      <c r="A19" s="83" t="s">
        <v>192</v>
      </c>
      <c r="B19" s="84" t="s">
        <v>183</v>
      </c>
      <c r="C19">
        <v>10</v>
      </c>
      <c r="D19">
        <v>-6710.0000000000009</v>
      </c>
      <c r="E19">
        <v>1.1968000000000001</v>
      </c>
      <c r="F19">
        <v>0.70399999999999996</v>
      </c>
    </row>
    <row r="20" spans="1:6">
      <c r="A20" s="83" t="s">
        <v>185</v>
      </c>
      <c r="B20" s="84" t="s">
        <v>183</v>
      </c>
      <c r="C20">
        <v>20</v>
      </c>
      <c r="F20">
        <v>0.76800000000000002</v>
      </c>
    </row>
    <row r="21" spans="1:6">
      <c r="A21" s="83" t="s">
        <v>191</v>
      </c>
      <c r="B21" s="84" t="s">
        <v>183</v>
      </c>
      <c r="C21">
        <v>20</v>
      </c>
      <c r="F21">
        <v>0.78</v>
      </c>
    </row>
    <row r="22" spans="1:6">
      <c r="A22" s="83" t="s">
        <v>185</v>
      </c>
      <c r="B22" s="84" t="s">
        <v>184</v>
      </c>
      <c r="C22">
        <v>20</v>
      </c>
      <c r="F22">
        <v>0.52800000000000002</v>
      </c>
    </row>
    <row r="23" spans="1:6">
      <c r="A23" s="83" t="s">
        <v>191</v>
      </c>
      <c r="B23" s="84" t="s">
        <v>184</v>
      </c>
      <c r="C23">
        <v>20</v>
      </c>
      <c r="F23">
        <v>0.55200000000000005</v>
      </c>
    </row>
    <row r="24" spans="1:6">
      <c r="A24" s="83" t="s">
        <v>193</v>
      </c>
      <c r="B24" s="84" t="s">
        <v>184</v>
      </c>
      <c r="C24">
        <v>20</v>
      </c>
      <c r="F24">
        <v>0.55200000000000005</v>
      </c>
    </row>
    <row r="25" spans="1:6">
      <c r="A25" s="83" t="s">
        <v>193</v>
      </c>
      <c r="B25" s="84" t="s">
        <v>183</v>
      </c>
      <c r="C25">
        <v>20</v>
      </c>
      <c r="F25">
        <v>0.76800000000000002</v>
      </c>
    </row>
    <row r="26" spans="1:6">
      <c r="A26" s="83" t="s">
        <v>197</v>
      </c>
      <c r="B26" s="84" t="s">
        <v>184</v>
      </c>
      <c r="C26">
        <v>20</v>
      </c>
      <c r="F26">
        <v>0.55200000000000005</v>
      </c>
    </row>
    <row r="27" spans="1:6">
      <c r="A27" s="83" t="s">
        <v>197</v>
      </c>
      <c r="B27" s="84" t="s">
        <v>183</v>
      </c>
      <c r="C27">
        <v>20</v>
      </c>
      <c r="F27">
        <v>0.76800000000000002</v>
      </c>
    </row>
    <row r="28" spans="1:6">
      <c r="A28" s="83" t="s">
        <v>194</v>
      </c>
      <c r="B28" s="84" t="s">
        <v>184</v>
      </c>
      <c r="C28">
        <v>20</v>
      </c>
      <c r="F28">
        <v>0.58799999999999997</v>
      </c>
    </row>
    <row r="29" spans="1:6">
      <c r="A29" s="83" t="s">
        <v>194</v>
      </c>
      <c r="B29" s="84" t="s">
        <v>183</v>
      </c>
      <c r="C29">
        <v>20</v>
      </c>
      <c r="F29">
        <v>0.76800000000000002</v>
      </c>
    </row>
    <row r="30" spans="1:6">
      <c r="A30" s="83" t="s">
        <v>196</v>
      </c>
      <c r="B30" s="84" t="s">
        <v>184</v>
      </c>
      <c r="C30">
        <v>20</v>
      </c>
      <c r="F30">
        <v>0.52800000000000002</v>
      </c>
    </row>
    <row r="31" spans="1:6">
      <c r="A31" s="83" t="s">
        <v>196</v>
      </c>
      <c r="B31" s="84" t="s">
        <v>183</v>
      </c>
      <c r="C31">
        <v>20</v>
      </c>
      <c r="F31">
        <v>0.76800000000000002</v>
      </c>
    </row>
    <row r="32" spans="1:6">
      <c r="A32" s="83" t="s">
        <v>195</v>
      </c>
      <c r="B32" s="84" t="s">
        <v>184</v>
      </c>
      <c r="C32">
        <v>20</v>
      </c>
      <c r="F32">
        <v>0.55200000000000005</v>
      </c>
    </row>
    <row r="33" spans="1:9">
      <c r="A33" s="83" t="s">
        <v>195</v>
      </c>
      <c r="B33" s="84" t="s">
        <v>183</v>
      </c>
      <c r="C33">
        <v>20</v>
      </c>
      <c r="F33">
        <v>0.76800000000000002</v>
      </c>
    </row>
    <row r="34" spans="1:9">
      <c r="A34" s="83" t="s">
        <v>198</v>
      </c>
      <c r="B34" s="84" t="s">
        <v>184</v>
      </c>
      <c r="C34">
        <v>20</v>
      </c>
      <c r="F34">
        <v>0.58799999999999997</v>
      </c>
    </row>
    <row r="35" spans="1:9">
      <c r="A35" s="83" t="s">
        <v>198</v>
      </c>
      <c r="B35" s="84" t="s">
        <v>183</v>
      </c>
      <c r="C35">
        <v>20</v>
      </c>
      <c r="F35">
        <v>0.76800000000000002</v>
      </c>
    </row>
    <row r="36" spans="1:9">
      <c r="A36" s="83" t="s">
        <v>192</v>
      </c>
      <c r="B36" s="84" t="s">
        <v>184</v>
      </c>
      <c r="C36">
        <v>20</v>
      </c>
      <c r="F36">
        <v>0.55200000000000005</v>
      </c>
    </row>
    <row r="37" spans="1:9">
      <c r="A37" s="83" t="s">
        <v>192</v>
      </c>
      <c r="B37" s="84" t="s">
        <v>183</v>
      </c>
      <c r="C37">
        <v>20</v>
      </c>
      <c r="F37">
        <v>0.76800000000000002</v>
      </c>
    </row>
    <row r="44" spans="1:9" ht="13.5" thickBot="1"/>
    <row r="45" spans="1:9" ht="36.75" thickBot="1">
      <c r="A45" s="165" t="s">
        <v>938</v>
      </c>
      <c r="B45" s="166" t="s">
        <v>1297</v>
      </c>
      <c r="C45" s="166" t="s">
        <v>191</v>
      </c>
      <c r="D45" s="166" t="s">
        <v>193</v>
      </c>
      <c r="E45" s="166" t="s">
        <v>197</v>
      </c>
      <c r="F45" s="166" t="s">
        <v>194</v>
      </c>
      <c r="G45" s="166" t="s">
        <v>195</v>
      </c>
      <c r="H45" s="166" t="s">
        <v>198</v>
      </c>
      <c r="I45" s="166" t="s">
        <v>192</v>
      </c>
    </row>
    <row r="46" spans="1:9" ht="36.75" thickBot="1">
      <c r="A46" s="167" t="s">
        <v>1294</v>
      </c>
      <c r="B46" s="170">
        <v>660</v>
      </c>
      <c r="C46" s="168">
        <v>0.5</v>
      </c>
      <c r="D46" s="169"/>
      <c r="E46" s="169"/>
      <c r="F46" s="169"/>
      <c r="G46" s="169"/>
      <c r="H46" s="169"/>
      <c r="I46" s="169"/>
    </row>
    <row r="47" spans="1:9" ht="36.75" thickBot="1">
      <c r="A47" s="167" t="s">
        <v>1295</v>
      </c>
      <c r="B47" s="170">
        <v>640</v>
      </c>
      <c r="C47" s="169"/>
      <c r="D47" s="169"/>
      <c r="E47" s="168">
        <v>1</v>
      </c>
      <c r="F47" s="169"/>
      <c r="G47" s="168">
        <v>1</v>
      </c>
      <c r="H47" s="169"/>
      <c r="I47" s="168">
        <v>1</v>
      </c>
    </row>
    <row r="48" spans="1:9" ht="36.75" thickBot="1">
      <c r="A48" s="167" t="s">
        <v>1296</v>
      </c>
      <c r="B48" s="170">
        <v>640</v>
      </c>
      <c r="C48" s="168">
        <v>0.5</v>
      </c>
      <c r="D48" s="168">
        <v>1</v>
      </c>
      <c r="E48" s="169"/>
      <c r="F48" s="168">
        <v>1</v>
      </c>
      <c r="G48" s="169"/>
      <c r="H48" s="168">
        <v>1</v>
      </c>
      <c r="I48" s="169"/>
    </row>
    <row r="49" spans="1:9" ht="48.75" thickBot="1">
      <c r="A49" s="167" t="s">
        <v>1298</v>
      </c>
      <c r="B49" s="170"/>
      <c r="C49" s="171">
        <v>650</v>
      </c>
      <c r="D49" s="171">
        <v>640</v>
      </c>
      <c r="E49" s="171">
        <v>640</v>
      </c>
      <c r="F49" s="171">
        <v>640</v>
      </c>
      <c r="G49" s="171">
        <v>640</v>
      </c>
      <c r="H49" s="171">
        <v>640</v>
      </c>
      <c r="I49" s="171">
        <v>640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22</vt:i4>
      </vt:variant>
    </vt:vector>
  </HeadingPairs>
  <TitlesOfParts>
    <vt:vector size="22" baseType="lpstr">
      <vt:lpstr>Start</vt:lpstr>
      <vt:lpstr>Kurzanleitung</vt:lpstr>
      <vt:lpstr>Schnittholz</vt:lpstr>
      <vt:lpstr>Weichfaser- und Spanplatten</vt:lpstr>
      <vt:lpstr>Brettschichtholz</vt:lpstr>
      <vt:lpstr>Dreischichtplatten</vt:lpstr>
      <vt:lpstr>Brettsperrholz</vt:lpstr>
      <vt:lpstr>Holzrechner</vt:lpstr>
      <vt:lpstr>Transport</vt:lpstr>
      <vt:lpstr>s2.Transport</vt:lpstr>
      <vt:lpstr>s3.Transport</vt:lpstr>
      <vt:lpstr>s4.Transport</vt:lpstr>
      <vt:lpstr>s5.Transport</vt:lpstr>
      <vt:lpstr>LCIA</vt:lpstr>
      <vt:lpstr>s2.LCIA</vt:lpstr>
      <vt:lpstr>s3.LCIA</vt:lpstr>
      <vt:lpstr>s4.LCIA</vt:lpstr>
      <vt:lpstr>s5.LCIA</vt:lpstr>
      <vt:lpstr>Dichten_Ber</vt:lpstr>
      <vt:lpstr>Ressourcenkorrektur</vt:lpstr>
      <vt:lpstr>Roundwood_transp._input</vt:lpstr>
      <vt:lpstr>Dichten</vt:lpstr>
    </vt:vector>
  </TitlesOfParts>
  <Company>treeze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Holzrechner</dc:title>
  <dc:creator>ramseier@treeze.ch;frischknecht@treeze.ch</dc:creator>
  <cp:lastModifiedBy>Livia Ramseier</cp:lastModifiedBy>
  <cp:lastPrinted>2016-07-06T13:34:04Z</cp:lastPrinted>
  <dcterms:created xsi:type="dcterms:W3CDTF">2008-01-29T12:58:52Z</dcterms:created>
  <dcterms:modified xsi:type="dcterms:W3CDTF">2020-07-10T05:54:02Z</dcterms:modified>
</cp:coreProperties>
</file>